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PAR/"/>
    </mc:Choice>
  </mc:AlternateContent>
  <xr:revisionPtr revIDLastSave="40" documentId="8_{AC6B0C54-CF7D-4567-91CA-F34C7CBC2B13}" xr6:coauthVersionLast="47" xr6:coauthVersionMax="47" xr10:uidLastSave="{5185668F-4480-4065-88EF-AB25A70F7E10}"/>
  <bookViews>
    <workbookView xWindow="-110" yWindow="-110" windowWidth="19420" windowHeight="10420" tabRatio="734" firstSheet="1" activeTab="7" xr2:uid="{00000000-000D-0000-FFFF-FFFF00000000}"/>
  </bookViews>
  <sheets>
    <sheet name="TB 21-22 (old)" sheetId="257" state="hidden" r:id="rId1"/>
    <sheet name="BS" sheetId="170" r:id="rId2"/>
    <sheet name="PL" sheetId="169" r:id="rId3"/>
    <sheet name="SCE" sheetId="172" r:id="rId4"/>
    <sheet name="CF" sheetId="174" r:id="rId5"/>
    <sheet name="Note 1-3 " sheetId="254" r:id="rId6"/>
    <sheet name="Note-4-5" sheetId="235" r:id="rId7"/>
    <sheet name="Notes 6-29" sheetId="173" r:id="rId8"/>
    <sheet name="Note-30" sheetId="236" r:id="rId9"/>
    <sheet name="Notes 31-36" sheetId="213" r:id="rId10"/>
    <sheet name="TB 21-22" sheetId="237" r:id="rId11"/>
    <sheet name="Provision" sheetId="256" state="hidden" r:id="rId12"/>
    <sheet name="Revised Provision 2022" sheetId="258" state="hidden" r:id="rId13"/>
    <sheet name="2021 Provision" sheetId="255" state="hidden" r:id="rId14"/>
    <sheet name="TB 20-21" sheetId="248" state="hidden" r:id="rId15"/>
    <sheet name="TB" sheetId="243" state="hidden" r:id="rId16"/>
    <sheet name="Detail GL" sheetId="238" state="hidden" r:id="rId17"/>
    <sheet name="GL Map" sheetId="239" r:id="rId18"/>
    <sheet name="Breakup of provision" sheetId="247"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s>
  <definedNames>
    <definedName name="\" localSheetId="18" hidden="1">{"原価実績・計画　増産無し",#N/A,FALSE,"Sheet7";"原価実績・計画　増産有り",#N/A,FALSE,"Sheet7"}</definedName>
    <definedName name="\" localSheetId="5" hidden="1">{"原価実績・計画　増産無し",#N/A,FALSE,"Sheet7";"原価実績・計画　増産有り",#N/A,FALSE,"Sheet7"}</definedName>
    <definedName name="\" localSheetId="14" hidden="1">{"原価実績・計画　増産無し",#N/A,FALSE,"Sheet7";"原価実績・計画　増産有り",#N/A,FALSE,"Sheet7"}</definedName>
    <definedName name="\" hidden="1">{"原価実績・計画　増産無し",#N/A,FALSE,"Sheet7";"原価実績・計画　増産有り",#N/A,FALSE,"Sheet7"}</definedName>
    <definedName name="_" localSheetId="5" hidden="1">{"????????????",#N/A,FALSE,"Sheet7";"????????????",#N/A,FALSE,"Sheet7"}</definedName>
    <definedName name="_" hidden="1">{"????????????",#N/A,FALSE,"Sheet7";"????????????",#N/A,FALSE,"Sheet7"}</definedName>
    <definedName name="_?" localSheetId="18" hidden="1">{"????????????",#N/A,FALSE,"Sheet7";"????????????",#N/A,FALSE,"Sheet7"}</definedName>
    <definedName name="_?" localSheetId="5" hidden="1">{"????????????",#N/A,FALSE,"Sheet7";"????????????",#N/A,FALSE,"Sheet7"}</definedName>
    <definedName name="_?" localSheetId="14" hidden="1">{"????????????",#N/A,FALSE,"Sheet7";"????????????",#N/A,FALSE,"Sheet7"}</definedName>
    <definedName name="_?" hidden="1">{"????????????",#N/A,FALSE,"Sheet7";"????????????",#N/A,FALSE,"Sheet7"}</definedName>
    <definedName name="__?" localSheetId="18" hidden="1">{"????????????",#N/A,FALSE,"Sheet7";"????????????",#N/A,FALSE,"Sheet7"}</definedName>
    <definedName name="__?" localSheetId="5" hidden="1">{"????????????",#N/A,FALSE,"Sheet7";"????????????",#N/A,FALSE,"Sheet7"}</definedName>
    <definedName name="__?" localSheetId="14" hidden="1">{"????????????",#N/A,FALSE,"Sheet7";"????????????",#N/A,FALSE,"Sheet7"}</definedName>
    <definedName name="__?" hidden="1">{"????????????",#N/A,FALSE,"Sheet7";"????????????",#N/A,FALSE,"Sheet7"}</definedName>
    <definedName name="___?" localSheetId="18" hidden="1">{"????????????",#N/A,FALSE,"Sheet7";"????????????",#N/A,FALSE,"Sheet7"}</definedName>
    <definedName name="___?" localSheetId="5" hidden="1">{"????????????",#N/A,FALSE,"Sheet7";"????????????",#N/A,FALSE,"Sheet7"}</definedName>
    <definedName name="___?" localSheetId="14" hidden="1">{"????????????",#N/A,FALSE,"Sheet7";"????????????",#N/A,FALSE,"Sheet7"}</definedName>
    <definedName name="___?" hidden="1">{"????????????",#N/A,FALSE,"Sheet7";"????????????",#N/A,FALSE,"Sheet7"}</definedName>
    <definedName name="____?" localSheetId="18" hidden="1">{"????????????",#N/A,FALSE,"Sheet7";"????????????",#N/A,FALSE,"Sheet7"}</definedName>
    <definedName name="____?" localSheetId="5" hidden="1">{"????????????",#N/A,FALSE,"Sheet7";"????????????",#N/A,FALSE,"Sheet7"}</definedName>
    <definedName name="____?" localSheetId="14" hidden="1">{"????????????",#N/A,FALSE,"Sheet7";"????????????",#N/A,FALSE,"Sheet7"}</definedName>
    <definedName name="____?" hidden="1">{"????????????",#N/A,FALSE,"Sheet7";"????????????",#N/A,FALSE,"Sheet7"}</definedName>
    <definedName name="_____?" localSheetId="18" hidden="1">{"????????????",#N/A,FALSE,"Sheet7";"????????????",#N/A,FALSE,"Sheet7"}</definedName>
    <definedName name="_____?" localSheetId="5" hidden="1">{"????????????",#N/A,FALSE,"Sheet7";"????????????",#N/A,FALSE,"Sheet7"}</definedName>
    <definedName name="_____?" localSheetId="14" hidden="1">{"????????????",#N/A,FALSE,"Sheet7";"????????????",#N/A,FALSE,"Sheet7"}</definedName>
    <definedName name="_____?" hidden="1">{"????????????",#N/A,FALSE,"Sheet7";"????????????",#N/A,FALSE,"Sheet7"}</definedName>
    <definedName name="______?" localSheetId="18" hidden="1">{"????????????",#N/A,FALSE,"Sheet7";"????????????",#N/A,FALSE,"Sheet7"}</definedName>
    <definedName name="______?" localSheetId="5" hidden="1">{"????????????",#N/A,FALSE,"Sheet7";"????????????",#N/A,FALSE,"Sheet7"}</definedName>
    <definedName name="______?" localSheetId="14" hidden="1">{"????????????",#N/A,FALSE,"Sheet7";"????????????",#N/A,FALSE,"Sheet7"}</definedName>
    <definedName name="______?" hidden="1">{"????????????",#N/A,FALSE,"Sheet7";"????????????",#N/A,FALSE,"Sheet7"}</definedName>
    <definedName name="_______?" localSheetId="18" hidden="1">{"????????????",#N/A,FALSE,"Sheet7";"????????????",#N/A,FALSE,"Sheet7"}</definedName>
    <definedName name="_______?" localSheetId="5" hidden="1">{"????????????",#N/A,FALSE,"Sheet7";"????????????",#N/A,FALSE,"Sheet7"}</definedName>
    <definedName name="_______?" localSheetId="14" hidden="1">{"????????????",#N/A,FALSE,"Sheet7";"????????????",#N/A,FALSE,"Sheet7"}</definedName>
    <definedName name="_______?" hidden="1">{"????????????",#N/A,FALSE,"Sheet7";"????????????",#N/A,FALSE,"Sheet7"}</definedName>
    <definedName name="________?" localSheetId="18" hidden="1">{"????????????",#N/A,FALSE,"Sheet7";"????????????",#N/A,FALSE,"Sheet7"}</definedName>
    <definedName name="________?" localSheetId="5" hidden="1">{"????????????",#N/A,FALSE,"Sheet7";"????????????",#N/A,FALSE,"Sheet7"}</definedName>
    <definedName name="________?" localSheetId="14" hidden="1">{"????????????",#N/A,FALSE,"Sheet7";"????????????",#N/A,FALSE,"Sheet7"}</definedName>
    <definedName name="________?" hidden="1">{"????????????",#N/A,FALSE,"Sheet7";"????????????",#N/A,FALSE,"Sheet7"}</definedName>
    <definedName name="_________?" localSheetId="18" hidden="1">{"????????????",#N/A,FALSE,"Sheet7";"????????????",#N/A,FALSE,"Sheet7"}</definedName>
    <definedName name="_________?" localSheetId="5" hidden="1">{"????????????",#N/A,FALSE,"Sheet7";"????????????",#N/A,FALSE,"Sheet7"}</definedName>
    <definedName name="_________?" localSheetId="14" hidden="1">{"????????????",#N/A,FALSE,"Sheet7";"????????????",#N/A,FALSE,"Sheet7"}</definedName>
    <definedName name="_________?" hidden="1">{"????????????",#N/A,FALSE,"Sheet7";"????????????",#N/A,FALSE,"Sheet7"}</definedName>
    <definedName name="__________?" localSheetId="18" hidden="1">{"????????????",#N/A,FALSE,"Sheet7";"????????????",#N/A,FALSE,"Sheet7"}</definedName>
    <definedName name="__________?" localSheetId="5" hidden="1">{"????????????",#N/A,FALSE,"Sheet7";"????????????",#N/A,FALSE,"Sheet7"}</definedName>
    <definedName name="__________?" localSheetId="14" hidden="1">{"????????????",#N/A,FALSE,"Sheet7";"????????????",#N/A,FALSE,"Sheet7"}</definedName>
    <definedName name="__________?" hidden="1">{"????????????",#N/A,FALSE,"Sheet7";"????????????",#N/A,FALSE,"Sheet7"}</definedName>
    <definedName name="___________?" localSheetId="18" hidden="1">{"????????????",#N/A,FALSE,"Sheet7";"????????????",#N/A,FALSE,"Sheet7"}</definedName>
    <definedName name="___________?" localSheetId="5" hidden="1">{"????????????",#N/A,FALSE,"Sheet7";"????????????",#N/A,FALSE,"Sheet7"}</definedName>
    <definedName name="___________?" localSheetId="14" hidden="1">{"????????????",#N/A,FALSE,"Sheet7";"????????????",#N/A,FALSE,"Sheet7"}</definedName>
    <definedName name="___________?" hidden="1">{"????????????",#N/A,FALSE,"Sheet7";"????????????",#N/A,FALSE,"Sheet7"}</definedName>
    <definedName name="____________?" localSheetId="18" hidden="1">{"????????????",#N/A,FALSE,"Sheet7";"????????????",#N/A,FALSE,"Sheet7"}</definedName>
    <definedName name="____________?" localSheetId="5" hidden="1">{"????????????",#N/A,FALSE,"Sheet7";"????????????",#N/A,FALSE,"Sheet7"}</definedName>
    <definedName name="____________?" localSheetId="14" hidden="1">{"????????????",#N/A,FALSE,"Sheet7";"????????????",#N/A,FALSE,"Sheet7"}</definedName>
    <definedName name="____________?" hidden="1">{"????????????",#N/A,FALSE,"Sheet7";"????????????",#N/A,FALSE,"Sheet7"}</definedName>
    <definedName name="_____________?" localSheetId="18" hidden="1">{"????????????",#N/A,FALSE,"Sheet7";"????????????",#N/A,FALSE,"Sheet7"}</definedName>
    <definedName name="_____________?" localSheetId="5" hidden="1">{"????????????",#N/A,FALSE,"Sheet7";"????????????",#N/A,FALSE,"Sheet7"}</definedName>
    <definedName name="_____________?" localSheetId="14" hidden="1">{"????????????",#N/A,FALSE,"Sheet7";"????????????",#N/A,FALSE,"Sheet7"}</definedName>
    <definedName name="_____________?" hidden="1">{"????????????",#N/A,FALSE,"Sheet7";"????????????",#N/A,FALSE,"Sheet7"}</definedName>
    <definedName name="______________?" localSheetId="18" hidden="1">{"????????????",#N/A,FALSE,"Sheet7";"????????????",#N/A,FALSE,"Sheet7"}</definedName>
    <definedName name="______________?" localSheetId="5" hidden="1">{"????????????",#N/A,FALSE,"Sheet7";"????????????",#N/A,FALSE,"Sheet7"}</definedName>
    <definedName name="______________?" localSheetId="14" hidden="1">{"????????????",#N/A,FALSE,"Sheet7";"????????????",#N/A,FALSE,"Sheet7"}</definedName>
    <definedName name="______________?" hidden="1">{"????????????",#N/A,FALSE,"Sheet7";"????????????",#N/A,FALSE,"Sheet7"}</definedName>
    <definedName name="_______________?" localSheetId="18" hidden="1">{"????????????",#N/A,FALSE,"Sheet7";"????????????",#N/A,FALSE,"Sheet7"}</definedName>
    <definedName name="_______________?" localSheetId="5" hidden="1">{"????????????",#N/A,FALSE,"Sheet7";"????????????",#N/A,FALSE,"Sheet7"}</definedName>
    <definedName name="_______________?" localSheetId="14" hidden="1">{"????????????",#N/A,FALSE,"Sheet7";"????????????",#N/A,FALSE,"Sheet7"}</definedName>
    <definedName name="_______________?" hidden="1">{"????????????",#N/A,FALSE,"Sheet7";"????????????",#N/A,FALSE,"Sheet7"}</definedName>
    <definedName name="________________?" localSheetId="18" hidden="1">{"????????????",#N/A,FALSE,"Sheet7";"????????????",#N/A,FALSE,"Sheet7"}</definedName>
    <definedName name="________________?" localSheetId="5" hidden="1">{"????????????",#N/A,FALSE,"Sheet7";"????????????",#N/A,FALSE,"Sheet7"}</definedName>
    <definedName name="________________?" localSheetId="14" hidden="1">{"????????????",#N/A,FALSE,"Sheet7";"????????????",#N/A,FALSE,"Sheet7"}</definedName>
    <definedName name="________________?" hidden="1">{"????????????",#N/A,FALSE,"Sheet7";"????????????",#N/A,FALSE,"Sheet7"}</definedName>
    <definedName name="_________________?" localSheetId="18" hidden="1">{"????????????",#N/A,FALSE,"Sheet7";"????????????",#N/A,FALSE,"Sheet7"}</definedName>
    <definedName name="_________________?" localSheetId="5" hidden="1">{"????????????",#N/A,FALSE,"Sheet7";"????????????",#N/A,FALSE,"Sheet7"}</definedName>
    <definedName name="_________________?" localSheetId="14" hidden="1">{"????????????",#N/A,FALSE,"Sheet7";"????????????",#N/A,FALSE,"Sheet7"}</definedName>
    <definedName name="_________________?" hidden="1">{"????????????",#N/A,FALSE,"Sheet7";"????????????",#N/A,FALSE,"Sheet7"}</definedName>
    <definedName name="__________________?" localSheetId="18" hidden="1">{"????????????",#N/A,FALSE,"Sheet7";"????????????",#N/A,FALSE,"Sheet7"}</definedName>
    <definedName name="__________________?" localSheetId="5" hidden="1">{"????????????",#N/A,FALSE,"Sheet7";"????????????",#N/A,FALSE,"Sheet7"}</definedName>
    <definedName name="__________________?" localSheetId="14" hidden="1">{"????????????",#N/A,FALSE,"Sheet7";"????????????",#N/A,FALSE,"Sheet7"}</definedName>
    <definedName name="__________________?" hidden="1">{"????????????",#N/A,FALSE,"Sheet7";"????????????",#N/A,FALSE,"Sheet7"}</definedName>
    <definedName name="___________________?" localSheetId="18" hidden="1">{"????????????",#N/A,FALSE,"Sheet7";"????????????",#N/A,FALSE,"Sheet7"}</definedName>
    <definedName name="___________________?" localSheetId="5" hidden="1">{"????????????",#N/A,FALSE,"Sheet7";"????????????",#N/A,FALSE,"Sheet7"}</definedName>
    <definedName name="___________________?" localSheetId="14" hidden="1">{"????????????",#N/A,FALSE,"Sheet7";"????????????",#N/A,FALSE,"Sheet7"}</definedName>
    <definedName name="___________________?" hidden="1">{"????????????",#N/A,FALSE,"Sheet7";"????????????",#N/A,FALSE,"Sheet7"}</definedName>
    <definedName name="____________________?" localSheetId="18" hidden="1">{"????????????",#N/A,FALSE,"Sheet7";"????????????",#N/A,FALSE,"Sheet7"}</definedName>
    <definedName name="____________________?" localSheetId="5" hidden="1">{"????????????",#N/A,FALSE,"Sheet7";"????????????",#N/A,FALSE,"Sheet7"}</definedName>
    <definedName name="____________________?" localSheetId="14" hidden="1">{"????????????",#N/A,FALSE,"Sheet7";"????????????",#N/A,FALSE,"Sheet7"}</definedName>
    <definedName name="____________________?" hidden="1">{"????????????",#N/A,FALSE,"Sheet7";"????????????",#N/A,FALSE,"Sheet7"}</definedName>
    <definedName name="______________________?" localSheetId="18" hidden="1">{"????????????",#N/A,FALSE,"Sheet7";"????????????",#N/A,FALSE,"Sheet7"}</definedName>
    <definedName name="______________________?" localSheetId="5" hidden="1">{"????????????",#N/A,FALSE,"Sheet7";"????????????",#N/A,FALSE,"Sheet7"}</definedName>
    <definedName name="______________________?" localSheetId="1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5" hidden="1">{"????????????",#N/A,FALSE,"Sheet7";"????????????",#N/A,FALSE,"Sheet7"}</definedName>
    <definedName name="_______________________?" localSheetId="14" hidden="1">{"????????????",#N/A,FALSE,"Sheet7";"????????????",#N/A,FALSE,"Sheet7"}</definedName>
    <definedName name="_______________________?" hidden="1">{"????????????",#N/A,FALSE,"Sheet7";"????????????",#N/A,FALSE,"Sheet7"}</definedName>
    <definedName name="____2_?" localSheetId="18" hidden="1">{"????????????",#N/A,FALSE,"Sheet7";"????????????",#N/A,FALSE,"Sheet7"}</definedName>
    <definedName name="____2_?" localSheetId="5" hidden="1">{"????????????",#N/A,FALSE,"Sheet7";"????????????",#N/A,FALSE,"Sheet7"}</definedName>
    <definedName name="____2_?" localSheetId="14" hidden="1">{"????????????",#N/A,FALSE,"Sheet7";"????????????",#N/A,FALSE,"Sheet7"}</definedName>
    <definedName name="____2_?" hidden="1">{"????????????",#N/A,FALSE,"Sheet7";"????????????",#N/A,FALSE,"Sheet7"}</definedName>
    <definedName name="____UTC2" localSheetId="5" hidden="1">#REF!</definedName>
    <definedName name="____UTC2" hidden="1">#REF!</definedName>
    <definedName name="___2_?" localSheetId="18" hidden="1">{"????????????",#N/A,FALSE,"Sheet7";"????????????",#N/A,FALSE,"Sheet7"}</definedName>
    <definedName name="___2_?" localSheetId="5" hidden="1">{"????????????",#N/A,FALSE,"Sheet7";"????????????",#N/A,FALSE,"Sheet7"}</definedName>
    <definedName name="___2_?" localSheetId="14" hidden="1">{"????????????",#N/A,FALSE,"Sheet7";"????????????",#N/A,FALSE,"Sheet7"}</definedName>
    <definedName name="___2_?" hidden="1">{"????????????",#N/A,FALSE,"Sheet7";"????????????",#N/A,FALSE,"Sheet7"}</definedName>
    <definedName name="___UTC2" localSheetId="5" hidden="1">#REF!</definedName>
    <definedName name="___UTC2" hidden="1">#REF!</definedName>
    <definedName name="__2_?" localSheetId="18" hidden="1">{"????????????",#N/A,FALSE,"Sheet7";"????????????",#N/A,FALSE,"Sheet7"}</definedName>
    <definedName name="__2_?" localSheetId="5" hidden="1">{"????????????",#N/A,FALSE,"Sheet7";"????????????",#N/A,FALSE,"Sheet7"}</definedName>
    <definedName name="__2_?" localSheetId="14" hidden="1">{"????????????",#N/A,FALSE,"Sheet7";"????????????",#N/A,FALSE,"Sheet7"}</definedName>
    <definedName name="__2_?" hidden="1">{"????????????",#N/A,FALSE,"Sheet7";"????????????",#N/A,FALSE,"Sheet7"}</definedName>
    <definedName name="__5_?" localSheetId="18" hidden="1">{"????????????",#N/A,FALSE,"Sheet7";"????????????",#N/A,FALSE,"Sheet7"}</definedName>
    <definedName name="__5_?" localSheetId="5" hidden="1">{"????????????",#N/A,FALSE,"Sheet7";"????????????",#N/A,FALSE,"Sheet7"}</definedName>
    <definedName name="__5_?" localSheetId="14" hidden="1">{"????????????",#N/A,FALSE,"Sheet7";"????????????",#N/A,FALSE,"Sheet7"}</definedName>
    <definedName name="__5_?" hidden="1">{"????????????",#N/A,FALSE,"Sheet7";"????????????",#N/A,FALSE,"Sheet7"}</definedName>
    <definedName name="__7_?" localSheetId="5" hidden="1">{"????????????",#N/A,FALSE,"Sheet7";"????????????",#N/A,FALSE,"Sheet7"}</definedName>
    <definedName name="__7_?" hidden="1">{"????????????",#N/A,FALSE,"Sheet7";"????????????",#N/A,FALSE,"Sheet7"}</definedName>
    <definedName name="__9_?" localSheetId="18" hidden="1">{"????????????",#N/A,FALSE,"Sheet7";"????????????",#N/A,FALSE,"Sheet7"}</definedName>
    <definedName name="__9_?" localSheetId="5" hidden="1">{"????????????",#N/A,FALSE,"Sheet7";"????????????",#N/A,FALSE,"Sheet7"}</definedName>
    <definedName name="__9_?" localSheetId="14" hidden="1">{"????????????",#N/A,FALSE,"Sheet7";"????????????",#N/A,FALSE,"Sheet7"}</definedName>
    <definedName name="__9_?" hidden="1">{"????????????",#N/A,FALSE,"Sheet7";"????????????",#N/A,FALSE,"Sheet7"}</definedName>
    <definedName name="__UTC2" localSheetId="5" hidden="1">#REF!</definedName>
    <definedName name="__UTC2" hidden="1">#REF!</definedName>
    <definedName name="_1_?" localSheetId="18" hidden="1">{"????????????",#N/A,FALSE,"Sheet7";"????????????",#N/A,FALSE,"Sheet7"}</definedName>
    <definedName name="_1_?" localSheetId="5" hidden="1">{"????????????",#N/A,FALSE,"Sheet7";"????????????",#N/A,FALSE,"Sheet7"}</definedName>
    <definedName name="_1_?" localSheetId="1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5" hidden="1">{"????????????",#N/A,FALSE,"Sheet7";"????????????",#N/A,FALSE,"Sheet7"}</definedName>
    <definedName name="_11_?" localSheetId="14" hidden="1">{"????????????",#N/A,FALSE,"Sheet7";"????????????",#N/A,FALSE,"Sheet7"}</definedName>
    <definedName name="_11_?" hidden="1">{"????????????",#N/A,FALSE,"Sheet7";"????????????",#N/A,FALSE,"Sheet7"}</definedName>
    <definedName name="_123" localSheetId="5" hidden="1">#REF!</definedName>
    <definedName name="_123" hidden="1">#REF!</definedName>
    <definedName name="_2_?" localSheetId="18" hidden="1">{"????????????",#N/A,FALSE,"Sheet7";"????????????",#N/A,FALSE,"Sheet7"}</definedName>
    <definedName name="_2_?" localSheetId="5" hidden="1">{"????????????",#N/A,FALSE,"Sheet7";"????????????",#N/A,FALSE,"Sheet7"}</definedName>
    <definedName name="_2_?" localSheetId="1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5" hidden="1">{"????????????",#N/A,FALSE,"Sheet7";"????????????",#N/A,FALSE,"Sheet7"}</definedName>
    <definedName name="_29_?" localSheetId="14" hidden="1">{"????????????",#N/A,FALSE,"Sheet7";"????????????",#N/A,FALSE,"Sheet7"}</definedName>
    <definedName name="_29_?" hidden="1">{"????????????",#N/A,FALSE,"Sheet7";"????????????",#N/A,FALSE,"Sheet7"}</definedName>
    <definedName name="_3_?" localSheetId="18" hidden="1">{"????????????",#N/A,FALSE,"Sheet7";"????????????",#N/A,FALSE,"Sheet7"}</definedName>
    <definedName name="_3_?" localSheetId="5" hidden="1">{"????????????",#N/A,FALSE,"Sheet7";"????????????",#N/A,FALSE,"Sheet7"}</definedName>
    <definedName name="_3_?" localSheetId="1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5" hidden="1">{"????????????",#N/A,FALSE,"Sheet7";"????????????",#N/A,FALSE,"Sheet7"}</definedName>
    <definedName name="_4_?" localSheetId="14" hidden="1">{"????????????",#N/A,FALSE,"Sheet7";"????????????",#N/A,FALSE,"Sheet7"}</definedName>
    <definedName name="_4_?" hidden="1">{"????????????",#N/A,FALSE,"Sheet7";"????????????",#N/A,FALSE,"Sheet7"}</definedName>
    <definedName name="_5_?" localSheetId="18" hidden="1">{"????????????",#N/A,FALSE,"Sheet7";"????????????",#N/A,FALSE,"Sheet7"}</definedName>
    <definedName name="_5_?" localSheetId="5" hidden="1">{"????????????",#N/A,FALSE,"Sheet7";"????????????",#N/A,FALSE,"Sheet7"}</definedName>
    <definedName name="_5_?" localSheetId="14" hidden="1">{"????????????",#N/A,FALSE,"Sheet7";"????????????",#N/A,FALSE,"Sheet7"}</definedName>
    <definedName name="_5_?" hidden="1">{"????????????",#N/A,FALSE,"Sheet7";"????????????",#N/A,FALSE,"Sheet7"}</definedName>
    <definedName name="_6_?" localSheetId="18" hidden="1">{"????????????",#N/A,FALSE,"Sheet7";"????????????",#N/A,FALSE,"Sheet7"}</definedName>
    <definedName name="_6_?" localSheetId="5" hidden="1">{"????????????",#N/A,FALSE,"Sheet7";"????????????",#N/A,FALSE,"Sheet7"}</definedName>
    <definedName name="_6_?" localSheetId="14" hidden="1">{"????????????",#N/A,FALSE,"Sheet7";"????????????",#N/A,FALSE,"Sheet7"}</definedName>
    <definedName name="_6_?" hidden="1">{"????????????",#N/A,FALSE,"Sheet7";"????????????",#N/A,FALSE,"Sheet7"}</definedName>
    <definedName name="_7_?" localSheetId="18" hidden="1">{"????????????",#N/A,FALSE,"Sheet7";"????????????",#N/A,FALSE,"Sheet7"}</definedName>
    <definedName name="_7_?" localSheetId="5" hidden="1">{"????????????",#N/A,FALSE,"Sheet7";"????????????",#N/A,FALSE,"Sheet7"}</definedName>
    <definedName name="_7_?" localSheetId="14" hidden="1">{"????????????",#N/A,FALSE,"Sheet7";"????????????",#N/A,FALSE,"Sheet7"}</definedName>
    <definedName name="_7_?" hidden="1">{"????????????",#N/A,FALSE,"Sheet7";"????????????",#N/A,FALSE,"Sheet7"}</definedName>
    <definedName name="_9_?" localSheetId="18" hidden="1">{"????????????",#N/A,FALSE,"Sheet7";"????????????",#N/A,FALSE,"Sheet7"}</definedName>
    <definedName name="_9_?" localSheetId="5" hidden="1">{"????????????",#N/A,FALSE,"Sheet7";"????????????",#N/A,FALSE,"Sheet7"}</definedName>
    <definedName name="_9_?" localSheetId="1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4" hidden="1">#REF!</definedName>
    <definedName name="_Fill" localSheetId="16" hidden="1">#REF!</definedName>
    <definedName name="_Fill" localSheetId="17" hidden="1">#REF!</definedName>
    <definedName name="_Fill" localSheetId="5" hidden="1">#REF!</definedName>
    <definedName name="_Fill" localSheetId="9" hidden="1">#REF!</definedName>
    <definedName name="_Fill" localSheetId="7" hidden="1">#REF!</definedName>
    <definedName name="_Fill" localSheetId="14" hidden="1">#REF!</definedName>
    <definedName name="_Fill" hidden="1">#REF!</definedName>
    <definedName name="_xlnm._FilterDatabase" localSheetId="18" hidden="1">'Breakup of provision'!$A$4:$D$63</definedName>
    <definedName name="_xlnm._FilterDatabase" localSheetId="16" hidden="1">'Detail GL'!$A$2:$V$845</definedName>
    <definedName name="_xlnm._FilterDatabase" localSheetId="17" hidden="1">'GL Map'!$B$3:$G$67</definedName>
    <definedName name="_xlnm._FilterDatabase" localSheetId="9" hidden="1">'Notes 31-36'!#REF!</definedName>
    <definedName name="_xlnm._FilterDatabase" localSheetId="7" hidden="1">'Notes 6-29'!$B$117:$M$119</definedName>
    <definedName name="_xlnm._FilterDatabase" localSheetId="15" hidden="1">TB!$A$1:$F$334</definedName>
    <definedName name="_xlnm._FilterDatabase" localSheetId="14" hidden="1">'TB 20-21'!$A$1:$N$303</definedName>
    <definedName name="_xlnm._FilterDatabase" localSheetId="10" hidden="1">'TB 21-22'!$A$1:$N$310</definedName>
    <definedName name="_xlnm._FilterDatabase" localSheetId="0" hidden="1">'TB 21-22 (old)'!$A$1:$N$310</definedName>
    <definedName name="_Key1" localSheetId="5" hidden="1">#REF!</definedName>
    <definedName name="_Key1" hidden="1">#REF!</definedName>
    <definedName name="_key2" localSheetId="5" hidden="1">#REF!</definedName>
    <definedName name="_key2" hidden="1">#REF!</definedName>
    <definedName name="_NIL" localSheetId="5" hidden="1">#REF!</definedName>
    <definedName name="_NIL" hidden="1">#REF!</definedName>
    <definedName name="_ok1" localSheetId="5"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5" hidden="1">#REF!</definedName>
    <definedName name="_Sort" hidden="1">#REF!</definedName>
    <definedName name="_tam2" localSheetId="16">'[3]LIET KE HANG HOA'!#REF!</definedName>
    <definedName name="_tam2" localSheetId="17">'[3]LIET KE HANG HOA'!#REF!</definedName>
    <definedName name="_UTC2" localSheetId="5"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5" hidden="1">{"原価実績・計画　増産無し",#N/A,FALSE,"Sheet7";"原価実績・計画　増産有り",#N/A,FALSE,"Sheet7"}</definedName>
    <definedName name="a5a55" localSheetId="14" hidden="1">{"原価実績・計画　増産無し",#N/A,FALSE,"Sheet7";"原価実績・計画　増産有り",#N/A,FALSE,"Sheet7"}</definedName>
    <definedName name="a5a55" hidden="1">{"原価実績・計画　増産無し",#N/A,FALSE,"Sheet7";"原価実績・計画　増産有り",#N/A,FALSE,"Sheet7"}</definedName>
    <definedName name="AAAA" localSheetId="5"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5" hidden="1">{"収支実績・計画　増産有り",#N/A,FALSE,"Sheet6";"収支実績・計画　増産無し",#N/A,FALSE,"Sheet6"}</definedName>
    <definedName name="AAAAAAAA" hidden="1">{"収支実績・計画　増産有り",#N/A,FALSE,"Sheet6";"収支実績・計画　増産無し",#N/A,FALSE,"Sheet6"}</definedName>
    <definedName name="AAAAAAAAAA" localSheetId="5" hidden="1">{"????????????",#N/A,FALSE,"Sheet7";"????????????",#N/A,FALSE,"Sheet7"}</definedName>
    <definedName name="AAAAAAAAAA" hidden="1">{"????????????",#N/A,FALSE,"Sheet7";"????????????",#N/A,FALSE,"Sheet7"}</definedName>
    <definedName name="aaaaaaaaaaa" localSheetId="18" hidden="1">{"????????????",#N/A,FALSE,"Sheet7";"????????????",#N/A,FALSE,"Sheet7"}</definedName>
    <definedName name="aaaaaaaaaaa" localSheetId="5" hidden="1">{"????????????",#N/A,FALSE,"Sheet7";"????????????",#N/A,FALSE,"Sheet7"}</definedName>
    <definedName name="aaaaaaaaaaa" localSheetId="14" hidden="1">{"????????????",#N/A,FALSE,"Sheet7";"????????????",#N/A,FALSE,"Sheet7"}</definedName>
    <definedName name="aaaaaaaaaaa" hidden="1">{"????????????",#N/A,FALSE,"Sheet7";"????????????",#N/A,FALSE,"Sheet7"}</definedName>
    <definedName name="AAWWW" localSheetId="5"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cd" localSheetId="16">[3]DUY!$D$34</definedName>
    <definedName name="abcd" localSheetId="17">[3]DUY!$D$34</definedName>
    <definedName name="abd" localSheetId="5" hidden="1">#REF!</definedName>
    <definedName name="abd" hidden="1">#REF!</definedName>
    <definedName name="ac" localSheetId="18" hidden="1">{"原価実績・計画　増産無し",#N/A,FALSE,"Sheet7";"原価実績・計画　増産有り",#N/A,FALSE,"Sheet7"}</definedName>
    <definedName name="ac" localSheetId="5" hidden="1">{"原価実績・計画　増産無し",#N/A,FALSE,"Sheet7";"原価実績・計画　増産有り",#N/A,FALSE,"Sheet7"}</definedName>
    <definedName name="ac" localSheetId="1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5" hidden="1">{"収支実績・計画　増産有り",#N/A,FALSE,"Sheet6";"収支実績・計画　増産無し",#N/A,FALSE,"Sheet6"}</definedName>
    <definedName name="ae5uyae5u" localSheetId="1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5" hidden="1">{#N/A,#N/A,FALSE,"収支・原価";#N/A,#N/A,FALSE,"収支・原価"}</definedName>
    <definedName name="ae5y35qy" localSheetId="1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5" hidden="1">{"原価実績・計画　増産無し",#N/A,FALSE,"Sheet7";"原価実績・計画　増産有り",#N/A,FALSE,"Sheet7"}</definedName>
    <definedName name="aerearera" localSheetId="1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5" hidden="1">{#N/A,#N/A,FALSE,"収支・原価";#N/A,#N/A,FALSE,"収支・原価"}</definedName>
    <definedName name="aergrwearwa" localSheetId="1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5" hidden="1">{"収支実績・計画　増産有り",#N/A,FALSE,"Sheet6";"収支実績・計画　増産無し",#N/A,FALSE,"Sheet6"}</definedName>
    <definedName name="aeyaeyaeaery" localSheetId="1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5" hidden="1">{"原価実績・計画　増産無し",#N/A,FALSE,"Sheet7";"原価実績・計画　増産有り",#N/A,FALSE,"Sheet7"}</definedName>
    <definedName name="aeyrer" localSheetId="1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5" hidden="1">{"収支実績・計画　増産有り",#N/A,FALSE,"Sheet6";"収支実績・計画　増産無し",#N/A,FALSE,"Sheet6"}</definedName>
    <definedName name="ajay" localSheetId="1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5" hidden="1">#REF!</definedName>
    <definedName name="ajkk" localSheetId="9" hidden="1">#REF!</definedName>
    <definedName name="ajkk" localSheetId="14" hidden="1">#REF!</definedName>
    <definedName name="ajkk" hidden="1">#REF!</definedName>
    <definedName name="Alamgir" localSheetId="18" hidden="1">{#N/A,#N/A,FALSE,"収支・原価";#N/A,#N/A,FALSE,"収支・原価"}</definedName>
    <definedName name="Alamgir" localSheetId="5" hidden="1">{#N/A,#N/A,FALSE,"収支・原価";#N/A,#N/A,FALSE,"収支・原価"}</definedName>
    <definedName name="Alamgir" localSheetId="14" hidden="1">{#N/A,#N/A,FALSE,"収支・原価";#N/A,#N/A,FALSE,"収支・原価"}</definedName>
    <definedName name="Alamgir" hidden="1">{#N/A,#N/A,FALSE,"収支・原価";#N/A,#N/A,FALSE,"収支・原価"}</definedName>
    <definedName name="aq" localSheetId="18" hidden="1">{"????????????",#N/A,FALSE,"Sheet7";"????????????",#N/A,FALSE,"Sheet7"}</definedName>
    <definedName name="aq" localSheetId="5" hidden="1">{"????????????",#N/A,FALSE,"Sheet7";"????????????",#N/A,FALSE,"Sheet7"}</definedName>
    <definedName name="aq" localSheetId="1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5" hidden="1">#REF!</definedName>
    <definedName name="AS2TickmarkLS" hidden="1">#REF!</definedName>
    <definedName name="AS2VersionLS" hidden="1">300</definedName>
    <definedName name="Asia" localSheetId="5" hidden="1">#REF!</definedName>
    <definedName name="Asia" hidden="1">#REF!</definedName>
    <definedName name="aye5a" localSheetId="18" hidden="1">{"原価実績・計画　増産無し",#N/A,FALSE,"Sheet7";"原価実績・計画　増産有り",#N/A,FALSE,"Sheet7"}</definedName>
    <definedName name="aye5a" localSheetId="5" hidden="1">{"原価実績・計画　増産無し",#N/A,FALSE,"Sheet7";"原価実績・計画　増産有り",#N/A,FALSE,"Sheet7"}</definedName>
    <definedName name="aye5a" localSheetId="14" hidden="1">{"原価実績・計画　増産無し",#N/A,FALSE,"Sheet7";"原価実績・計画　増産有り",#N/A,FALSE,"Sheet7"}</definedName>
    <definedName name="aye5a" hidden="1">{"原価実績・計画　増産無し",#N/A,FALSE,"Sheet7";"原価実績・計画　増産有り",#N/A,FALSE,"Sheet7"}</definedName>
    <definedName name="babu" localSheetId="5" hidden="1">{#N/A,#N/A,FALSE,"?????";#N/A,#N/A,FALSE,"?????"}</definedName>
    <definedName name="babu" hidden="1">{#N/A,#N/A,FALSE,"?????";#N/A,#N/A,FALSE,"?????"}</definedName>
    <definedName name="bangladesh" localSheetId="5" hidden="1">{"????????????",#N/A,FALSE,"Sheet7";"????????????",#N/A,FALSE,"Sheet7"}</definedName>
    <definedName name="bangladesh" hidden="1">{"????????????",#N/A,FALSE,"Sheet7";"????????????",#N/A,FALSE,"Sheet7"}</definedName>
    <definedName name="BANK" localSheetId="5" hidden="1">#REF!</definedName>
    <definedName name="BANK" hidden="1">#REF!</definedName>
    <definedName name="Bappi" localSheetId="18" hidden="1">{#N/A,#N/A,FALSE,"収支・原価";#N/A,#N/A,FALSE,"収支・原価"}</definedName>
    <definedName name="Bappi" localSheetId="5" hidden="1">{#N/A,#N/A,FALSE,"収支・原価";#N/A,#N/A,FALSE,"収支・原価"}</definedName>
    <definedName name="Bappi" localSheetId="14" hidden="1">{#N/A,#N/A,FALSE,"収支・原価";#N/A,#N/A,FALSE,"収支・原価"}</definedName>
    <definedName name="Bappi" hidden="1">{#N/A,#N/A,FALSE,"収支・原価";#N/A,#N/A,FALSE,"収支・原価"}</definedName>
    <definedName name="BBBBB" localSheetId="5" hidden="1">{"????????????",#N/A,FALSE,"Sheet7";"????????????",#N/A,FALSE,"Sheet7"}</definedName>
    <definedName name="BBBBB" hidden="1">{"????????????",#N/A,FALSE,"Sheet7";"????????????",#N/A,FALSE,"Sheet7"}</definedName>
    <definedName name="BEST" localSheetId="5"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5" hidden="1">{"原価実績・計画　増産無し",#N/A,FALSE,"Sheet7";"原価実績・計画　増産有り",#N/A,FALSE,"Sheet7"}</definedName>
    <definedName name="bnb" hidden="1">{"原価実績・計画　増産無し",#N/A,FALSE,"Sheet7";"原価実績・計画　増産有り",#N/A,FALSE,"Sheet7"}</definedName>
    <definedName name="bonus" localSheetId="16">#REF!</definedName>
    <definedName name="bonus" localSheetId="17">#REF!</definedName>
    <definedName name="Canteen" localSheetId="18" hidden="1">#REF!</definedName>
    <definedName name="Canteen" localSheetId="5" hidden="1">#REF!</definedName>
    <definedName name="Canteen" localSheetId="9" hidden="1">#REF!</definedName>
    <definedName name="Canteen" localSheetId="14" hidden="1">#REF!</definedName>
    <definedName name="Canteen" hidden="1">#REF!</definedName>
    <definedName name="capital" localSheetId="18" hidden="1">{#N/A,#N/A,FALSE,"収支・原価";#N/A,#N/A,FALSE,"収支・原価"}</definedName>
    <definedName name="capital" localSheetId="5" hidden="1">{#N/A,#N/A,FALSE,"収支・原価";#N/A,#N/A,FALSE,"収支・原価"}</definedName>
    <definedName name="capital" localSheetId="14" hidden="1">{#N/A,#N/A,FALSE,"収支・原価";#N/A,#N/A,FALSE,"収支・原価"}</definedName>
    <definedName name="capital" hidden="1">{#N/A,#N/A,FALSE,"収支・原価";#N/A,#N/A,FALSE,"収支・原価"}</definedName>
    <definedName name="cashflow" localSheetId="5"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5" hidden="1">{"原価実績・計画　増産無し",#N/A,FALSE,"Sheet7";"原価実績・計画　増産有り",#N/A,FALSE,"Sheet7"}</definedName>
    <definedName name="CCCC" localSheetId="14" hidden="1">{"原価実績・計画　増産無し",#N/A,FALSE,"Sheet7";"原価実績・計画　増産有り",#N/A,FALSE,"Sheet7"}</definedName>
    <definedName name="CCCC" hidden="1">{"原価実績・計画　増産無し",#N/A,FALSE,"Sheet7";"原価実績・計画　増産有り",#N/A,FALSE,"Sheet7"}</definedName>
    <definedName name="CCCCC" localSheetId="5" hidden="1">{"????????????",#N/A,FALSE,"Sheet7";"????????????",#N/A,FALSE,"Sheet7"}</definedName>
    <definedName name="CCCCC" hidden="1">{"????????????",#N/A,FALSE,"Sheet7";"????????????",#N/A,FALSE,"Sheet7"}</definedName>
    <definedName name="CCCCCCCCCCCCCCCCCCCCCC" localSheetId="5"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5" hidden="1">{"PLAN 1999-1",#N/A,FALSE,"Sheet3";"PLAN 1999-2",#N/A,FALSE,"Sheet3";"PLAN 2000-1",#N/A,FALSE,"Sheet3";"PLAN 2000-2",#N/A,FALSE,"Sheet3"}</definedName>
    <definedName name="CCCY" localSheetId="14" hidden="1">{"PLAN 1999-1",#N/A,FALSE,"Sheet3";"PLAN 1999-2",#N/A,FALSE,"Sheet3";"PLAN 2000-1",#N/A,FALSE,"Sheet3";"PLAN 2000-2",#N/A,FALSE,"Sheet3"}</definedName>
    <definedName name="CCCY" hidden="1">{"PLAN 1999-1",#N/A,FALSE,"Sheet3";"PLAN 1999-2",#N/A,FALSE,"Sheet3";"PLAN 2000-1",#N/A,FALSE,"Sheet3";"PLAN 2000-2",#N/A,FALSE,"Sheet3"}</definedName>
    <definedName name="Curr" hidden="1">[4]Sheet3!$E$4:$E$7</definedName>
    <definedName name="d" localSheetId="18" hidden="1">{"????????????",#N/A,FALSE,"Sheet7";"????????????",#N/A,FALSE,"Sheet7"}</definedName>
    <definedName name="d" localSheetId="5" hidden="1">{"????????????",#N/A,FALSE,"Sheet7";"????????????",#N/A,FALSE,"Sheet7"}</definedName>
    <definedName name="d" localSheetId="14" hidden="1">{"????????????",#N/A,FALSE,"Sheet7";"????????????",#N/A,FALSE,"Sheet7"}</definedName>
    <definedName name="d" hidden="1">{"????????????",#N/A,FALSE,"Sheet7";"????????????",#N/A,FALSE,"Sheet7"}</definedName>
    <definedName name="date" localSheetId="16">#REF!</definedName>
    <definedName name="date" localSheetId="17">#REF!</definedName>
    <definedName name="DDDDDDDDDD" localSheetId="5" hidden="1">{"????????????",#N/A,FALSE,"Sheet7";"????????????",#N/A,FALSE,"Sheet7"}</definedName>
    <definedName name="DDDDDDDDDD" hidden="1">{"????????????",#N/A,FALSE,"Sheet7";"????????????",#N/A,FALSE,"Sheet7"}</definedName>
    <definedName name="DDDDDDDDDDD" localSheetId="5" hidden="1">{"????????????",#N/A,FALSE,"Sheet7";"????????????",#N/A,FALSE,"Sheet7"}</definedName>
    <definedName name="DDDDDDDDDDD" hidden="1">{"????????????",#N/A,FALSE,"Sheet7";"????????????",#N/A,FALSE,"Sheet7"}</definedName>
    <definedName name="DDDDDDDDDDDDDDDD" localSheetId="5"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5" hidden="1">{"????????????",#N/A,FALSE,"Sheet7";"????????????",#N/A,FALSE,"Sheet7"}</definedName>
    <definedName name="DDDDDDDDDDDDDDDDD" hidden="1">{"????????????",#N/A,FALSE,"Sheet7";"????????????",#N/A,FALSE,"Sheet7"}</definedName>
    <definedName name="DDDDDDDDDDDDDDDDDDDDDD" localSheetId="5"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5"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5" hidden="1">#REF!</definedName>
    <definedName name="dfdf" hidden="1">#REF!</definedName>
    <definedName name="Dinner" localSheetId="18" hidden="1">#REF!</definedName>
    <definedName name="Dinner" localSheetId="5" hidden="1">#REF!</definedName>
    <definedName name="Dinner" localSheetId="9" hidden="1">#REF!</definedName>
    <definedName name="Dinner" localSheetId="14" hidden="1">#REF!</definedName>
    <definedName name="Dinner" hidden="1">#REF!</definedName>
    <definedName name="dinner1" localSheetId="5" hidden="1">#REF!</definedName>
    <definedName name="dinner1" hidden="1">#REF!</definedName>
    <definedName name="drgrsdrrsd" localSheetId="18" hidden="1">{"PLAN 1999-1",#N/A,FALSE,"Sheet4";"PLAN 1999-2",#N/A,FALSE,"Sheet4";"PLAN 2000-1",#N/A,FALSE,"Sheet4";"PLAN 2000-2",#N/A,FALSE,"Sheet4"}</definedName>
    <definedName name="drgrsdrrsd" localSheetId="5" hidden="1">{"PLAN 1999-1",#N/A,FALSE,"Sheet4";"PLAN 1999-2",#N/A,FALSE,"Sheet4";"PLAN 2000-1",#N/A,FALSE,"Sheet4";"PLAN 2000-2",#N/A,FALSE,"Sheet4"}</definedName>
    <definedName name="drgrsdrrsd" localSheetId="1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5"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5" hidden="1">{#N/A,#N/A,FALSE,"?????";#N/A,#N/A,FALSE,"?????"}</definedName>
    <definedName name="DSFDSFDSF" localSheetId="1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5" hidden="1">{"原価実績・計画　増産無し",#N/A,FALSE,"Sheet7";"原価実績・計画　増産有り",#N/A,FALSE,"Sheet7"}</definedName>
    <definedName name="dsffffffffffffffff" localSheetId="1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5" hidden="1">{"原価実績・計画　増産無し",#N/A,FALSE,"Sheet7";"原価実績・計画　増産有り",#N/A,FALSE,"Sheet7"}</definedName>
    <definedName name="dsgfdsag" localSheetId="1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5" hidden="1">{#N/A,#N/A,FALSE,"収支・原価";#N/A,#N/A,FALSE,"収支・原価"}</definedName>
    <definedName name="earrrrrrrrr" localSheetId="1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5" hidden="1">{#N/A,#N/A,FALSE,"収支・原価";#N/A,#N/A,FALSE,"収支・原価"}</definedName>
    <definedName name="earyeyeay" localSheetId="1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5" hidden="1">{"原価実績・計画　増産無し",#N/A,FALSE,"Sheet7";"原価実績・計画　増産有り",#N/A,FALSE,"Sheet7"}</definedName>
    <definedName name="eayr" localSheetId="14" hidden="1">{"原価実績・計画　増産無し",#N/A,FALSE,"Sheet7";"原価実績・計画　増産有り",#N/A,FALSE,"Sheet7"}</definedName>
    <definedName name="eayr" hidden="1">{"原価実績・計画　増産無し",#N/A,FALSE,"Sheet7";"原価実績・計画　増産有り",#N/A,FALSE,"Sheet7"}</definedName>
    <definedName name="ECESX" localSheetId="5" hidden="1">#REF!</definedName>
    <definedName name="ECESX" hidden="1">#REF!</definedName>
    <definedName name="EE" localSheetId="5"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5" hidden="1">{"原価実績・計画　増産無し",#N/A,FALSE,"Sheet7";"原価実績・計画　増産有り",#N/A,FALSE,"Sheet7"}</definedName>
    <definedName name="EEE" localSheetId="14" hidden="1">{"原価実績・計画　増産無し",#N/A,FALSE,"Sheet7";"原価実績・計画　増産有り",#N/A,FALSE,"Sheet7"}</definedName>
    <definedName name="EEE" hidden="1">{"原価実績・計画　増産無し",#N/A,FALSE,"Sheet7";"原価実績・計画　増産有り",#N/A,FALSE,"Sheet7"}</definedName>
    <definedName name="EEEE" localSheetId="5" hidden="1">{"PLAN 1999-1",#N/A,FALSE,"Sheet4";"PLAN 1999-2",#N/A,FALSE,"Sheet4";"PLAN 2000-1",#N/A,FALSE,"Sheet4";"PLAN 2000-2",#N/A,FALSE,"Sheet4"}</definedName>
    <definedName name="EEEE" hidden="1">{"PLAN 1999-1",#N/A,FALSE,"Sheet4";"PLAN 1999-2",#N/A,FALSE,"Sheet4";"PLAN 2000-1",#N/A,FALSE,"Sheet4";"PLAN 2000-2",#N/A,FALSE,"Sheet4"}</definedName>
    <definedName name="EEEEE" localSheetId="5"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5" hidden="1">{"????????????",#N/A,FALSE,"Sheet7";"????????????",#N/A,FALSE,"Sheet7"}</definedName>
    <definedName name="EEEEEEEEEEEEEE" hidden="1">{"????????????",#N/A,FALSE,"Sheet7";"????????????",#N/A,FALSE,"Sheet7"}</definedName>
    <definedName name="EER" localSheetId="5"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5" hidden="1">{"原価実績・計画　増産無し",#N/A,FALSE,"Sheet7";"原価実績・計画　増産有り",#N/A,FALSE,"Sheet7"}</definedName>
    <definedName name="eragwargawrtgaw" localSheetId="1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5" hidden="1">{"PLAN 1999-1",#N/A,FALSE,"Sheet3";"PLAN 1999-2",#N/A,FALSE,"Sheet3";"PLAN 2000-1",#N/A,FALSE,"Sheet3";"PLAN 2000-2",#N/A,FALSE,"Sheet3"}</definedName>
    <definedName name="ergawtgw" localSheetId="1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5"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5" hidden="1">{"PLAN 1999-1",#N/A,FALSE,"Sheet4";"PLAN 1999-2",#N/A,FALSE,"Sheet4";"PLAN 2000-1",#N/A,FALSE,"Sheet4";"PLAN 2000-2",#N/A,FALSE,"Sheet4"}</definedName>
    <definedName name="ery34ytw4y" localSheetId="1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5" hidden="1">{#N/A,#N/A,FALSE,"収支・原価";#N/A,#N/A,FALSE,"収支・原価"}</definedName>
    <definedName name="eryueryeryer" localSheetId="14" hidden="1">{#N/A,#N/A,FALSE,"収支・原価";#N/A,#N/A,FALSE,"収支・原価"}</definedName>
    <definedName name="eryueryeryer" hidden="1">{#N/A,#N/A,FALSE,"収支・原価";#N/A,#N/A,FALSE,"収支・原価"}</definedName>
    <definedName name="ES" localSheetId="18" hidden="1">{#N/A,#N/A,FALSE,"収支・原価";#N/A,#N/A,FALSE,"収支・原価"}</definedName>
    <definedName name="ES" localSheetId="5" hidden="1">{#N/A,#N/A,FALSE,"収支・原価";#N/A,#N/A,FALSE,"収支・原価"}</definedName>
    <definedName name="ES" localSheetId="1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5" hidden="1">{"PLAN 1999-1",#N/A,FALSE,"Sheet4";"PLAN 1999-2",#N/A,FALSE,"Sheet4";"PLAN 2000-1",#N/A,FALSE,"Sheet4";"PLAN 2000-2",#N/A,FALSE,"Sheet4"}</definedName>
    <definedName name="ESPP" localSheetId="1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5" hidden="1">{"収支実績・計画　増産有り",#N/A,FALSE,"Sheet6";"収支実績・計画　増産無し",#N/A,FALSE,"Sheet6"}</definedName>
    <definedName name="EST" localSheetId="1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5" hidden="1">{#N/A,#N/A,FALSE,"収支・原価";#N/A,#N/A,FALSE,"収支・原価"}</definedName>
    <definedName name="ESTIMA" localSheetId="14" hidden="1">{#N/A,#N/A,FALSE,"収支・原価";#N/A,#N/A,FALSE,"収支・原価"}</definedName>
    <definedName name="ESTIMA" hidden="1">{#N/A,#N/A,FALSE,"収支・原価";#N/A,#N/A,FALSE,"収支・原価"}</definedName>
    <definedName name="ests" localSheetId="5" hidden="1">{"収支実績・計画　増産有り",#N/A,FALSE,"Sheet6";"収支実績・計画　増産無し",#N/A,FALSE,"Sheet6"}</definedName>
    <definedName name="ests" hidden="1">{"収支実績・計画　増産有り",#N/A,FALSE,"Sheet6";"収支実績・計画　増産無し",#N/A,FALSE,"Sheet6"}</definedName>
    <definedName name="etd" localSheetId="5"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5" hidden="1">{"収支実績・計画　増産有り",#N/A,FALSE,"Sheet6";"収支実績・計画　増産無し",#N/A,FALSE,"Sheet6"}</definedName>
    <definedName name="etetetet" localSheetId="1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5" hidden="1">{"PLAN 1999-1",#N/A,FALSE,"Sheet3";"PLAN 1999-2",#N/A,FALSE,"Sheet3";"PLAN 2000-1",#N/A,FALSE,"Sheet3";"PLAN 2000-2",#N/A,FALSE,"Sheet3"}</definedName>
    <definedName name="ett4t4" localSheetId="1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[5]NOTES!$D$1</definedName>
    <definedName name="Expsalary" localSheetId="18" hidden="1">#REF!</definedName>
    <definedName name="Expsalary" localSheetId="5" hidden="1">#REF!</definedName>
    <definedName name="Expsalary" localSheetId="9" hidden="1">#REF!</definedName>
    <definedName name="Expsalary" localSheetId="14" hidden="1">#REF!</definedName>
    <definedName name="Expsalary" hidden="1">#REF!</definedName>
    <definedName name="eyeuerujt" localSheetId="18" hidden="1">{#N/A,#N/A,FALSE,"収支・原価";#N/A,#N/A,FALSE,"収支・原価"}</definedName>
    <definedName name="eyeuerujt" localSheetId="5" hidden="1">{#N/A,#N/A,FALSE,"収支・原価";#N/A,#N/A,FALSE,"収支・原価"}</definedName>
    <definedName name="eyeuerujt" localSheetId="1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5" hidden="1">{"PLAN 1999-1",#N/A,FALSE,"Sheet4";"PLAN 1999-2",#N/A,FALSE,"Sheet4";"PLAN 2000-1",#N/A,FALSE,"Sheet4";"PLAN 2000-2",#N/A,FALSE,"Sheet4"}</definedName>
    <definedName name="F" localSheetId="14" hidden="1">{"PLAN 1999-1",#N/A,FALSE,"Sheet4";"PLAN 1999-2",#N/A,FALSE,"Sheet4";"PLAN 2000-1",#N/A,FALSE,"Sheet4";"PLAN 2000-2",#N/A,FALSE,"Sheet4"}</definedName>
    <definedName name="F" hidden="1">{"PLAN 1999-1",#N/A,FALSE,"Sheet4";"PLAN 1999-2",#N/A,FALSE,"Sheet4";"PLAN 2000-1",#N/A,FALSE,"Sheet4";"PLAN 2000-2",#N/A,FALSE,"Sheet4"}</definedName>
    <definedName name="fddd" localSheetId="5" hidden="1">#REF!</definedName>
    <definedName name="fddd" hidden="1">#REF!</definedName>
    <definedName name="fff" localSheetId="18" hidden="1">#REF!</definedName>
    <definedName name="fff" localSheetId="5" hidden="1">#REF!</definedName>
    <definedName name="fff" localSheetId="14" hidden="1">#REF!</definedName>
    <definedName name="fff" hidden="1">#REF!</definedName>
    <definedName name="ffff" localSheetId="18" hidden="1">{"????????????",#N/A,FALSE,"Sheet7";"????????????",#N/A,FALSE,"Sheet7"}</definedName>
    <definedName name="ffff" localSheetId="5" hidden="1">{"????????????",#N/A,FALSE,"Sheet7";"????????????",#N/A,FALSE,"Sheet7"}</definedName>
    <definedName name="ffff" localSheetId="14" hidden="1">{"????????????",#N/A,FALSE,"Sheet7";"????????????",#N/A,FALSE,"Sheet7"}</definedName>
    <definedName name="ffff" hidden="1">{"????????????",#N/A,FALSE,"Sheet7";"????????????",#N/A,FALSE,"Sheet7"}</definedName>
    <definedName name="FFFFFFF" localSheetId="5"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5" hidden="1">{"????????????",#N/A,FALSE,"Sheet7";"????????????",#N/A,FALSE,"Sheet7"}</definedName>
    <definedName name="FFFFFFFFFFFFFF" hidden="1">{"????????????",#N/A,FALSE,"Sheet7";"????????????",#N/A,FALSE,"Sheet7"}</definedName>
    <definedName name="FFFFFFFFFFFFFFFFF" localSheetId="5" hidden="1">{"????????????",#N/A,FALSE,"Sheet7";"????????????",#N/A,FALSE,"Sheet7"}</definedName>
    <definedName name="FFFFFFFFFFFFFFFFF" hidden="1">{"????????????",#N/A,FALSE,"Sheet7";"????????????",#N/A,FALSE,"Sheet7"}</definedName>
    <definedName name="FFFFFFFFFFFFFFFFFFFFFF" localSheetId="5"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5" hidden="1">{"原価実績・計画　増産無し",#N/A,FALSE,"Sheet7";"原価実績・計画　増産有り",#N/A,FALSE,"Sheet7"}</definedName>
    <definedName name="fgifififififi" localSheetId="1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5" hidden="1">#REF!</definedName>
    <definedName name="fsdfdsf" hidden="1">#REF!</definedName>
    <definedName name="fuel" localSheetId="18" hidden="1">#REF!</definedName>
    <definedName name="fuel" localSheetId="5" hidden="1">#REF!</definedName>
    <definedName name="fuel" localSheetId="9" hidden="1">#REF!</definedName>
    <definedName name="fuel" localSheetId="14" hidden="1">#REF!</definedName>
    <definedName name="fuel" hidden="1">#REF!</definedName>
    <definedName name="fufuyfufufuf" localSheetId="18" hidden="1">{"原価実績・計画　増産無し",#N/A,FALSE,"Sheet7";"原価実績・計画　増産有り",#N/A,FALSE,"Sheet7"}</definedName>
    <definedName name="fufuyfufufuf" localSheetId="5" hidden="1">{"原価実績・計画　増産無し",#N/A,FALSE,"Sheet7";"原価実績・計画　増産有り",#N/A,FALSE,"Sheet7"}</definedName>
    <definedName name="fufuyfufufuf" localSheetId="1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5" hidden="1">{#N/A,#N/A,FALSE,"収支・原価";#N/A,#N/A,FALSE,"収支・原価"}</definedName>
    <definedName name="FWDSFS" localSheetId="1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5" hidden="1">{"収支実績・計画　増産有り",#N/A,FALSE,"Sheet6";"収支実績・計画　増産無し",#N/A,FALSE,"Sheet6"}</definedName>
    <definedName name="gg" localSheetId="1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5" hidden="1">{"原価実績・計画　増産無し",#N/A,FALSE,"Sheet7";"原価実績・計画　増産有り",#N/A,FALSE,"Sheet7"}</definedName>
    <definedName name="ggg" localSheetId="14" hidden="1">{"原価実績・計画　増産無し",#N/A,FALSE,"Sheet7";"原価実績・計画　増産有り",#N/A,FALSE,"Sheet7"}</definedName>
    <definedName name="ggg" hidden="1">{"原価実績・計画　増産無し",#N/A,FALSE,"Sheet7";"原価実績・計画　増産有り",#N/A,FALSE,"Sheet7"}</definedName>
    <definedName name="GGGG" localSheetId="5" hidden="1">{"????????????",#N/A,FALSE,"Sheet7";"????????????",#N/A,FALSE,"Sheet7"}</definedName>
    <definedName name="GGGG" hidden="1">{"????????????",#N/A,FALSE,"Sheet7";"????????????",#N/A,FALSE,"Sheet7"}</definedName>
    <definedName name="GGGGGG" localSheetId="5"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5"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5" hidden="1">{"????????????",#N/A,FALSE,"Sheet7";"????????????",#N/A,FALSE,"Sheet7"}</definedName>
    <definedName name="GGGGGGGGGGGGGG" hidden="1">{"????????????",#N/A,FALSE,"Sheet7";"????????????",#N/A,FALSE,"Sheet7"}</definedName>
    <definedName name="gh" localSheetId="16">[6]PHUNG!$D$34</definedName>
    <definedName name="gh" localSheetId="17">[6]PHUNG!$D$34</definedName>
    <definedName name="gygygygygyg" localSheetId="18" hidden="1">{"PLAN 1999-1",#N/A,FALSE,"Sheet3";"PLAN 1999-2",#N/A,FALSE,"Sheet3";"PLAN 2000-1",#N/A,FALSE,"Sheet3";"PLAN 2000-2",#N/A,FALSE,"Sheet3"}</definedName>
    <definedName name="gygygygygyg" localSheetId="5" hidden="1">{"PLAN 1999-1",#N/A,FALSE,"Sheet3";"PLAN 1999-2",#N/A,FALSE,"Sheet3";"PLAN 2000-1",#N/A,FALSE,"Sheet3";"PLAN 2000-2",#N/A,FALSE,"Sheet3"}</definedName>
    <definedName name="gygygygygyg" localSheetId="1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5" hidden="1">{"PLAN 1999-1",#N/A,FALSE,"Sheet4";"PLAN 1999-2",#N/A,FALSE,"Sheet4";"PLAN 2000-1",#N/A,FALSE,"Sheet4";"PLAN 2000-2",#N/A,FALSE,"Sheet4"}</definedName>
    <definedName name="gygygygygygygygy" localSheetId="1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5" hidden="1">{#N/A,#N/A,FALSE,"収支・原価";#N/A,#N/A,FALSE,"収支・原価"}</definedName>
    <definedName name="hhghj" localSheetId="14" hidden="1">{#N/A,#N/A,FALSE,"収支・原価";#N/A,#N/A,FALSE,"収支・原価"}</definedName>
    <definedName name="hhghj" hidden="1">{#N/A,#N/A,FALSE,"収支・原価";#N/A,#N/A,FALSE,"収支・原価"}</definedName>
    <definedName name="HHHHHH" localSheetId="5"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5" hidden="1">{"'DETAILS'!$A$5:$DP$44","'DETAILS'!$A$5:$DP$45"}</definedName>
    <definedName name="HTML_Control" localSheetId="1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5" hidden="1">{"収支実績・計画　増産有り",#N/A,FALSE,"Sheet6";"収支実績・計画　増産無し",#N/A,FALSE,"Sheet6"}</definedName>
    <definedName name="huuygyyg" localSheetId="1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5" hidden="1">{"原価実績・計画　増産無し",#N/A,FALSE,"Sheet7";"原価実績・計画　増産有り",#N/A,FALSE,"Sheet7"}</definedName>
    <definedName name="huyuyuhj" localSheetId="14" hidden="1">{"原価実績・計画　増産無し",#N/A,FALSE,"Sheet7";"原価実績・計画　増産有り",#N/A,FALSE,"Sheet7"}</definedName>
    <definedName name="huyuyuhj" hidden="1">{"原価実績・計画　増産無し",#N/A,FALSE,"Sheet7";"原価実績・計画　増産有り",#N/A,FALSE,"Sheet7"}</definedName>
    <definedName name="Ibrahim" localSheetId="5" hidden="1">{"原価実績・計画　増産無し",#N/A,FALSE,"Sheet7";"原価実績・計画　増産有り",#N/A,FALSE,"Sheet7"}</definedName>
    <definedName name="Ibrahim" hidden="1">{"原価実績・計画　増産無し",#N/A,FALSE,"Sheet7";"原価実績・計画　増産有り",#N/A,FALSE,"Sheet7"}</definedName>
    <definedName name="III" localSheetId="5" hidden="1">{"????????????",#N/A,FALSE,"Sheet7";"????????????",#N/A,FALSE,"Sheet7"}</definedName>
    <definedName name="III" hidden="1">{"????????????",#N/A,FALSE,"Sheet7";"????????????",#N/A,FALSE,"Sheet7"}</definedName>
    <definedName name="IIIIIIIIIIIIIIIIIIIII" localSheetId="5"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5" hidden="1">{#N/A,#N/A,FALSE,"収支・原価";#N/A,#N/A,FALSE,"収支・原価"}</definedName>
    <definedName name="iouyhoigug" localSheetId="14" hidden="1">{#N/A,#N/A,FALSE,"収支・原価";#N/A,#N/A,FALSE,"収支・原価"}</definedName>
    <definedName name="iouyhoigug" hidden="1">{#N/A,#N/A,FALSE,"収支・原価";#N/A,#N/A,FALSE,"収支・原価"}</definedName>
    <definedName name="JFSPOFJSAO" localSheetId="18" hidden="1">{"????????????",#N/A,FALSE,"Sheet7";"????????????",#N/A,FALSE,"Sheet7"}</definedName>
    <definedName name="JFSPOFJSAO" localSheetId="5" hidden="1">{"????????????",#N/A,FALSE,"Sheet7";"????????????",#N/A,FALSE,"Sheet7"}</definedName>
    <definedName name="JFSPOFJSAO" localSheetId="1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5" hidden="1">{"PLAN 1999-1",#N/A,FALSE,"Sheet3";"PLAN 1999-2",#N/A,FALSE,"Sheet3";"PLAN 2000-1",#N/A,FALSE,"Sheet3";"PLAN 2000-2",#N/A,FALSE,"Sheet3"}</definedName>
    <definedName name="jhhhjjh" localSheetId="1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5" hidden="1">{"原価実績・計画　増産無し",#N/A,FALSE,"Sheet7";"原価実績・計画　増産有り",#N/A,FALSE,"Sheet7"}</definedName>
    <definedName name="jhhjhj" localSheetId="14" hidden="1">{"原価実績・計画　増産無し",#N/A,FALSE,"Sheet7";"原価実績・計画　増産有り",#N/A,FALSE,"Sheet7"}</definedName>
    <definedName name="jhhjhj" hidden="1">{"原価実績・計画　増産無し",#N/A,FALSE,"Sheet7";"原価実績・計画　増産有り",#N/A,FALSE,"Sheet7"}</definedName>
    <definedName name="JJJ" localSheetId="5" hidden="1">{"????????????",#N/A,FALSE,"Sheet7";"????????????",#N/A,FALSE,"Sheet7"}</definedName>
    <definedName name="JJJ" hidden="1">{"????????????",#N/A,FALSE,"Sheet7";"????????????",#N/A,FALSE,"Sheet7"}</definedName>
    <definedName name="JJJJJ" localSheetId="5"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5"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5" hidden="1">{"原価実績・計画　増産無し",#N/A,FALSE,"Sheet7";"原価実績・計画　増産有り",#N/A,FALSE,"Sheet7"}</definedName>
    <definedName name="jurkyy" localSheetId="1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5" hidden="1">{#N/A,#N/A,FALSE,"収支・原価";#N/A,#N/A,FALSE,"収支・原価"}</definedName>
    <definedName name="k" localSheetId="14" hidden="1">{#N/A,#N/A,FALSE,"収支・原価";#N/A,#N/A,FALSE,"収支・原価"}</definedName>
    <definedName name="k" hidden="1">{#N/A,#N/A,FALSE,"収支・原価";#N/A,#N/A,FALSE,"収支・原価"}</definedName>
    <definedName name="khbu" localSheetId="5"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5" hidden="1">{"PLAN 1999-1",#N/A,FALSE,"Sheet4";"PLAN 1999-2",#N/A,FALSE,"Sheet4";"PLAN 2000-1",#N/A,FALSE,"Sheet4";"PLAN 2000-2",#N/A,FALSE,"Sheet4"}</definedName>
    <definedName name="kkk" localSheetId="1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5" hidden="1">{"原価実績・計画　増産無し",#N/A,FALSE,"Sheet7";"原価実績・計画　増産有り",#N/A,FALSE,"Sheet7"}</definedName>
    <definedName name="kkkk" localSheetId="1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5" hidden="1">{#N/A,#N/A,FALSE,"収支・原価";#N/A,#N/A,FALSE,"収支・原価"}</definedName>
    <definedName name="krm" localSheetId="1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5" hidden="1">{"収支実績・計画　増産有り",#N/A,FALSE,"Sheet6";"収支実績・計画　増産無し",#N/A,FALSE,"Sheet6"}</definedName>
    <definedName name="l" localSheetId="1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5" hidden="1">#REF!</definedName>
    <definedName name="lan" localSheetId="9" hidden="1">#REF!</definedName>
    <definedName name="lan" localSheetId="14" hidden="1">#REF!</definedName>
    <definedName name="lan" hidden="1">#REF!</definedName>
    <definedName name="ll" localSheetId="18" hidden="1">{"原価実績・計画　増産無し",#N/A,FALSE,"Sheet7";"原価実績・計画　増産有り",#N/A,FALSE,"Sheet7"}</definedName>
    <definedName name="ll" localSheetId="5" hidden="1">{"原価実績・計画　増産無し",#N/A,FALSE,"Sheet7";"原価実績・計画　増産有り",#N/A,FALSE,"Sheet7"}</definedName>
    <definedName name="ll" localSheetId="14" hidden="1">{"原価実績・計画　増産無し",#N/A,FALSE,"Sheet7";"原価実績・計画　増産有り",#N/A,FALSE,"Sheet7"}</definedName>
    <definedName name="ll" hidden="1">{"原価実績・計画　増産無し",#N/A,FALSE,"Sheet7";"原価実績・計画　増産有り",#N/A,FALSE,"Sheet7"}</definedName>
    <definedName name="M10." localSheetId="5" hidden="1">{"'Sheet1'!$L$16"}</definedName>
    <definedName name="M10." hidden="1">{"'Sheet1'!$L$16"}</definedName>
    <definedName name="mae" localSheetId="5"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5" hidden="1">{#N/A,#N/A,FALSE,"?????";#N/A,#N/A,FALSE,"?????"}</definedName>
    <definedName name="may" localSheetId="14" hidden="1">{#N/A,#N/A,FALSE,"?????";#N/A,#N/A,FALSE,"?????"}</definedName>
    <definedName name="may" hidden="1">{#N/A,#N/A,FALSE,"?????";#N/A,#N/A,FALSE,"?????"}</definedName>
    <definedName name="MMK" localSheetId="18" hidden="1">#REF!</definedName>
    <definedName name="MMK" localSheetId="4" hidden="1">#REF!</definedName>
    <definedName name="MMK" localSheetId="16" hidden="1">#REF!</definedName>
    <definedName name="MMK" localSheetId="17" hidden="1">#REF!</definedName>
    <definedName name="MMK" localSheetId="5" hidden="1">#REF!</definedName>
    <definedName name="MMK" localSheetId="9" hidden="1">#REF!</definedName>
    <definedName name="MMK" localSheetId="7" hidden="1">#REF!</definedName>
    <definedName name="MMK" localSheetId="14" hidden="1">#REF!</definedName>
    <definedName name="MMK" hidden="1">#REF!</definedName>
    <definedName name="N" localSheetId="16">'[3]TONG HOP'!$M$41</definedName>
    <definedName name="N" localSheetId="17">'[3]TONG HOP'!$M$41</definedName>
    <definedName name="NNNN" localSheetId="5" hidden="1">{"????????????",#N/A,FALSE,"Sheet7";"????????????",#N/A,FALSE,"Sheet7"}</definedName>
    <definedName name="NNNN" hidden="1">{"????????????",#N/A,FALSE,"Sheet7";"????????????",#N/A,FALSE,"Sheet7"}</definedName>
    <definedName name="oiyyyy" localSheetId="18" hidden="1">{#N/A,#N/A,FALSE,"収支・原価";#N/A,#N/A,FALSE,"収支・原価"}</definedName>
    <definedName name="oiyyyy" localSheetId="5" hidden="1">{#N/A,#N/A,FALSE,"収支・原価";#N/A,#N/A,FALSE,"収支・原価"}</definedName>
    <definedName name="oiyyyy" localSheetId="1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5" hidden="1">{"原価実績・計画　増産無し",#N/A,FALSE,"Sheet7";"原価実績・計画　増産有り",#N/A,FALSE,"Sheet7"}</definedName>
    <definedName name="OK" localSheetId="14" hidden="1">{"原価実績・計画　増産無し",#N/A,FALSE,"Sheet7";"原価実績・計画　増産有り",#N/A,FALSE,"Sheet7"}</definedName>
    <definedName name="OK" hidden="1">{"原価実績・計画　増産無し",#N/A,FALSE,"Sheet7";"原価実績・計画　増産有り",#N/A,FALSE,"Sheet7"}</definedName>
    <definedName name="P" localSheetId="5" hidden="1">#REF!</definedName>
    <definedName name="P" hidden="1">#REF!</definedName>
    <definedName name="PCS11111111111111111111111111111111111111" localSheetId="5"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5" hidden="1">#REF!</definedName>
    <definedName name="Pgcla" hidden="1">#REF!</definedName>
    <definedName name="PLAN" localSheetId="18" hidden="1">{#N/A,#N/A,FALSE,"収支・原価";#N/A,#N/A,FALSE,"収支・原価"}</definedName>
    <definedName name="PLAN" localSheetId="5" hidden="1">{#N/A,#N/A,FALSE,"収支・原価";#N/A,#N/A,FALSE,"収支・原価"}</definedName>
    <definedName name="PLAN" localSheetId="1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5" hidden="1">{"PLAN 1999-1",#N/A,FALSE,"Sheet4";"PLAN 1999-2",#N/A,FALSE,"Sheet4";"PLAN 2000-1",#N/A,FALSE,"Sheet4";"PLAN 2000-2",#N/A,FALSE,"Sheet4"}</definedName>
    <definedName name="PLAN04OCT" localSheetId="1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5" hidden="1">#REF!</definedName>
    <definedName name="power" localSheetId="9" hidden="1">#REF!</definedName>
    <definedName name="power" localSheetId="14"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5" hidden="1">{"PLAN 1999-1",#N/A,FALSE,"Sheet4";"PLAN 1999-2",#N/A,FALSE,"Sheet4";"PLAN 2000-1",#N/A,FALSE,"Sheet4";"PLAN 2000-2",#N/A,FALSE,"Sheet4"}</definedName>
    <definedName name="pppp" localSheetId="1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5" hidden="1">{"原価実績・計画　増産無し",#N/A,FALSE,"Sheet7";"原価実績・計画　増産有り",#N/A,FALSE,"Sheet7"}</definedName>
    <definedName name="ppppp" localSheetId="1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5" hidden="1">{"PLAN 1999-1",#N/A,FALSE,"Sheet3";"PLAN 1999-2",#N/A,FALSE,"Sheet3";"PLAN 2000-1",#N/A,FALSE,"Sheet3";"PLAN 2000-2",#N/A,FALSE,"Sheet3"}</definedName>
    <definedName name="PPPPPPP" localSheetId="1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1">BS!$A$1:$P$87</definedName>
    <definedName name="_xlnm.Print_Area" localSheetId="4">CF!$A$1:$H$67</definedName>
    <definedName name="_xlnm.Print_Area" localSheetId="16">[7]salary!#REF!</definedName>
    <definedName name="_xlnm.Print_Area" localSheetId="17">'GL Map'!$B$3:$G$67</definedName>
    <definedName name="_xlnm.Print_Area" localSheetId="5">'Note 1-3 '!$A$1:$I$399</definedName>
    <definedName name="_xlnm.Print_Area" localSheetId="8">'Note-30'!$A$1:$J$119</definedName>
    <definedName name="_xlnm.Print_Area" localSheetId="7">'Notes 6-29'!$A$1:$M$553</definedName>
    <definedName name="_xlnm.Print_Area" localSheetId="2">PL!$A$1:$U$56</definedName>
    <definedName name="q" localSheetId="18" hidden="1">{#N/A,#N/A,FALSE,"収支・原価";#N/A,#N/A,FALSE,"収支・原価"}</definedName>
    <definedName name="q" localSheetId="5" hidden="1">{#N/A,#N/A,FALSE,"収支・原価";#N/A,#N/A,FALSE,"収支・原価"}</definedName>
    <definedName name="q" localSheetId="14" hidden="1">{#N/A,#N/A,FALSE,"収支・原価";#N/A,#N/A,FALSE,"収支・原価"}</definedName>
    <definedName name="q" hidden="1">{#N/A,#N/A,FALSE,"収支・原価";#N/A,#N/A,FALSE,"収支・原価"}</definedName>
    <definedName name="qqqq" localSheetId="18" hidden="1">{"????????????",#N/A,FALSE,"Sheet7";"????????????",#N/A,FALSE,"Sheet7"}</definedName>
    <definedName name="qqqq" localSheetId="5" hidden="1">{"????????????",#N/A,FALSE,"Sheet7";"????????????",#N/A,FALSE,"Sheet7"}</definedName>
    <definedName name="qqqq" localSheetId="14" hidden="1">{"????????????",#N/A,FALSE,"Sheet7";"????????????",#N/A,FALSE,"Sheet7"}</definedName>
    <definedName name="qqqq" hidden="1">{"????????????",#N/A,FALSE,"Sheet7";"????????????",#N/A,FALSE,"Sheet7"}</definedName>
    <definedName name="qqqqq" localSheetId="18" hidden="1">{"????????????",#N/A,FALSE,"Sheet7";"????????????",#N/A,FALSE,"Sheet7"}</definedName>
    <definedName name="qqqqq" localSheetId="5" hidden="1">{"????????????",#N/A,FALSE,"Sheet7";"????????????",#N/A,FALSE,"Sheet7"}</definedName>
    <definedName name="qqqqq" localSheetId="14" hidden="1">{"????????????",#N/A,FALSE,"Sheet7";"????????????",#N/A,FALSE,"Sheet7"}</definedName>
    <definedName name="qqqqq" hidden="1">{"????????????",#N/A,FALSE,"Sheet7";"????????????",#N/A,FALSE,"Sheet7"}</definedName>
    <definedName name="qwqw" localSheetId="18" hidden="1">{#N/A,#N/A,FALSE,"収支・原価";#N/A,#N/A,FALSE,"収支・原価"}</definedName>
    <definedName name="qwqw" localSheetId="5" hidden="1">{#N/A,#N/A,FALSE,"収支・原価";#N/A,#N/A,FALSE,"収支・原価"}</definedName>
    <definedName name="qwqw" localSheetId="1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5" hidden="1">{"PLAN 1999-1",#N/A,FALSE,"Sheet3";"PLAN 1999-2",#N/A,FALSE,"Sheet3";"PLAN 2000-1",#N/A,FALSE,"Sheet3";"PLAN 2000-2",#N/A,FALSE,"Sheet3"}</definedName>
    <definedName name="retgeeryyeay" localSheetId="1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5" hidden="1">{"原価実績・計画　増産無し",#N/A,FALSE,"Sheet7";"原価実績・計画　増産有り",#N/A,FALSE,"Sheet7"}</definedName>
    <definedName name="rewewwe" localSheetId="14" hidden="1">{"原価実績・計画　増産無し",#N/A,FALSE,"Sheet7";"原価実績・計画　増産有り",#N/A,FALSE,"Sheet7"}</definedName>
    <definedName name="rewewwe" hidden="1">{"原価実績・計画　増産無し",#N/A,FALSE,"Sheet7";"原価実績・計画　増産有り",#N/A,FALSE,"Sheet7"}</definedName>
    <definedName name="RRR" localSheetId="5" hidden="1">{#N/A,#N/A,FALSE,"収支・原価";#N/A,#N/A,FALSE,"収支・原価"}</definedName>
    <definedName name="RRR" hidden="1">{#N/A,#N/A,FALSE,"収支・原価";#N/A,#N/A,FALSE,"収支・原価"}</definedName>
    <definedName name="RRRRRRRRRRRRRR" localSheetId="5"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5" hidden="1">{"PLAN 1999-1",#N/A,FALSE,"Sheet4";"PLAN 1999-2",#N/A,FALSE,"Sheet4";"PLAN 2000-1",#N/A,FALSE,"Sheet4";"PLAN 2000-2",#N/A,FALSE,"Sheet4"}</definedName>
    <definedName name="rtrru" localSheetId="1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5" hidden="1">{#N/A,#N/A,FALSE,"収支・原価";#N/A,#N/A,FALSE,"収支・原価"}</definedName>
    <definedName name="rtstrurstur" localSheetId="1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5" hidden="1">{"原価実績・計画　増産無し",#N/A,FALSE,"Sheet7";"原価実績・計画　増産有り",#N/A,FALSE,"Sheet7"}</definedName>
    <definedName name="rujsrtujsryu" localSheetId="1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5" hidden="1">{"PLAN 1999-1",#N/A,FALSE,"Sheet4";"PLAN 1999-2",#N/A,FALSE,"Sheet4";"PLAN 2000-1",#N/A,FALSE,"Sheet4";"PLAN 2000-2",#N/A,FALSE,"Sheet4"}</definedName>
    <definedName name="rurtsujsrtut" localSheetId="1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5" hidden="1">{"収支実績・計画　増産有り",#N/A,FALSE,"Sheet6";"収支実績・計画　増産無し",#N/A,FALSE,"Sheet6"}</definedName>
    <definedName name="rwetwyery" localSheetId="1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5"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5" hidden="1">{#N/A,#N/A,FALSE,"収支・原価";#N/A,#N/A,FALSE,"収支・原価"}</definedName>
    <definedName name="sdfgddg" localSheetId="14" hidden="1">{#N/A,#N/A,FALSE,"収支・原価";#N/A,#N/A,FALSE,"収支・原価"}</definedName>
    <definedName name="sdfgddg" hidden="1">{#N/A,#N/A,FALSE,"収支・原価";#N/A,#N/A,FALSE,"収支・原価"}</definedName>
    <definedName name="sdsvdvf" localSheetId="5" hidden="1">{"????????????",#N/A,FALSE,"Sheet7";"????????????",#N/A,FALSE,"Sheet7"}</definedName>
    <definedName name="sdsvdvf" hidden="1">{"????????????",#N/A,FALSE,"Sheet7";"????????????",#N/A,FALSE,"Sheet7"}</definedName>
    <definedName name="Sewingb" localSheetId="5" hidden="1">{"PLAN 1999-1",#N/A,FALSE,"Sheet3";"PLAN 1999-2",#N/A,FALSE,"Sheet3";"PLAN 2000-1",#N/A,FALSE,"Sheet3";"PLAN 2000-2",#N/A,FALSE,"Sheet3"}</definedName>
    <definedName name="Sewingb" hidden="1">{"PLAN 1999-1",#N/A,FALSE,"Sheet3";"PLAN 1999-2",#N/A,FALSE,"Sheet3";"PLAN 2000-1",#N/A,FALSE,"Sheet3";"PLAN 2000-2",#N/A,FALSE,"Sheet3"}</definedName>
    <definedName name="SL.5" localSheetId="16">#REF!</definedName>
    <definedName name="SL.5" localSheetId="17">#REF!</definedName>
    <definedName name="srtrstts" localSheetId="18" hidden="1">{"原価実績・計画　増産無し",#N/A,FALSE,"Sheet7";"原価実績・計画　増産有り",#N/A,FALSE,"Sheet7"}</definedName>
    <definedName name="srtrstts" localSheetId="5" hidden="1">{"原価実績・計画　増産無し",#N/A,FALSE,"Sheet7";"原価実績・計画　増産有り",#N/A,FALSE,"Sheet7"}</definedName>
    <definedName name="srtrstts" localSheetId="1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5" hidden="1">{#N/A,#N/A,FALSE,"収支・原価";#N/A,#N/A,FALSE,"収支・原価"}</definedName>
    <definedName name="srttehstet" localSheetId="14" hidden="1">{#N/A,#N/A,FALSE,"収支・原価";#N/A,#N/A,FALSE,"収支・原価"}</definedName>
    <definedName name="srttehstet" hidden="1">{#N/A,#N/A,FALSE,"収支・原価";#N/A,#N/A,FALSE,"収支・原価"}</definedName>
    <definedName name="SSE" localSheetId="5" hidden="1">{"PLAN 1999-1",#N/A,FALSE,"Sheet4";"PLAN 1999-2",#N/A,FALSE,"Sheet4";"PLAN 2000-1",#N/A,FALSE,"Sheet4";"PLAN 2000-2",#N/A,FALSE,"Sheet4"}</definedName>
    <definedName name="SSE" hidden="1">{"PLAN 1999-1",#N/A,FALSE,"Sheet4";"PLAN 1999-2",#N/A,FALSE,"Sheet4";"PLAN 2000-1",#N/A,FALSE,"Sheet4";"PLAN 2000-2",#N/A,FALSE,"Sheet4"}</definedName>
    <definedName name="SSSS" localSheetId="5"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5"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5" hidden="1">{"????????????",#N/A,FALSE,"Sheet7";"????????????",#N/A,FALSE,"Sheet7"}</definedName>
    <definedName name="SSSSSSSSSSSSSSSSSS" hidden="1">{"????????????",#N/A,FALSE,"Sheet7";"????????????",#N/A,FALSE,"Sheet7"}</definedName>
    <definedName name="SSSSSSSSSSSSSSSSSSS" localSheetId="5"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5"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5"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5" hidden="1">{"収支実績・計画　増産有り",#N/A,FALSE,"Sheet6";"収支実績・計画　増産無し",#N/A,FALSE,"Sheet6"}</definedName>
    <definedName name="t4t4qq4" localSheetId="14" hidden="1">{"収支実績・計画　増産有り",#N/A,FALSE,"Sheet6";"収支実績・計画　増産無し",#N/A,FALSE,"Sheet6"}</definedName>
    <definedName name="t4t4qq4" hidden="1">{"収支実績・計画　増産有り",#N/A,FALSE,"Sheet6";"収支実績・計画　増産無し",#N/A,FALSE,"Sheet6"}</definedName>
    <definedName name="tam" localSheetId="16">'[3]TONG HOP'!#REF!</definedName>
    <definedName name="tam" localSheetId="17">'[3]TONG HOP'!#REF!</definedName>
    <definedName name="TEN.5" localSheetId="16">#REF!</definedName>
    <definedName name="TEN.5" localSheetId="17">#REF!</definedName>
    <definedName name="TextRefCopyRangeCount" hidden="1">76</definedName>
    <definedName name="tgretyerer" localSheetId="18" hidden="1">{#N/A,#N/A,FALSE,"収支・原価";#N/A,#N/A,FALSE,"収支・原価"}</definedName>
    <definedName name="tgretyerer" localSheetId="5" hidden="1">{#N/A,#N/A,FALSE,"収支・原価";#N/A,#N/A,FALSE,"収支・原価"}</definedName>
    <definedName name="tgretyerer" localSheetId="14" hidden="1">{#N/A,#N/A,FALSE,"収支・原価";#N/A,#N/A,FALSE,"収支・原価"}</definedName>
    <definedName name="tgretyerer" hidden="1">{#N/A,#N/A,FALSE,"収支・原価";#N/A,#N/A,FALSE,"収支・原価"}</definedName>
    <definedName name="the" localSheetId="18" hidden="1">{#N/A,#N/A,FALSE,"収支・原価";#N/A,#N/A,FALSE,"収支・原価"}</definedName>
    <definedName name="the" localSheetId="5" hidden="1">{#N/A,#N/A,FALSE,"収支・原価";#N/A,#N/A,FALSE,"収支・原価"}</definedName>
    <definedName name="the" localSheetId="14" hidden="1">{#N/A,#N/A,FALSE,"収支・原価";#N/A,#N/A,FALSE,"収支・原価"}</definedName>
    <definedName name="the" hidden="1">{#N/A,#N/A,FALSE,"収支・原価";#N/A,#N/A,FALSE,"収支・原価"}</definedName>
    <definedName name="thew" localSheetId="18" hidden="1">{#N/A,#N/A,FALSE,"収支・原価";#N/A,#N/A,FALSE,"収支・原価"}</definedName>
    <definedName name="thew" localSheetId="5" hidden="1">{#N/A,#N/A,FALSE,"収支・原価";#N/A,#N/A,FALSE,"収支・原価"}</definedName>
    <definedName name="thew" localSheetId="1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5" hidden="1">{"原価実績・計画　増産無し",#N/A,FALSE,"Sheet7";"原価実績・計画　増産有り",#N/A,FALSE,"Sheet7"}</definedName>
    <definedName name="thww" localSheetId="1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5" hidden="1">{"原価実績・計画　増産無し",#N/A,FALSE,"Sheet7";"原価実績・計画　増産有り",#N/A,FALSE,"Sheet7"}</definedName>
    <definedName name="tktkuk" localSheetId="14" hidden="1">{"原価実績・計画　増産無し",#N/A,FALSE,"Sheet7";"原価実績・計画　増産有り",#N/A,FALSE,"Sheet7"}</definedName>
    <definedName name="tktkuk" hidden="1">{"原価実績・計画　増産無し",#N/A,FALSE,"Sheet7";"原価実績・計画　増産有り",#N/A,FALSE,"Sheet7"}</definedName>
    <definedName name="trang" localSheetId="5"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5" hidden="1">{"原価実績・計画　増産無し",#N/A,FALSE,"Sheet7";"原価実績・計画　増産有り",#N/A,FALSE,"Sheet7"}</definedName>
    <definedName name="tt4t4" localSheetId="1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5" hidden="1">{"????????????",#N/A,FALSE,"Sheet7";"????????????",#N/A,FALSE,"Sheet7"}</definedName>
    <definedName name="TTTTTTTTTTTTT" hidden="1">{"????????????",#N/A,FALSE,"Sheet7";"????????????",#N/A,FALSE,"Sheet7"}</definedName>
    <definedName name="TTTTTTTTTTTTTTTTTTTTT" localSheetId="5"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5" hidden="1">{"収支実績・計画　増産有り",#N/A,FALSE,"Sheet6";"収支実績・計画　増産無し",#N/A,FALSE,"Sheet6"}</definedName>
    <definedName name="tyjtyjnt" localSheetId="1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5" hidden="1">{"PLAN 1999-1",#N/A,FALSE,"Sheet3";"PLAN 1999-2",#N/A,FALSE,"Sheet3";"PLAN 2000-1",#N/A,FALSE,"Sheet3";"PLAN 2000-2",#N/A,FALSE,"Sheet3"}</definedName>
    <definedName name="tytyuuuu" localSheetId="1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5" hidden="1">{#N/A,#N/A,FALSE,"収支・原価";#N/A,#N/A,FALSE,"収支・原価"}</definedName>
    <definedName name="tyyhjjh" localSheetId="1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5" hidden="1">{"原価実績・計画　増産無し",#N/A,FALSE,"Sheet7";"原価実績・計画　増産有り",#N/A,FALSE,"Sheet7"}</definedName>
    <definedName name="uiuuyyuyu" localSheetId="14" hidden="1">{"原価実績・計画　増産無し",#N/A,FALSE,"Sheet7";"原価実績・計画　増産有り",#N/A,FALSE,"Sheet7"}</definedName>
    <definedName name="uiuuyyuyu" hidden="1">{"原価実績・計画　増産無し",#N/A,FALSE,"Sheet7";"原価実績・計画　増産有り",#N/A,FALSE,"Sheet7"}</definedName>
    <definedName name="Usance" localSheetId="5" hidden="1">{"????????????",#N/A,FALSE,"Sheet7";"????????????",#N/A,FALSE,"Sheet7"}</definedName>
    <definedName name="Usance" hidden="1">{"????????????",#N/A,FALSE,"Sheet7";"????????????",#N/A,FALSE,"Sheet7"}</definedName>
    <definedName name="uusr5usr6u" localSheetId="18" hidden="1">{#N/A,#N/A,FALSE,"収支・原価";#N/A,#N/A,FALSE,"収支・原価"}</definedName>
    <definedName name="uusr5usr6u" localSheetId="5" hidden="1">{#N/A,#N/A,FALSE,"収支・原価";#N/A,#N/A,FALSE,"収支・原価"}</definedName>
    <definedName name="uusr5usr6u" localSheetId="14" hidden="1">{#N/A,#N/A,FALSE,"収支・原価";#N/A,#N/A,FALSE,"収支・原価"}</definedName>
    <definedName name="uusr5usr6u" hidden="1">{#N/A,#N/A,FALSE,"収支・原価";#N/A,#N/A,FALSE,"収支・原価"}</definedName>
    <definedName name="UUUUUUUUUUUUU" localSheetId="5" hidden="1">{"????????????",#N/A,FALSE,"Sheet7";"????????????",#N/A,FALSE,"Sheet7"}</definedName>
    <definedName name="UUUUUUUUUUUUU" hidden="1">{"????????????",#N/A,FALSE,"Sheet7";"????????????",#N/A,FALSE,"Sheet7"}</definedName>
    <definedName name="UUUUUUUUUUUUUUUU" localSheetId="5"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5" hidden="1">{#N/A,#N/A,FALSE,"収支・原価";#N/A,#N/A,FALSE,"収支・原価"}</definedName>
    <definedName name="uyhghjh" localSheetId="14" hidden="1">{#N/A,#N/A,FALSE,"収支・原価";#N/A,#N/A,FALSE,"収支・原価"}</definedName>
    <definedName name="uyhghjh" hidden="1">{#N/A,#N/A,FALSE,"収支・原価";#N/A,#N/A,FALSE,"収支・原価"}</definedName>
    <definedName name="var" localSheetId="5" hidden="1">#REF!</definedName>
    <definedName name="var" hidden="1">#REF!</definedName>
    <definedName name="VVVV" localSheetId="5"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5" hidden="1">{"PLAN 1999-1",#N/A,FALSE,"Sheet4";"PLAN 1999-2",#N/A,FALSE,"Sheet4";"PLAN 2000-1",#N/A,FALSE,"Sheet4";"PLAN 2000-2",#N/A,FALSE,"Sheet4"}</definedName>
    <definedName name="W" localSheetId="1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5" hidden="1">{"PLAN 1999-1",#N/A,FALSE,"Sheet4";"PLAN 1999-2",#N/A,FALSE,"Sheet4";"PLAN 2000-1",#N/A,FALSE,"Sheet4";"PLAN 2000-2",#N/A,FALSE,"Sheet4"}</definedName>
    <definedName name="w4tw4tw4" localSheetId="1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5"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5" hidden="1">{"原価実績・計画　増産無し",#N/A,FALSE,"Sheet7";"原価実績・計画　増産有り",#N/A,FALSE,"Sheet7"}</definedName>
    <definedName name="Wrking" localSheetId="1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5" hidden="1">{#N/A,#N/A,FALSE,"?????";#N/A,#N/A,FALSE,"?????"}</definedName>
    <definedName name="wrn.????." localSheetId="1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5" hidden="1">{"PLAN 1999-1",#N/A,FALSE,"Sheet4";"PLAN 1999-2",#N/A,FALSE,"Sheet4";"PLAN 2000-1",#N/A,FALSE,"Sheet4";"PLAN 2000-2",#N/A,FALSE,"Sheet4"}</definedName>
    <definedName name="wrn.PLANSALESAMT." localSheetId="1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5" hidden="1">{"PLAN 1999-1",#N/A,FALSE,"Sheet3";"PLAN 1999-2",#N/A,FALSE,"Sheet3";"PLAN 2000-1",#N/A,FALSE,"Sheet3";"PLAN 2000-2",#N/A,FALSE,"Sheet3"}</definedName>
    <definedName name="wrn.PLANSALESmts." localSheetId="1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5" hidden="1">{"原価実績・計画　増産無し",#N/A,FALSE,"Sheet7";"原価実績・計画　増産有り",#N/A,FALSE,"Sheet7"}</definedName>
    <definedName name="wrn.原価印刷." localSheetId="1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5" hidden="1">{"収支実績・計画　増産有り",#N/A,FALSE,"Sheet6";"収支実績・計画　増産無し",#N/A,FALSE,"Sheet6"}</definedName>
    <definedName name="wrn.収支印刷." localSheetId="1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5" hidden="1">{#N/A,#N/A,FALSE,"収支・原価";#N/A,#N/A,FALSE,"収支・原価"}</definedName>
    <definedName name="wrn.収支推移." localSheetId="1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5" hidden="1">{"PLAN 1999-1",#N/A,FALSE,"Sheet4";"PLAN 1999-2",#N/A,FALSE,"Sheet4";"PLAN 2000-1",#N/A,FALSE,"Sheet4";"PLAN 2000-2",#N/A,FALSE,"Sheet4"}</definedName>
    <definedName name="wt4tw4w4t" localSheetId="1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5"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5" hidden="1">{"????????????",#N/A,FALSE,"Sheet7";"????????????",#N/A,FALSE,"Sheet7"}</definedName>
    <definedName name="wwwww" localSheetId="14" hidden="1">{"????????????",#N/A,FALSE,"Sheet7";"????????????",#N/A,FALSE,"Sheet7"}</definedName>
    <definedName name="wwwww" hidden="1">{"????????????",#N/A,FALSE,"Sheet7";"????????????",#N/A,FALSE,"Sheet7"}</definedName>
    <definedName name="wwwwww" localSheetId="18" hidden="1">{#N/A,#N/A,FALSE,"収支・原価";#N/A,#N/A,FALSE,"収支・原価"}</definedName>
    <definedName name="wwwwww" localSheetId="5" hidden="1">{#N/A,#N/A,FALSE,"収支・原価";#N/A,#N/A,FALSE,"収支・原価"}</definedName>
    <definedName name="wwwwww" localSheetId="14" hidden="1">{#N/A,#N/A,FALSE,"収支・原価";#N/A,#N/A,FALSE,"収支・原価"}</definedName>
    <definedName name="wwwwww" hidden="1">{#N/A,#N/A,FALSE,"収支・原価";#N/A,#N/A,FALSE,"収支・原価"}</definedName>
    <definedName name="wwwwwwwwwwww" localSheetId="5" hidden="1">#REF!</definedName>
    <definedName name="wwwwwwwwwwww" hidden="1">#REF!</definedName>
    <definedName name="WWWWWWWWWWWWWWWW" localSheetId="5" hidden="1">{#N/A,#N/A,FALSE,"収支・原価";#N/A,#N/A,FALSE,"収支・原価"}</definedName>
    <definedName name="WWWWWWWWWWWWWWWW" hidden="1">{#N/A,#N/A,FALSE,"収支・原価";#N/A,#N/A,FALSE,"収支・原価"}</definedName>
    <definedName name="WWWWWWWWWWWWWWWWWWWWW" localSheetId="5"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5" hidden="1">#REF!</definedName>
    <definedName name="XREF_COLUMN_2" hidden="1">#REF!</definedName>
    <definedName name="XREF_COLUMN_5" localSheetId="5" hidden="1">#REF!</definedName>
    <definedName name="XREF_COLUMN_5" hidden="1">#REF!</definedName>
    <definedName name="XRefActiveRow" localSheetId="5" hidden="1">#REF!</definedName>
    <definedName name="XRefActiveRow" hidden="1">#REF!</definedName>
    <definedName name="XRefColumnsCount" hidden="1">6</definedName>
    <definedName name="XRefCopy1Row" localSheetId="5" hidden="1">#REF!</definedName>
    <definedName name="XRefCopy1Row" hidden="1">#REF!</definedName>
    <definedName name="XRefCopy2Row" localSheetId="5" hidden="1">#REF!</definedName>
    <definedName name="XRefCopy2Row" hidden="1">#REF!</definedName>
    <definedName name="XRefCopy3Row" localSheetId="5" hidden="1">#REF!</definedName>
    <definedName name="XRefCopy3Row" hidden="1">#REF!</definedName>
    <definedName name="XRefCopy4Row" localSheetId="5" hidden="1">#REF!</definedName>
    <definedName name="XRefCopy4Row" hidden="1">#REF!</definedName>
    <definedName name="XRefCopy6Row" localSheetId="5" hidden="1">#REF!</definedName>
    <definedName name="XRefCopy6Row" hidden="1">#REF!</definedName>
    <definedName name="XRefCopy7Row" localSheetId="5" hidden="1">#REF!</definedName>
    <definedName name="XRefCopy7Row" hidden="1">#REF!</definedName>
    <definedName name="XRefCopy8Row" localSheetId="5" hidden="1">#REF!</definedName>
    <definedName name="XRefCopy8Row" hidden="1">#REF!</definedName>
    <definedName name="XRefCopy9Row" localSheetId="5" hidden="1">#REF!</definedName>
    <definedName name="XRefCopy9Row" hidden="1">#REF!</definedName>
    <definedName name="XRefCopyRangeCount" hidden="1">9</definedName>
    <definedName name="XRefPaste1" localSheetId="5" hidden="1">#REF!</definedName>
    <definedName name="XRefPaste1" hidden="1">#REF!</definedName>
    <definedName name="XRefPaste1Row" localSheetId="5" hidden="1">#REF!</definedName>
    <definedName name="XRefPaste1Row" hidden="1">#REF!</definedName>
    <definedName name="XRefPaste2" localSheetId="5" hidden="1">#REF!</definedName>
    <definedName name="XRefPaste2" hidden="1">#REF!</definedName>
    <definedName name="XRefPaste2Row" localSheetId="5" hidden="1">#REF!</definedName>
    <definedName name="XRefPaste2Row" hidden="1">#REF!</definedName>
    <definedName name="XRefPaste3" localSheetId="5" hidden="1">#REF!</definedName>
    <definedName name="XRefPaste3" hidden="1">#REF!</definedName>
    <definedName name="XRefPaste3Row" localSheetId="5" hidden="1">#REF!</definedName>
    <definedName name="XRefPaste3Row" hidden="1">#REF!</definedName>
    <definedName name="XRefPaste4" localSheetId="5" hidden="1">#REF!</definedName>
    <definedName name="XRefPaste4" hidden="1">#REF!</definedName>
    <definedName name="XRefPaste4Row" localSheetId="5" hidden="1">#REF!</definedName>
    <definedName name="XRefPaste4Row" hidden="1">#REF!</definedName>
    <definedName name="XRefPaste5" localSheetId="5" hidden="1">#REF!</definedName>
    <definedName name="XRefPaste5" hidden="1">#REF!</definedName>
    <definedName name="XRefPaste5Row" localSheetId="5" hidden="1">#REF!</definedName>
    <definedName name="XRefPaste5Row" hidden="1">#REF!</definedName>
    <definedName name="XRefPaste6" localSheetId="5" hidden="1">#REF!</definedName>
    <definedName name="XRefPaste6" hidden="1">#REF!</definedName>
    <definedName name="XRefPaste6Row" localSheetId="5" hidden="1">#REF!</definedName>
    <definedName name="XRefPaste6Row" hidden="1">#REF!</definedName>
    <definedName name="XRefPaste7" localSheetId="5" hidden="1">#REF!</definedName>
    <definedName name="XRefPaste7" hidden="1">#REF!</definedName>
    <definedName name="XRefPaste7Row" localSheetId="5" hidden="1">#REF!</definedName>
    <definedName name="XRefPaste7Row" hidden="1">#REF!</definedName>
    <definedName name="XRefPaste8" localSheetId="5" hidden="1">#REF!</definedName>
    <definedName name="XRefPaste8" hidden="1">#REF!</definedName>
    <definedName name="XRefPaste8Row" localSheetId="5" hidden="1">#REF!</definedName>
    <definedName name="XRefPaste8Row" hidden="1">#REF!</definedName>
    <definedName name="XRefPasteRangeCount" hidden="1">8</definedName>
    <definedName name="XX" localSheetId="18" hidden="1">#REF!</definedName>
    <definedName name="XX" localSheetId="4" hidden="1">#REF!</definedName>
    <definedName name="XX" localSheetId="16" hidden="1">#REF!</definedName>
    <definedName name="XX" localSheetId="17" hidden="1">#REF!</definedName>
    <definedName name="XX" localSheetId="5" hidden="1">#REF!</definedName>
    <definedName name="XX" localSheetId="9" hidden="1">#REF!</definedName>
    <definedName name="XX" localSheetId="7" hidden="1">#REF!</definedName>
    <definedName name="XX" localSheetId="14" hidden="1">#REF!</definedName>
    <definedName name="XX" hidden="1">#REF!</definedName>
    <definedName name="XXXX" localSheetId="5" hidden="1">{"????????????",#N/A,FALSE,"Sheet7";"????????????",#N/A,FALSE,"Sheet7"}</definedName>
    <definedName name="XXXX" hidden="1">{"????????????",#N/A,FALSE,"Sheet7";"????????????",#N/A,FALSE,"Sheet7"}</definedName>
    <definedName name="xxxxxxxxxxxxx" localSheetId="18" hidden="1">{"????????????",#N/A,FALSE,"Sheet7";"????????????",#N/A,FALSE,"Sheet7"}</definedName>
    <definedName name="xxxxxxxxxxxxx" localSheetId="5" hidden="1">{"????????????",#N/A,FALSE,"Sheet7";"????????????",#N/A,FALSE,"Sheet7"}</definedName>
    <definedName name="xxxxxxxxxxxxx" localSheetId="1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5" hidden="1">{"原価実績・計画　増産無し",#N/A,FALSE,"Sheet7";"原価実績・計画　増産有り",#N/A,FALSE,"Sheet7"}</definedName>
    <definedName name="yaty4y" localSheetId="1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5" hidden="1">{#N/A,#N/A,FALSE,"収支・原価";#N/A,#N/A,FALSE,"収支・原価"}</definedName>
    <definedName name="yeaeryae" localSheetId="1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5" hidden="1">{"PLAN 1999-1",#N/A,FALSE,"Sheet4";"PLAN 1999-2",#N/A,FALSE,"Sheet4";"PLAN 2000-1",#N/A,FALSE,"Sheet4";"PLAN 2000-2",#N/A,FALSE,"Sheet4"}</definedName>
    <definedName name="yeeyaeayr" localSheetId="1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5" hidden="1">{"PLAN 1999-1",#N/A,FALSE,"Sheet4";"PLAN 1999-2",#N/A,FALSE,"Sheet4";"PLAN 2000-1",#N/A,FALSE,"Sheet4";"PLAN 2000-2",#N/A,FALSE,"Sheet4"}</definedName>
    <definedName name="ylgygo" localSheetId="1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5" hidden="1">{"原価実績・計画　増産無し",#N/A,FALSE,"Sheet7";"原価実績・計画　増産有り",#N/A,FALSE,"Sheet7"}</definedName>
    <definedName name="yoiooouo" localSheetId="1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5" hidden="1">{#N/A,#N/A,FALSE,"収支・原価";#N/A,#N/A,FALSE,"収支・原価"}</definedName>
    <definedName name="yrere6re" localSheetId="1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5" hidden="1">{"PLAN 1999-1",#N/A,FALSE,"Sheet4";"PLAN 1999-2",#N/A,FALSE,"Sheet4";"PLAN 2000-1",#N/A,FALSE,"Sheet4";"PLAN 2000-2",#N/A,FALSE,"Sheet4"}</definedName>
    <definedName name="yrrstsrt" localSheetId="1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5" hidden="1">{"収支実績・計画　増産有り",#N/A,FALSE,"Sheet6";"収支実績・計画　増産無し",#N/A,FALSE,"Sheet6"}</definedName>
    <definedName name="YY" localSheetId="1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5" hidden="1">{"原価実績・計画　増産無し",#N/A,FALSE,"Sheet7";"原価実績・計画　増産有り",#N/A,FALSE,"Sheet7"}</definedName>
    <definedName name="yyyy" localSheetId="1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5" hidden="1">{"原価実績・計画　増産無し",#N/A,FALSE,"Sheet7";"原価実績・計画　増産有り",#N/A,FALSE,"Sheet7"}</definedName>
    <definedName name="YYYYY" localSheetId="1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5" hidden="1">{#N/A,#N/A,FALSE,"収支・原価";#N/A,#N/A,FALSE,"収支・原価"}</definedName>
    <definedName name="yyyyyyyyyy" localSheetId="14" hidden="1">{#N/A,#N/A,FALSE,"収支・原価";#N/A,#N/A,FALSE,"収支・原価"}</definedName>
    <definedName name="yyyyyyyyyy" hidden="1">{#N/A,#N/A,FALSE,"収支・原価";#N/A,#N/A,FALSE,"収支・原価"}</definedName>
    <definedName name="YYYYYYYYYYYYYY" localSheetId="5" hidden="1">{"????????????",#N/A,FALSE,"Sheet7";"????????????",#N/A,FALSE,"Sheet7"}</definedName>
    <definedName name="YYYYYYYYYYYYYY" hidden="1">{"????????????",#N/A,FALSE,"Sheet7";"????????????",#N/A,FALSE,"Sheet7"}</definedName>
    <definedName name="YYYYYYYYYYYYYYYYYYYY" localSheetId="5"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[8]BALANCE!$A$28:$IV$28,[8]BALANCE!$A$35:$IV$35</definedName>
    <definedName name="zxcvbnm" localSheetId="5"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5" hidden="1">{"????????????",#N/A,FALSE,"Sheet7";"????????????",#N/A,FALSE,"Sheet7"}</definedName>
    <definedName name="ZZZZZZ" hidden="1">{"????????????",#N/A,FALSE,"Sheet7";"????????????",#N/A,FALSE,"Sheet7"}</definedName>
    <definedName name="ZZZZZZZZZZZZZZZZZZ" localSheetId="5"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5" hidden="1">{"原価実績・計画　増産無し",#N/A,FALSE,"Sheet7";"原価実績・計画　増産有り",#N/A,FALSE,"Sheet7"}</definedName>
    <definedName name="あ" localSheetId="1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 i="169" l="1"/>
  <c r="I12" i="169"/>
  <c r="I13" i="169"/>
  <c r="I14" i="169"/>
  <c r="I15" i="169"/>
  <c r="I16" i="169"/>
  <c r="I17" i="169"/>
  <c r="I18" i="169"/>
  <c r="I19" i="169"/>
  <c r="I20" i="169"/>
  <c r="I21" i="169"/>
  <c r="I22" i="169"/>
  <c r="I23" i="169"/>
  <c r="I24" i="169"/>
  <c r="I25" i="169"/>
  <c r="I26" i="169"/>
  <c r="I27" i="169"/>
  <c r="I28" i="169"/>
  <c r="I29" i="169"/>
  <c r="I30" i="169"/>
  <c r="I10" i="169"/>
  <c r="K49" i="170"/>
  <c r="K50" i="170"/>
  <c r="K51" i="170"/>
  <c r="K52" i="170"/>
  <c r="K53" i="170"/>
  <c r="K54" i="170"/>
  <c r="K48" i="170"/>
  <c r="K41" i="170"/>
  <c r="K42" i="170"/>
  <c r="K43" i="170"/>
  <c r="K40" i="170"/>
  <c r="K33" i="170"/>
  <c r="K34" i="170"/>
  <c r="K35" i="170"/>
  <c r="K32" i="170"/>
  <c r="K19" i="170"/>
  <c r="K20" i="170"/>
  <c r="K21" i="170"/>
  <c r="K22" i="170"/>
  <c r="K23" i="170"/>
  <c r="K18" i="170"/>
  <c r="K12" i="170"/>
  <c r="K13" i="170"/>
  <c r="K14" i="170"/>
  <c r="K11" i="170"/>
  <c r="J19" i="169" l="1"/>
  <c r="L34" i="170"/>
  <c r="O38" i="170"/>
  <c r="O39" i="170"/>
  <c r="O45" i="170"/>
  <c r="O46" i="170"/>
  <c r="O56" i="170"/>
  <c r="O16" i="170"/>
  <c r="O17" i="170"/>
  <c r="O25" i="170"/>
  <c r="O27" i="170"/>
  <c r="O28" i="170"/>
  <c r="O29" i="170"/>
  <c r="O30" i="170"/>
  <c r="O31" i="170"/>
  <c r="O34" i="170"/>
  <c r="S11" i="169"/>
  <c r="S13" i="169"/>
  <c r="S15" i="169"/>
  <c r="S19" i="169"/>
  <c r="S20" i="169"/>
  <c r="S22" i="169"/>
  <c r="S24" i="169"/>
  <c r="S27" i="169"/>
  <c r="S29" i="169"/>
  <c r="S31" i="169"/>
  <c r="AU384" i="173"/>
  <c r="AS384" i="173"/>
  <c r="AU383" i="173"/>
  <c r="AS383" i="173"/>
  <c r="AU382" i="173"/>
  <c r="AS382" i="173"/>
  <c r="AU381" i="173"/>
  <c r="AS381" i="173"/>
  <c r="M320" i="248" l="1"/>
  <c r="L320" i="248"/>
  <c r="P24" i="213"/>
  <c r="L481" i="173"/>
  <c r="J217" i="173" l="1"/>
  <c r="H38" i="256"/>
  <c r="I38" i="256"/>
  <c r="J38" i="256"/>
  <c r="H4" i="256" l="1"/>
  <c r="H5" i="256"/>
  <c r="H6" i="256"/>
  <c r="H7" i="256"/>
  <c r="H8" i="256"/>
  <c r="H9" i="256"/>
  <c r="H10" i="256"/>
  <c r="H11" i="256"/>
  <c r="H12" i="256"/>
  <c r="H13" i="256"/>
  <c r="H14" i="256"/>
  <c r="H15" i="256"/>
  <c r="H16" i="256"/>
  <c r="H17" i="256"/>
  <c r="H18" i="256"/>
  <c r="H19" i="256"/>
  <c r="H20" i="256"/>
  <c r="H21" i="256"/>
  <c r="H22" i="256"/>
  <c r="H23" i="256"/>
  <c r="H24" i="256"/>
  <c r="H25" i="256"/>
  <c r="H26" i="256"/>
  <c r="H27" i="256"/>
  <c r="H28" i="256"/>
  <c r="H29" i="256"/>
  <c r="H30" i="256"/>
  <c r="H31" i="256"/>
  <c r="H32" i="256"/>
  <c r="H33" i="256"/>
  <c r="H34" i="256"/>
  <c r="H35" i="256"/>
  <c r="H36" i="256"/>
  <c r="H37" i="256"/>
  <c r="H3" i="256"/>
  <c r="G4" i="256"/>
  <c r="G5" i="256"/>
  <c r="G6" i="256"/>
  <c r="G7" i="256"/>
  <c r="G8" i="256"/>
  <c r="G9" i="256"/>
  <c r="G10" i="256"/>
  <c r="G11" i="256"/>
  <c r="G12" i="256"/>
  <c r="G13" i="256"/>
  <c r="G14" i="256"/>
  <c r="G15" i="256"/>
  <c r="G16" i="256"/>
  <c r="G17" i="256"/>
  <c r="G18" i="256"/>
  <c r="G19" i="256"/>
  <c r="G20" i="256"/>
  <c r="G21" i="256"/>
  <c r="G22" i="256"/>
  <c r="G23" i="256"/>
  <c r="G24" i="256"/>
  <c r="G25" i="256"/>
  <c r="G26" i="256"/>
  <c r="G27" i="256"/>
  <c r="G28" i="256"/>
  <c r="G29" i="256"/>
  <c r="G30" i="256"/>
  <c r="G31" i="256"/>
  <c r="G32" i="256"/>
  <c r="G33" i="256"/>
  <c r="G34" i="256"/>
  <c r="G35" i="256"/>
  <c r="G36" i="256"/>
  <c r="G37" i="256"/>
  <c r="G3" i="256"/>
  <c r="E17" i="256"/>
  <c r="E16" i="256"/>
  <c r="E30" i="256"/>
  <c r="J185" i="173"/>
  <c r="T195" i="173"/>
  <c r="T196" i="173" s="1"/>
  <c r="O197" i="173"/>
  <c r="L447" i="173" l="1"/>
  <c r="E103" i="236" l="1"/>
  <c r="E100" i="236"/>
  <c r="E99" i="236"/>
  <c r="H98" i="236" l="1"/>
  <c r="P28" i="213" l="1"/>
  <c r="L317" i="257"/>
  <c r="I317" i="257"/>
  <c r="L311" i="257"/>
  <c r="K311" i="257"/>
  <c r="J311" i="257"/>
  <c r="I311" i="257"/>
  <c r="H311" i="257"/>
  <c r="G311" i="257"/>
  <c r="F311" i="257"/>
  <c r="E311" i="257"/>
  <c r="A311" i="257"/>
  <c r="N310" i="257"/>
  <c r="M310" i="257"/>
  <c r="B310" i="257"/>
  <c r="A310" i="257" s="1"/>
  <c r="N309" i="257"/>
  <c r="M309" i="257"/>
  <c r="B309" i="257"/>
  <c r="A309" i="257"/>
  <c r="N308" i="257"/>
  <c r="M308" i="257"/>
  <c r="B308" i="257"/>
  <c r="A308" i="257" s="1"/>
  <c r="N307" i="257"/>
  <c r="M307" i="257"/>
  <c r="B307" i="257"/>
  <c r="A307" i="257"/>
  <c r="N306" i="257"/>
  <c r="M306" i="257"/>
  <c r="B306" i="257"/>
  <c r="A306" i="257" s="1"/>
  <c r="N305" i="257"/>
  <c r="M305" i="257"/>
  <c r="B305" i="257"/>
  <c r="A305" i="257"/>
  <c r="N304" i="257"/>
  <c r="M304" i="257"/>
  <c r="B304" i="257"/>
  <c r="A304" i="257" s="1"/>
  <c r="N303" i="257"/>
  <c r="M303" i="257"/>
  <c r="B303" i="257"/>
  <c r="A303" i="257"/>
  <c r="N302" i="257"/>
  <c r="M302" i="257"/>
  <c r="B302" i="257"/>
  <c r="A302" i="257" s="1"/>
  <c r="N301" i="257"/>
  <c r="M301" i="257"/>
  <c r="B301" i="257"/>
  <c r="A301" i="257"/>
  <c r="N300" i="257"/>
  <c r="M300" i="257"/>
  <c r="B300" i="257"/>
  <c r="A300" i="257" s="1"/>
  <c r="N299" i="257"/>
  <c r="M299" i="257"/>
  <c r="B299" i="257"/>
  <c r="A299" i="257"/>
  <c r="N298" i="257"/>
  <c r="M298" i="257"/>
  <c r="B298" i="257"/>
  <c r="A298" i="257" s="1"/>
  <c r="N297" i="257"/>
  <c r="M297" i="257"/>
  <c r="B297" i="257"/>
  <c r="A297" i="257"/>
  <c r="N296" i="257"/>
  <c r="M296" i="257"/>
  <c r="B296" i="257"/>
  <c r="A296" i="257" s="1"/>
  <c r="N295" i="257"/>
  <c r="M295" i="257"/>
  <c r="B295" i="257"/>
  <c r="A295" i="257"/>
  <c r="N294" i="257"/>
  <c r="M294" i="257"/>
  <c r="B294" i="257"/>
  <c r="A294" i="257" s="1"/>
  <c r="N293" i="257"/>
  <c r="M293" i="257"/>
  <c r="B293" i="257"/>
  <c r="A293" i="257"/>
  <c r="N292" i="257"/>
  <c r="M292" i="257"/>
  <c r="B292" i="257"/>
  <c r="A292" i="257" s="1"/>
  <c r="N291" i="257"/>
  <c r="M291" i="257"/>
  <c r="B291" i="257"/>
  <c r="A291" i="257"/>
  <c r="N290" i="257"/>
  <c r="M290" i="257"/>
  <c r="B290" i="257"/>
  <c r="A290" i="257" s="1"/>
  <c r="N289" i="257"/>
  <c r="M289" i="257"/>
  <c r="B289" i="257"/>
  <c r="A289" i="257"/>
  <c r="N288" i="257"/>
  <c r="M288" i="257"/>
  <c r="B288" i="257"/>
  <c r="A288" i="257" s="1"/>
  <c r="N287" i="257"/>
  <c r="M287" i="257"/>
  <c r="B287" i="257"/>
  <c r="A287" i="257"/>
  <c r="N286" i="257"/>
  <c r="M286" i="257"/>
  <c r="B286" i="257"/>
  <c r="A286" i="257" s="1"/>
  <c r="N285" i="257"/>
  <c r="M285" i="257"/>
  <c r="B285" i="257"/>
  <c r="A285" i="257"/>
  <c r="N284" i="257"/>
  <c r="M284" i="257"/>
  <c r="B284" i="257"/>
  <c r="A284" i="257" s="1"/>
  <c r="N283" i="257"/>
  <c r="M283" i="257"/>
  <c r="B283" i="257"/>
  <c r="A283" i="257"/>
  <c r="N282" i="257"/>
  <c r="M282" i="257"/>
  <c r="B282" i="257"/>
  <c r="A282" i="257" s="1"/>
  <c r="N281" i="257"/>
  <c r="M281" i="257"/>
  <c r="B281" i="257"/>
  <c r="A281" i="257"/>
  <c r="N280" i="257"/>
  <c r="M280" i="257"/>
  <c r="B280" i="257"/>
  <c r="A280" i="257" s="1"/>
  <c r="N279" i="257"/>
  <c r="M279" i="257"/>
  <c r="B279" i="257"/>
  <c r="A279" i="257"/>
  <c r="N278" i="257"/>
  <c r="M278" i="257"/>
  <c r="B278" i="257"/>
  <c r="A278" i="257" s="1"/>
  <c r="N277" i="257"/>
  <c r="M277" i="257"/>
  <c r="B277" i="257"/>
  <c r="A277" i="257"/>
  <c r="N276" i="257"/>
  <c r="M276" i="257"/>
  <c r="B276" i="257"/>
  <c r="A276" i="257" s="1"/>
  <c r="N275" i="257"/>
  <c r="M275" i="257"/>
  <c r="B275" i="257"/>
  <c r="A275" i="257"/>
  <c r="N274" i="257"/>
  <c r="M274" i="257"/>
  <c r="B274" i="257"/>
  <c r="A274" i="257" s="1"/>
  <c r="N273" i="257"/>
  <c r="M273" i="257"/>
  <c r="B273" i="257"/>
  <c r="A273" i="257"/>
  <c r="N272" i="257"/>
  <c r="M272" i="257"/>
  <c r="B272" i="257"/>
  <c r="A272" i="257" s="1"/>
  <c r="N271" i="257"/>
  <c r="M271" i="257"/>
  <c r="B271" i="257"/>
  <c r="A271" i="257"/>
  <c r="N270" i="257"/>
  <c r="M270" i="257"/>
  <c r="B270" i="257"/>
  <c r="A270" i="257" s="1"/>
  <c r="N269" i="257"/>
  <c r="M269" i="257"/>
  <c r="B269" i="257"/>
  <c r="A269" i="257"/>
  <c r="N268" i="257"/>
  <c r="M268" i="257"/>
  <c r="B268" i="257"/>
  <c r="A268" i="257" s="1"/>
  <c r="N267" i="257"/>
  <c r="M267" i="257"/>
  <c r="B267" i="257"/>
  <c r="A267" i="257"/>
  <c r="N266" i="257"/>
  <c r="M266" i="257"/>
  <c r="B266" i="257"/>
  <c r="A266" i="257" s="1"/>
  <c r="N265" i="257"/>
  <c r="M265" i="257"/>
  <c r="B265" i="257"/>
  <c r="A265" i="257"/>
  <c r="N264" i="257"/>
  <c r="M264" i="257"/>
  <c r="B264" i="257"/>
  <c r="A264" i="257" s="1"/>
  <c r="N263" i="257"/>
  <c r="M263" i="257"/>
  <c r="B263" i="257"/>
  <c r="A263" i="257"/>
  <c r="N262" i="257"/>
  <c r="M262" i="257"/>
  <c r="B262" i="257"/>
  <c r="A262" i="257" s="1"/>
  <c r="N261" i="257"/>
  <c r="M261" i="257"/>
  <c r="B261" i="257"/>
  <c r="A261" i="257"/>
  <c r="N260" i="257"/>
  <c r="M260" i="257"/>
  <c r="B260" i="257"/>
  <c r="A260" i="257" s="1"/>
  <c r="N259" i="257"/>
  <c r="M259" i="257"/>
  <c r="B259" i="257"/>
  <c r="A259" i="257"/>
  <c r="N258" i="257"/>
  <c r="M258" i="257"/>
  <c r="B258" i="257"/>
  <c r="A258" i="257" s="1"/>
  <c r="N257" i="257"/>
  <c r="M257" i="257"/>
  <c r="B257" i="257"/>
  <c r="A257" i="257"/>
  <c r="N256" i="257"/>
  <c r="M256" i="257"/>
  <c r="B256" i="257"/>
  <c r="A256" i="257" s="1"/>
  <c r="N255" i="257"/>
  <c r="M255" i="257"/>
  <c r="B255" i="257"/>
  <c r="A255" i="257"/>
  <c r="N254" i="257"/>
  <c r="M254" i="257"/>
  <c r="B254" i="257"/>
  <c r="A254" i="257" s="1"/>
  <c r="N253" i="257"/>
  <c r="M253" i="257"/>
  <c r="B253" i="257"/>
  <c r="A253" i="257"/>
  <c r="N252" i="257"/>
  <c r="M252" i="257"/>
  <c r="B252" i="257"/>
  <c r="A252" i="257" s="1"/>
  <c r="N251" i="257"/>
  <c r="M251" i="257"/>
  <c r="B251" i="257"/>
  <c r="A251" i="257"/>
  <c r="N250" i="257"/>
  <c r="M250" i="257"/>
  <c r="B250" i="257"/>
  <c r="A250" i="257" s="1"/>
  <c r="N249" i="257"/>
  <c r="M249" i="257"/>
  <c r="B249" i="257"/>
  <c r="A249" i="257"/>
  <c r="N248" i="257"/>
  <c r="M248" i="257"/>
  <c r="B248" i="257"/>
  <c r="A248" i="257" s="1"/>
  <c r="N247" i="257"/>
  <c r="M247" i="257"/>
  <c r="B247" i="257"/>
  <c r="A247" i="257" s="1"/>
  <c r="N246" i="257"/>
  <c r="M246" i="257"/>
  <c r="B246" i="257"/>
  <c r="A246" i="257" s="1"/>
  <c r="N245" i="257"/>
  <c r="M245" i="257"/>
  <c r="B245" i="257"/>
  <c r="A245" i="257" s="1"/>
  <c r="N244" i="257"/>
  <c r="M244" i="257"/>
  <c r="B244" i="257"/>
  <c r="A244" i="257" s="1"/>
  <c r="N243" i="257"/>
  <c r="M243" i="257"/>
  <c r="B243" i="257"/>
  <c r="A243" i="257" s="1"/>
  <c r="N242" i="257"/>
  <c r="M242" i="257"/>
  <c r="B242" i="257"/>
  <c r="A242" i="257" s="1"/>
  <c r="N241" i="257"/>
  <c r="M241" i="257"/>
  <c r="B241" i="257"/>
  <c r="A241" i="257" s="1"/>
  <c r="N240" i="257"/>
  <c r="M240" i="257"/>
  <c r="B240" i="257"/>
  <c r="A240" i="257" s="1"/>
  <c r="N239" i="257"/>
  <c r="M239" i="257"/>
  <c r="B239" i="257"/>
  <c r="A239" i="257"/>
  <c r="N238" i="257"/>
  <c r="M238" i="257"/>
  <c r="B238" i="257"/>
  <c r="A238" i="257" s="1"/>
  <c r="N237" i="257"/>
  <c r="M237" i="257"/>
  <c r="B237" i="257"/>
  <c r="A237" i="257"/>
  <c r="N236" i="257"/>
  <c r="M236" i="257"/>
  <c r="B236" i="257"/>
  <c r="A236" i="257" s="1"/>
  <c r="N235" i="257"/>
  <c r="M235" i="257"/>
  <c r="B235" i="257"/>
  <c r="A235" i="257" s="1"/>
  <c r="N234" i="257"/>
  <c r="M234" i="257"/>
  <c r="B234" i="257"/>
  <c r="A234" i="257" s="1"/>
  <c r="N233" i="257"/>
  <c r="M233" i="257"/>
  <c r="B233" i="257"/>
  <c r="A233" i="257"/>
  <c r="N232" i="257"/>
  <c r="M232" i="257"/>
  <c r="B232" i="257"/>
  <c r="A232" i="257" s="1"/>
  <c r="N231" i="257"/>
  <c r="M231" i="257"/>
  <c r="B231" i="257"/>
  <c r="A231" i="257" s="1"/>
  <c r="N230" i="257"/>
  <c r="M230" i="257"/>
  <c r="B230" i="257"/>
  <c r="A230" i="257" s="1"/>
  <c r="N229" i="257"/>
  <c r="M229" i="257"/>
  <c r="B229" i="257"/>
  <c r="A229" i="257" s="1"/>
  <c r="N228" i="257"/>
  <c r="M228" i="257"/>
  <c r="B228" i="257"/>
  <c r="A228" i="257" s="1"/>
  <c r="N227" i="257"/>
  <c r="M227" i="257"/>
  <c r="B227" i="257"/>
  <c r="A227" i="257" s="1"/>
  <c r="N226" i="257"/>
  <c r="M226" i="257"/>
  <c r="B226" i="257"/>
  <c r="A226" i="257" s="1"/>
  <c r="N225" i="257"/>
  <c r="M225" i="257"/>
  <c r="B225" i="257"/>
  <c r="A225" i="257" s="1"/>
  <c r="N224" i="257"/>
  <c r="M224" i="257"/>
  <c r="B224" i="257"/>
  <c r="A224" i="257" s="1"/>
  <c r="N223" i="257"/>
  <c r="M223" i="257"/>
  <c r="B223" i="257"/>
  <c r="A223" i="257"/>
  <c r="N222" i="257"/>
  <c r="M222" i="257"/>
  <c r="B222" i="257"/>
  <c r="A222" i="257" s="1"/>
  <c r="N221" i="257"/>
  <c r="M221" i="257"/>
  <c r="B221" i="257"/>
  <c r="A221" i="257"/>
  <c r="N220" i="257"/>
  <c r="M220" i="257"/>
  <c r="B220" i="257"/>
  <c r="A220" i="257" s="1"/>
  <c r="N219" i="257"/>
  <c r="M219" i="257"/>
  <c r="B219" i="257"/>
  <c r="A219" i="257" s="1"/>
  <c r="N218" i="257"/>
  <c r="M218" i="257"/>
  <c r="B218" i="257"/>
  <c r="A218" i="257" s="1"/>
  <c r="N217" i="257"/>
  <c r="M217" i="257"/>
  <c r="B217" i="257"/>
  <c r="A217" i="257"/>
  <c r="N216" i="257"/>
  <c r="M216" i="257"/>
  <c r="B216" i="257"/>
  <c r="A216" i="257" s="1"/>
  <c r="N215" i="257"/>
  <c r="M215" i="257"/>
  <c r="B215" i="257"/>
  <c r="A215" i="257" s="1"/>
  <c r="N214" i="257"/>
  <c r="M214" i="257"/>
  <c r="B214" i="257"/>
  <c r="A214" i="257" s="1"/>
  <c r="N213" i="257"/>
  <c r="M213" i="257"/>
  <c r="B213" i="257"/>
  <c r="A213" i="257" s="1"/>
  <c r="N212" i="257"/>
  <c r="M212" i="257"/>
  <c r="B212" i="257"/>
  <c r="A212" i="257" s="1"/>
  <c r="N211" i="257"/>
  <c r="M211" i="257"/>
  <c r="B211" i="257"/>
  <c r="A211" i="257" s="1"/>
  <c r="N210" i="257"/>
  <c r="M210" i="257"/>
  <c r="B210" i="257"/>
  <c r="A210" i="257" s="1"/>
  <c r="N209" i="257"/>
  <c r="M209" i="257"/>
  <c r="B209" i="257"/>
  <c r="A209" i="257" s="1"/>
  <c r="N208" i="257"/>
  <c r="M208" i="257"/>
  <c r="B208" i="257"/>
  <c r="A208" i="257" s="1"/>
  <c r="N207" i="257"/>
  <c r="M207" i="257"/>
  <c r="B207" i="257"/>
  <c r="A207" i="257"/>
  <c r="N206" i="257"/>
  <c r="M206" i="257"/>
  <c r="B206" i="257"/>
  <c r="A206" i="257" s="1"/>
  <c r="N205" i="257"/>
  <c r="M205" i="257"/>
  <c r="B205" i="257"/>
  <c r="A205" i="257"/>
  <c r="N204" i="257"/>
  <c r="M204" i="257"/>
  <c r="B204" i="257"/>
  <c r="A204" i="257" s="1"/>
  <c r="N203" i="257"/>
  <c r="M203" i="257"/>
  <c r="B203" i="257"/>
  <c r="A203" i="257" s="1"/>
  <c r="N202" i="257"/>
  <c r="M202" i="257"/>
  <c r="B202" i="257"/>
  <c r="A202" i="257" s="1"/>
  <c r="N201" i="257"/>
  <c r="M201" i="257"/>
  <c r="B201" i="257"/>
  <c r="A201" i="257"/>
  <c r="N200" i="257"/>
  <c r="M200" i="257"/>
  <c r="B200" i="257"/>
  <c r="A200" i="257" s="1"/>
  <c r="N199" i="257"/>
  <c r="M199" i="257"/>
  <c r="B199" i="257"/>
  <c r="A199" i="257" s="1"/>
  <c r="N198" i="257"/>
  <c r="M198" i="257"/>
  <c r="B198" i="257"/>
  <c r="A198" i="257" s="1"/>
  <c r="N197" i="257"/>
  <c r="M197" i="257"/>
  <c r="B197" i="257"/>
  <c r="A197" i="257" s="1"/>
  <c r="N196" i="257"/>
  <c r="M196" i="257"/>
  <c r="B196" i="257"/>
  <c r="A196" i="257" s="1"/>
  <c r="N195" i="257"/>
  <c r="M195" i="257"/>
  <c r="B195" i="257"/>
  <c r="A195" i="257" s="1"/>
  <c r="N194" i="257"/>
  <c r="M194" i="257"/>
  <c r="B194" i="257"/>
  <c r="A194" i="257" s="1"/>
  <c r="N193" i="257"/>
  <c r="M193" i="257"/>
  <c r="B193" i="257"/>
  <c r="A193" i="257" s="1"/>
  <c r="N192" i="257"/>
  <c r="M192" i="257"/>
  <c r="B192" i="257"/>
  <c r="A192" i="257" s="1"/>
  <c r="N191" i="257"/>
  <c r="M191" i="257"/>
  <c r="B191" i="257"/>
  <c r="A191" i="257"/>
  <c r="N190" i="257"/>
  <c r="M190" i="257"/>
  <c r="B190" i="257"/>
  <c r="A190" i="257" s="1"/>
  <c r="N189" i="257"/>
  <c r="M189" i="257"/>
  <c r="B189" i="257"/>
  <c r="A189" i="257"/>
  <c r="N188" i="257"/>
  <c r="M188" i="257"/>
  <c r="B188" i="257"/>
  <c r="A188" i="257" s="1"/>
  <c r="N187" i="257"/>
  <c r="M187" i="257"/>
  <c r="B187" i="257"/>
  <c r="A187" i="257" s="1"/>
  <c r="N186" i="257"/>
  <c r="M186" i="257"/>
  <c r="B186" i="257"/>
  <c r="A186" i="257" s="1"/>
  <c r="N185" i="257"/>
  <c r="M185" i="257"/>
  <c r="B185" i="257"/>
  <c r="A185" i="257"/>
  <c r="N184" i="257"/>
  <c r="M184" i="257"/>
  <c r="B184" i="257"/>
  <c r="A184" i="257" s="1"/>
  <c r="N183" i="257"/>
  <c r="M183" i="257"/>
  <c r="B183" i="257"/>
  <c r="A183" i="257" s="1"/>
  <c r="N182" i="257"/>
  <c r="M182" i="257"/>
  <c r="B182" i="257"/>
  <c r="A182" i="257" s="1"/>
  <c r="N181" i="257"/>
  <c r="M181" i="257"/>
  <c r="B181" i="257"/>
  <c r="A181" i="257" s="1"/>
  <c r="N180" i="257"/>
  <c r="M180" i="257"/>
  <c r="B180" i="257"/>
  <c r="A180" i="257" s="1"/>
  <c r="N179" i="257"/>
  <c r="M179" i="257"/>
  <c r="B179" i="257"/>
  <c r="A179" i="257"/>
  <c r="N178" i="257"/>
  <c r="M178" i="257"/>
  <c r="B178" i="257"/>
  <c r="A178" i="257" s="1"/>
  <c r="N177" i="257"/>
  <c r="M177" i="257"/>
  <c r="B177" i="257"/>
  <c r="A177" i="257"/>
  <c r="N176" i="257"/>
  <c r="M176" i="257"/>
  <c r="B176" i="257"/>
  <c r="A176" i="257" s="1"/>
  <c r="N175" i="257"/>
  <c r="M175" i="257"/>
  <c r="B175" i="257"/>
  <c r="A175" i="257"/>
  <c r="N174" i="257"/>
  <c r="M174" i="257"/>
  <c r="B174" i="257"/>
  <c r="A174" i="257" s="1"/>
  <c r="N173" i="257"/>
  <c r="M173" i="257"/>
  <c r="B173" i="257"/>
  <c r="A173" i="257"/>
  <c r="N172" i="257"/>
  <c r="M172" i="257"/>
  <c r="B172" i="257"/>
  <c r="A172" i="257" s="1"/>
  <c r="N171" i="257"/>
  <c r="M171" i="257"/>
  <c r="B171" i="257"/>
  <c r="A171" i="257" s="1"/>
  <c r="N170" i="257"/>
  <c r="M170" i="257"/>
  <c r="B170" i="257"/>
  <c r="A170" i="257" s="1"/>
  <c r="N169" i="257"/>
  <c r="M169" i="257"/>
  <c r="B169" i="257"/>
  <c r="A169" i="257"/>
  <c r="N168" i="257"/>
  <c r="M168" i="257"/>
  <c r="B168" i="257"/>
  <c r="A168" i="257" s="1"/>
  <c r="N167" i="257"/>
  <c r="M167" i="257"/>
  <c r="B167" i="257"/>
  <c r="A167" i="257" s="1"/>
  <c r="N166" i="257"/>
  <c r="M166" i="257"/>
  <c r="B166" i="257"/>
  <c r="A166" i="257" s="1"/>
  <c r="N165" i="257"/>
  <c r="M165" i="257"/>
  <c r="B165" i="257"/>
  <c r="A165" i="257" s="1"/>
  <c r="N164" i="257"/>
  <c r="M164" i="257"/>
  <c r="B164" i="257"/>
  <c r="A164" i="257" s="1"/>
  <c r="N163" i="257"/>
  <c r="M163" i="257"/>
  <c r="B163" i="257"/>
  <c r="A163" i="257"/>
  <c r="N162" i="257"/>
  <c r="M162" i="257"/>
  <c r="B162" i="257"/>
  <c r="A162" i="257" s="1"/>
  <c r="N161" i="257"/>
  <c r="M161" i="257"/>
  <c r="B161" i="257"/>
  <c r="A161" i="257"/>
  <c r="N160" i="257"/>
  <c r="M160" i="257"/>
  <c r="B160" i="257"/>
  <c r="A160" i="257" s="1"/>
  <c r="N159" i="257"/>
  <c r="M159" i="257"/>
  <c r="B159" i="257"/>
  <c r="A159" i="257"/>
  <c r="N158" i="257"/>
  <c r="M158" i="257"/>
  <c r="B158" i="257"/>
  <c r="A158" i="257" s="1"/>
  <c r="N157" i="257"/>
  <c r="M157" i="257"/>
  <c r="B157" i="257"/>
  <c r="A157" i="257"/>
  <c r="N156" i="257"/>
  <c r="M156" i="257"/>
  <c r="B156" i="257"/>
  <c r="A156" i="257" s="1"/>
  <c r="N155" i="257"/>
  <c r="M155" i="257"/>
  <c r="B155" i="257"/>
  <c r="A155" i="257" s="1"/>
  <c r="N154" i="257"/>
  <c r="M154" i="257"/>
  <c r="B154" i="257"/>
  <c r="A154" i="257" s="1"/>
  <c r="N153" i="257"/>
  <c r="M153" i="257"/>
  <c r="B153" i="257"/>
  <c r="A153" i="257"/>
  <c r="N152" i="257"/>
  <c r="M152" i="257"/>
  <c r="B152" i="257"/>
  <c r="A152" i="257" s="1"/>
  <c r="N151" i="257"/>
  <c r="M151" i="257"/>
  <c r="B151" i="257"/>
  <c r="A151" i="257" s="1"/>
  <c r="N150" i="257"/>
  <c r="M150" i="257"/>
  <c r="B150" i="257"/>
  <c r="A150" i="257" s="1"/>
  <c r="N149" i="257"/>
  <c r="M149" i="257"/>
  <c r="B149" i="257"/>
  <c r="A149" i="257" s="1"/>
  <c r="N148" i="257"/>
  <c r="M148" i="257"/>
  <c r="B148" i="257"/>
  <c r="A148" i="257" s="1"/>
  <c r="N147" i="257"/>
  <c r="M147" i="257"/>
  <c r="B147" i="257"/>
  <c r="A147" i="257"/>
  <c r="N146" i="257"/>
  <c r="M146" i="257"/>
  <c r="B146" i="257"/>
  <c r="A146" i="257" s="1"/>
  <c r="N145" i="257"/>
  <c r="M145" i="257"/>
  <c r="B145" i="257"/>
  <c r="A145" i="257"/>
  <c r="N144" i="257"/>
  <c r="M144" i="257"/>
  <c r="B144" i="257"/>
  <c r="A144" i="257" s="1"/>
  <c r="N143" i="257"/>
  <c r="M143" i="257"/>
  <c r="B143" i="257"/>
  <c r="A143" i="257"/>
  <c r="N142" i="257"/>
  <c r="M142" i="257"/>
  <c r="B142" i="257"/>
  <c r="A142" i="257" s="1"/>
  <c r="N141" i="257"/>
  <c r="M141" i="257"/>
  <c r="B141" i="257"/>
  <c r="A141" i="257"/>
  <c r="N140" i="257"/>
  <c r="M140" i="257"/>
  <c r="B140" i="257"/>
  <c r="A140" i="257" s="1"/>
  <c r="N139" i="257"/>
  <c r="M139" i="257"/>
  <c r="B139" i="257"/>
  <c r="A139" i="257"/>
  <c r="N138" i="257"/>
  <c r="M138" i="257"/>
  <c r="B138" i="257"/>
  <c r="A138" i="257" s="1"/>
  <c r="N137" i="257"/>
  <c r="M137" i="257"/>
  <c r="B137" i="257"/>
  <c r="A137" i="257"/>
  <c r="N136" i="257"/>
  <c r="M136" i="257"/>
  <c r="B136" i="257"/>
  <c r="A136" i="257" s="1"/>
  <c r="N135" i="257"/>
  <c r="M135" i="257"/>
  <c r="B135" i="257"/>
  <c r="A135" i="257"/>
  <c r="N134" i="257"/>
  <c r="M134" i="257"/>
  <c r="B134" i="257"/>
  <c r="A134" i="257" s="1"/>
  <c r="N133" i="257"/>
  <c r="M133" i="257"/>
  <c r="B133" i="257"/>
  <c r="A133" i="257"/>
  <c r="N132" i="257"/>
  <c r="M132" i="257"/>
  <c r="B132" i="257"/>
  <c r="A132" i="257" s="1"/>
  <c r="N131" i="257"/>
  <c r="M131" i="257"/>
  <c r="B131" i="257"/>
  <c r="A131" i="257"/>
  <c r="N130" i="257"/>
  <c r="M130" i="257"/>
  <c r="B130" i="257"/>
  <c r="A130" i="257" s="1"/>
  <c r="N129" i="257"/>
  <c r="M129" i="257"/>
  <c r="B129" i="257"/>
  <c r="A129" i="257"/>
  <c r="N128" i="257"/>
  <c r="M128" i="257"/>
  <c r="B128" i="257"/>
  <c r="A128" i="257" s="1"/>
  <c r="N127" i="257"/>
  <c r="M127" i="257"/>
  <c r="B127" i="257"/>
  <c r="A127" i="257"/>
  <c r="N126" i="257"/>
  <c r="M126" i="257"/>
  <c r="B126" i="257"/>
  <c r="A126" i="257" s="1"/>
  <c r="N125" i="257"/>
  <c r="M125" i="257"/>
  <c r="B125" i="257"/>
  <c r="A125" i="257"/>
  <c r="N124" i="257"/>
  <c r="M124" i="257"/>
  <c r="B124" i="257"/>
  <c r="A124" i="257" s="1"/>
  <c r="N123" i="257"/>
  <c r="M123" i="257"/>
  <c r="B123" i="257"/>
  <c r="A123" i="257"/>
  <c r="N122" i="257"/>
  <c r="M122" i="257"/>
  <c r="B122" i="257"/>
  <c r="A122" i="257" s="1"/>
  <c r="N121" i="257"/>
  <c r="M121" i="257"/>
  <c r="B121" i="257"/>
  <c r="A121" i="257"/>
  <c r="N120" i="257"/>
  <c r="M120" i="257"/>
  <c r="B120" i="257"/>
  <c r="A120" i="257" s="1"/>
  <c r="N119" i="257"/>
  <c r="M119" i="257"/>
  <c r="B119" i="257"/>
  <c r="A119" i="257"/>
  <c r="N118" i="257"/>
  <c r="M118" i="257"/>
  <c r="B118" i="257"/>
  <c r="A118" i="257" s="1"/>
  <c r="N117" i="257"/>
  <c r="M117" i="257"/>
  <c r="B117" i="257"/>
  <c r="A117" i="257"/>
  <c r="N116" i="257"/>
  <c r="M116" i="257"/>
  <c r="B116" i="257"/>
  <c r="A116" i="257" s="1"/>
  <c r="N115" i="257"/>
  <c r="M115" i="257"/>
  <c r="B115" i="257"/>
  <c r="A115" i="257"/>
  <c r="N114" i="257"/>
  <c r="M114" i="257"/>
  <c r="B114" i="257"/>
  <c r="A114" i="257" s="1"/>
  <c r="N113" i="257"/>
  <c r="M113" i="257"/>
  <c r="B113" i="257"/>
  <c r="A113" i="257"/>
  <c r="N112" i="257"/>
  <c r="M112" i="257"/>
  <c r="B112" i="257"/>
  <c r="A112" i="257" s="1"/>
  <c r="N111" i="257"/>
  <c r="M111" i="257"/>
  <c r="B111" i="257"/>
  <c r="A111" i="257"/>
  <c r="N110" i="257"/>
  <c r="M110" i="257"/>
  <c r="B110" i="257"/>
  <c r="A110" i="257" s="1"/>
  <c r="N109" i="257"/>
  <c r="M109" i="257"/>
  <c r="B109" i="257"/>
  <c r="A109" i="257"/>
  <c r="N108" i="257"/>
  <c r="M108" i="257"/>
  <c r="B108" i="257"/>
  <c r="A108" i="257" s="1"/>
  <c r="N107" i="257"/>
  <c r="M107" i="257"/>
  <c r="B107" i="257"/>
  <c r="A107" i="257"/>
  <c r="N106" i="257"/>
  <c r="M106" i="257"/>
  <c r="B106" i="257"/>
  <c r="A106" i="257" s="1"/>
  <c r="N105" i="257"/>
  <c r="M105" i="257"/>
  <c r="B105" i="257"/>
  <c r="A105" i="257"/>
  <c r="N104" i="257"/>
  <c r="M104" i="257"/>
  <c r="B104" i="257"/>
  <c r="A104" i="257" s="1"/>
  <c r="N103" i="257"/>
  <c r="M103" i="257"/>
  <c r="B103" i="257"/>
  <c r="A103" i="257"/>
  <c r="N102" i="257"/>
  <c r="M102" i="257"/>
  <c r="B102" i="257"/>
  <c r="A102" i="257" s="1"/>
  <c r="N101" i="257"/>
  <c r="M101" i="257"/>
  <c r="B101" i="257"/>
  <c r="A101" i="257"/>
  <c r="N100" i="257"/>
  <c r="M100" i="257"/>
  <c r="B100" i="257"/>
  <c r="A100" i="257" s="1"/>
  <c r="N99" i="257"/>
  <c r="M99" i="257"/>
  <c r="B99" i="257"/>
  <c r="A99" i="257"/>
  <c r="N98" i="257"/>
  <c r="M98" i="257"/>
  <c r="B98" i="257"/>
  <c r="A98" i="257" s="1"/>
  <c r="N97" i="257"/>
  <c r="M97" i="257"/>
  <c r="B97" i="257"/>
  <c r="A97" i="257"/>
  <c r="N96" i="257"/>
  <c r="M96" i="257"/>
  <c r="B96" i="257"/>
  <c r="A96" i="257" s="1"/>
  <c r="N95" i="257"/>
  <c r="M95" i="257"/>
  <c r="B95" i="257"/>
  <c r="A95" i="257"/>
  <c r="N94" i="257"/>
  <c r="M94" i="257"/>
  <c r="B94" i="257"/>
  <c r="A94" i="257" s="1"/>
  <c r="N93" i="257"/>
  <c r="M93" i="257"/>
  <c r="B93" i="257"/>
  <c r="A93" i="257"/>
  <c r="N92" i="257"/>
  <c r="M92" i="257"/>
  <c r="B92" i="257"/>
  <c r="A92" i="257" s="1"/>
  <c r="N91" i="257"/>
  <c r="M91" i="257"/>
  <c r="B91" i="257"/>
  <c r="A91" i="257"/>
  <c r="N90" i="257"/>
  <c r="M90" i="257"/>
  <c r="B90" i="257"/>
  <c r="A90" i="257" s="1"/>
  <c r="N89" i="257"/>
  <c r="M89" i="257"/>
  <c r="B89" i="257"/>
  <c r="A89" i="257"/>
  <c r="N88" i="257"/>
  <c r="M88" i="257"/>
  <c r="B88" i="257"/>
  <c r="A88" i="257" s="1"/>
  <c r="N87" i="257"/>
  <c r="M87" i="257"/>
  <c r="B87" i="257"/>
  <c r="A87" i="257"/>
  <c r="N86" i="257"/>
  <c r="M86" i="257"/>
  <c r="B86" i="257"/>
  <c r="A86" i="257" s="1"/>
  <c r="N85" i="257"/>
  <c r="M85" i="257"/>
  <c r="B85" i="257"/>
  <c r="A85" i="257"/>
  <c r="N84" i="257"/>
  <c r="M84" i="257"/>
  <c r="B84" i="257"/>
  <c r="A84" i="257" s="1"/>
  <c r="N83" i="257"/>
  <c r="M83" i="257"/>
  <c r="B83" i="257"/>
  <c r="A83" i="257"/>
  <c r="N82" i="257"/>
  <c r="M82" i="257"/>
  <c r="B82" i="257"/>
  <c r="A82" i="257" s="1"/>
  <c r="N81" i="257"/>
  <c r="M81" i="257"/>
  <c r="B81" i="257"/>
  <c r="A81" i="257"/>
  <c r="N80" i="257"/>
  <c r="M80" i="257"/>
  <c r="B80" i="257"/>
  <c r="A80" i="257" s="1"/>
  <c r="N79" i="257"/>
  <c r="M79" i="257"/>
  <c r="B79" i="257"/>
  <c r="A79" i="257"/>
  <c r="N78" i="257"/>
  <c r="M78" i="257"/>
  <c r="B78" i="257"/>
  <c r="A78" i="257" s="1"/>
  <c r="N77" i="257"/>
  <c r="M77" i="257"/>
  <c r="B77" i="257"/>
  <c r="A77" i="257"/>
  <c r="N76" i="257"/>
  <c r="M76" i="257"/>
  <c r="B76" i="257"/>
  <c r="A76" i="257" s="1"/>
  <c r="N75" i="257"/>
  <c r="M75" i="257"/>
  <c r="B75" i="257"/>
  <c r="A75" i="257"/>
  <c r="N74" i="257"/>
  <c r="M74" i="257"/>
  <c r="B74" i="257"/>
  <c r="A74" i="257" s="1"/>
  <c r="N73" i="257"/>
  <c r="M73" i="257"/>
  <c r="B73" i="257"/>
  <c r="A73" i="257"/>
  <c r="N72" i="257"/>
  <c r="M72" i="257"/>
  <c r="B72" i="257"/>
  <c r="A72" i="257" s="1"/>
  <c r="N71" i="257"/>
  <c r="M71" i="257"/>
  <c r="B71" i="257"/>
  <c r="A71" i="257"/>
  <c r="N70" i="257"/>
  <c r="M70" i="257"/>
  <c r="B70" i="257"/>
  <c r="A70" i="257" s="1"/>
  <c r="N69" i="257"/>
  <c r="M69" i="257"/>
  <c r="B69" i="257"/>
  <c r="A69" i="257"/>
  <c r="N68" i="257"/>
  <c r="M68" i="257"/>
  <c r="B68" i="257"/>
  <c r="A68" i="257" s="1"/>
  <c r="N67" i="257"/>
  <c r="M67" i="257"/>
  <c r="B67" i="257"/>
  <c r="A67" i="257"/>
  <c r="N66" i="257"/>
  <c r="M66" i="257"/>
  <c r="B66" i="257"/>
  <c r="A66" i="257" s="1"/>
  <c r="N65" i="257"/>
  <c r="M65" i="257"/>
  <c r="B65" i="257"/>
  <c r="A65" i="257"/>
  <c r="N64" i="257"/>
  <c r="M64" i="257"/>
  <c r="B64" i="257"/>
  <c r="A64" i="257" s="1"/>
  <c r="N63" i="257"/>
  <c r="M63" i="257"/>
  <c r="B63" i="257"/>
  <c r="A63" i="257"/>
  <c r="N62" i="257"/>
  <c r="M62" i="257"/>
  <c r="B62" i="257"/>
  <c r="A62" i="257" s="1"/>
  <c r="N61" i="257"/>
  <c r="M61" i="257"/>
  <c r="B61" i="257"/>
  <c r="A61" i="257"/>
  <c r="N60" i="257"/>
  <c r="M60" i="257"/>
  <c r="B60" i="257"/>
  <c r="A60" i="257" s="1"/>
  <c r="N59" i="257"/>
  <c r="M59" i="257"/>
  <c r="B59" i="257"/>
  <c r="A59" i="257"/>
  <c r="N58" i="257"/>
  <c r="M58" i="257"/>
  <c r="B58" i="257"/>
  <c r="A58" i="257" s="1"/>
  <c r="N57" i="257"/>
  <c r="M57" i="257"/>
  <c r="B57" i="257"/>
  <c r="A57" i="257"/>
  <c r="N56" i="257"/>
  <c r="M56" i="257"/>
  <c r="B56" i="257"/>
  <c r="A56" i="257" s="1"/>
  <c r="N55" i="257"/>
  <c r="M55" i="257"/>
  <c r="B55" i="257"/>
  <c r="A55" i="257"/>
  <c r="N54" i="257"/>
  <c r="M54" i="257"/>
  <c r="B54" i="257"/>
  <c r="A54" i="257" s="1"/>
  <c r="N53" i="257"/>
  <c r="M53" i="257"/>
  <c r="B53" i="257"/>
  <c r="A53" i="257"/>
  <c r="N52" i="257"/>
  <c r="M52" i="257"/>
  <c r="B52" i="257"/>
  <c r="A52" i="257" s="1"/>
  <c r="N51" i="257"/>
  <c r="M51" i="257"/>
  <c r="B51" i="257"/>
  <c r="A51" i="257"/>
  <c r="N50" i="257"/>
  <c r="M50" i="257"/>
  <c r="B50" i="257"/>
  <c r="A50" i="257" s="1"/>
  <c r="N49" i="257"/>
  <c r="M49" i="257"/>
  <c r="B49" i="257"/>
  <c r="A49" i="257"/>
  <c r="N48" i="257"/>
  <c r="M48" i="257"/>
  <c r="B48" i="257"/>
  <c r="A48" i="257" s="1"/>
  <c r="N47" i="257"/>
  <c r="M47" i="257"/>
  <c r="B47" i="257"/>
  <c r="A47" i="257"/>
  <c r="N46" i="257"/>
  <c r="M46" i="257"/>
  <c r="B46" i="257"/>
  <c r="A46" i="257" s="1"/>
  <c r="N45" i="257"/>
  <c r="M45" i="257"/>
  <c r="B45" i="257"/>
  <c r="A45" i="257"/>
  <c r="N44" i="257"/>
  <c r="M44" i="257"/>
  <c r="B44" i="257"/>
  <c r="A44" i="257" s="1"/>
  <c r="N43" i="257"/>
  <c r="M43" i="257"/>
  <c r="B43" i="257"/>
  <c r="A43" i="257"/>
  <c r="N42" i="257"/>
  <c r="M42" i="257"/>
  <c r="B42" i="257"/>
  <c r="A42" i="257" s="1"/>
  <c r="N41" i="257"/>
  <c r="M41" i="257"/>
  <c r="B41" i="257"/>
  <c r="A41" i="257"/>
  <c r="N40" i="257"/>
  <c r="M40" i="257"/>
  <c r="B40" i="257"/>
  <c r="A40" i="257" s="1"/>
  <c r="N39" i="257"/>
  <c r="M39" i="257"/>
  <c r="B39" i="257"/>
  <c r="A39" i="257"/>
  <c r="N38" i="257"/>
  <c r="M38" i="257"/>
  <c r="B38" i="257"/>
  <c r="A38" i="257" s="1"/>
  <c r="N37" i="257"/>
  <c r="M37" i="257"/>
  <c r="B37" i="257"/>
  <c r="A37" i="257"/>
  <c r="N36" i="257"/>
  <c r="M36" i="257"/>
  <c r="B36" i="257"/>
  <c r="A36" i="257" s="1"/>
  <c r="N35" i="257"/>
  <c r="M35" i="257"/>
  <c r="B35" i="257"/>
  <c r="A35" i="257"/>
  <c r="N34" i="257"/>
  <c r="M34" i="257"/>
  <c r="B34" i="257"/>
  <c r="A34" i="257" s="1"/>
  <c r="N33" i="257"/>
  <c r="M33" i="257"/>
  <c r="B33" i="257"/>
  <c r="A33" i="257"/>
  <c r="N32" i="257"/>
  <c r="M32" i="257"/>
  <c r="B32" i="257"/>
  <c r="A32" i="257" s="1"/>
  <c r="N31" i="257"/>
  <c r="M31" i="257"/>
  <c r="B31" i="257"/>
  <c r="A31" i="257"/>
  <c r="N30" i="257"/>
  <c r="M30" i="257"/>
  <c r="B30" i="257"/>
  <c r="A30" i="257" s="1"/>
  <c r="N29" i="257"/>
  <c r="M29" i="257"/>
  <c r="B29" i="257"/>
  <c r="A29" i="257"/>
  <c r="N28" i="257"/>
  <c r="M28" i="257"/>
  <c r="B28" i="257"/>
  <c r="A28" i="257" s="1"/>
  <c r="N27" i="257"/>
  <c r="M27" i="257"/>
  <c r="B27" i="257"/>
  <c r="A27" i="257"/>
  <c r="N26" i="257"/>
  <c r="M26" i="257"/>
  <c r="B26" i="257"/>
  <c r="A26" i="257" s="1"/>
  <c r="N25" i="257"/>
  <c r="M25" i="257"/>
  <c r="B25" i="257"/>
  <c r="A25" i="257"/>
  <c r="N24" i="257"/>
  <c r="M24" i="257"/>
  <c r="B24" i="257"/>
  <c r="A24" i="257" s="1"/>
  <c r="N23" i="257"/>
  <c r="M23" i="257"/>
  <c r="B23" i="257"/>
  <c r="A23" i="257"/>
  <c r="N22" i="257"/>
  <c r="M22" i="257"/>
  <c r="B22" i="257"/>
  <c r="A22" i="257" s="1"/>
  <c r="N21" i="257"/>
  <c r="M21" i="257"/>
  <c r="B21" i="257"/>
  <c r="A21" i="257"/>
  <c r="N20" i="257"/>
  <c r="M20" i="257"/>
  <c r="B20" i="257"/>
  <c r="A20" i="257" s="1"/>
  <c r="N19" i="257"/>
  <c r="M19" i="257"/>
  <c r="B19" i="257"/>
  <c r="A19" i="257"/>
  <c r="N18" i="257"/>
  <c r="M18" i="257"/>
  <c r="B18" i="257"/>
  <c r="A18" i="257" s="1"/>
  <c r="N17" i="257"/>
  <c r="M17" i="257"/>
  <c r="B17" i="257"/>
  <c r="A17" i="257"/>
  <c r="N16" i="257"/>
  <c r="M16" i="257"/>
  <c r="B16" i="257"/>
  <c r="A16" i="257" s="1"/>
  <c r="N15" i="257"/>
  <c r="M15" i="257"/>
  <c r="B15" i="257"/>
  <c r="A15" i="257"/>
  <c r="N14" i="257"/>
  <c r="M14" i="257"/>
  <c r="B14" i="257"/>
  <c r="A14" i="257" s="1"/>
  <c r="N13" i="257"/>
  <c r="M13" i="257"/>
  <c r="B13" i="257"/>
  <c r="A13" i="257"/>
  <c r="N12" i="257"/>
  <c r="M12" i="257"/>
  <c r="B12" i="257"/>
  <c r="A12" i="257" s="1"/>
  <c r="N11" i="257"/>
  <c r="M11" i="257"/>
  <c r="B11" i="257"/>
  <c r="A11" i="257"/>
  <c r="N10" i="257"/>
  <c r="M10" i="257"/>
  <c r="B10" i="257"/>
  <c r="A10" i="257" s="1"/>
  <c r="N9" i="257"/>
  <c r="M9" i="257"/>
  <c r="B9" i="257"/>
  <c r="A9" i="257"/>
  <c r="N8" i="257"/>
  <c r="M8" i="257"/>
  <c r="B8" i="257"/>
  <c r="A8" i="257" s="1"/>
  <c r="N7" i="257"/>
  <c r="M7" i="257"/>
  <c r="B7" i="257"/>
  <c r="A7" i="257"/>
  <c r="N6" i="257"/>
  <c r="M6" i="257"/>
  <c r="B6" i="257"/>
  <c r="A6" i="257" s="1"/>
  <c r="N5" i="257"/>
  <c r="M5" i="257"/>
  <c r="B5" i="257"/>
  <c r="A5" i="257"/>
  <c r="N4" i="257"/>
  <c r="M4" i="257"/>
  <c r="B4" i="257"/>
  <c r="A4" i="257" s="1"/>
  <c r="N3" i="257"/>
  <c r="M3" i="257"/>
  <c r="B3" i="257"/>
  <c r="A3" i="257"/>
  <c r="N2" i="257"/>
  <c r="M2" i="257"/>
  <c r="B2" i="257"/>
  <c r="A2" i="257" s="1"/>
  <c r="D4" i="256" l="1"/>
  <c r="D5" i="256"/>
  <c r="D6" i="256"/>
  <c r="D7" i="256"/>
  <c r="D8" i="256"/>
  <c r="D9" i="256"/>
  <c r="D10" i="256"/>
  <c r="D11" i="256"/>
  <c r="D12" i="256"/>
  <c r="D13" i="256"/>
  <c r="D14" i="256"/>
  <c r="D15" i="256"/>
  <c r="D16" i="256"/>
  <c r="D17" i="256"/>
  <c r="D18" i="256"/>
  <c r="D19" i="256"/>
  <c r="D20" i="256"/>
  <c r="D21" i="256"/>
  <c r="D22" i="256"/>
  <c r="D23" i="256"/>
  <c r="D24" i="256"/>
  <c r="D25" i="256"/>
  <c r="D26" i="256"/>
  <c r="D27" i="256"/>
  <c r="D28" i="256"/>
  <c r="D29" i="256"/>
  <c r="D30" i="256"/>
  <c r="D31" i="256"/>
  <c r="D32" i="256"/>
  <c r="D33" i="256"/>
  <c r="D34" i="256"/>
  <c r="D35" i="256"/>
  <c r="D36" i="256"/>
  <c r="D37" i="256"/>
  <c r="D3" i="256"/>
  <c r="F38" i="256"/>
  <c r="G38" i="256"/>
  <c r="E38" i="256"/>
  <c r="Q31" i="169" l="1"/>
  <c r="Q29" i="169"/>
  <c r="Q27" i="169"/>
  <c r="Q24" i="169"/>
  <c r="Q22" i="169"/>
  <c r="Q20" i="169"/>
  <c r="Q19" i="169"/>
  <c r="Q15" i="169"/>
  <c r="Q13" i="169"/>
  <c r="L120" i="173" l="1"/>
  <c r="L140" i="173" s="1"/>
  <c r="L20" i="173"/>
  <c r="L22" i="173" s="1"/>
  <c r="J14" i="170" s="1"/>
  <c r="C21" i="172"/>
  <c r="M309" i="237" l="1"/>
  <c r="N309" i="237"/>
  <c r="M310" i="237"/>
  <c r="N310" i="237"/>
  <c r="B309" i="237"/>
  <c r="A309" i="237" s="1"/>
  <c r="E311" i="237"/>
  <c r="F311" i="237"/>
  <c r="G311" i="237"/>
  <c r="H311" i="237"/>
  <c r="I311" i="237"/>
  <c r="J311" i="237"/>
  <c r="K311" i="237"/>
  <c r="L311" i="237"/>
  <c r="J96" i="173"/>
  <c r="L522" i="173" l="1"/>
  <c r="R24" i="213"/>
  <c r="E14" i="239" l="1"/>
  <c r="L515" i="173" l="1"/>
  <c r="L317" i="237" l="1"/>
  <c r="I317" i="237"/>
  <c r="E51" i="239"/>
  <c r="J90" i="173" s="1"/>
  <c r="B310" i="237"/>
  <c r="A310" i="237" s="1"/>
  <c r="M305" i="237"/>
  <c r="N305" i="237"/>
  <c r="M306" i="237"/>
  <c r="N306" i="237"/>
  <c r="M307" i="237"/>
  <c r="N307" i="237"/>
  <c r="M308" i="237"/>
  <c r="N308" i="237"/>
  <c r="B305" i="237"/>
  <c r="A305" i="237" s="1"/>
  <c r="B306" i="237"/>
  <c r="A306" i="237" s="1"/>
  <c r="B307" i="237"/>
  <c r="A307" i="237" s="1"/>
  <c r="B308" i="237"/>
  <c r="A308" i="237" s="1"/>
  <c r="N16" i="172" l="1"/>
  <c r="J202" i="173"/>
  <c r="M3" i="237"/>
  <c r="N3" i="237"/>
  <c r="M4" i="237"/>
  <c r="N4" i="237"/>
  <c r="M5" i="237"/>
  <c r="N5" i="237"/>
  <c r="M6" i="237"/>
  <c r="N6" i="237"/>
  <c r="M7" i="237"/>
  <c r="N7" i="237"/>
  <c r="M8" i="237"/>
  <c r="N8" i="237"/>
  <c r="M9" i="237"/>
  <c r="N9" i="237"/>
  <c r="M10" i="237"/>
  <c r="N10" i="237"/>
  <c r="M11" i="237"/>
  <c r="N11" i="237"/>
  <c r="M12" i="237"/>
  <c r="N12" i="237"/>
  <c r="M13" i="237"/>
  <c r="N13" i="237"/>
  <c r="M14" i="237"/>
  <c r="N14" i="237"/>
  <c r="M15" i="237"/>
  <c r="N15" i="237"/>
  <c r="M16" i="237"/>
  <c r="N16" i="237"/>
  <c r="M17" i="237"/>
  <c r="N17" i="237"/>
  <c r="M18" i="237"/>
  <c r="N18" i="237"/>
  <c r="M19" i="237"/>
  <c r="N19" i="237"/>
  <c r="M20" i="237"/>
  <c r="N20" i="237"/>
  <c r="M21" i="237"/>
  <c r="N21" i="237"/>
  <c r="M22" i="237"/>
  <c r="N22" i="237"/>
  <c r="M23" i="237"/>
  <c r="N23" i="237"/>
  <c r="M24" i="237"/>
  <c r="N24" i="237"/>
  <c r="M25" i="237"/>
  <c r="N25" i="237"/>
  <c r="M26" i="237"/>
  <c r="N26" i="237"/>
  <c r="M27" i="237"/>
  <c r="N27" i="237"/>
  <c r="M28" i="237"/>
  <c r="N28" i="237"/>
  <c r="M29" i="237"/>
  <c r="N29" i="237"/>
  <c r="M30" i="237"/>
  <c r="N30" i="237"/>
  <c r="M31" i="237"/>
  <c r="N31" i="237"/>
  <c r="M32" i="237"/>
  <c r="N32" i="237"/>
  <c r="M33" i="237"/>
  <c r="N33" i="237"/>
  <c r="M34" i="237"/>
  <c r="N34" i="237"/>
  <c r="M35" i="237"/>
  <c r="N35" i="237"/>
  <c r="M36" i="237"/>
  <c r="N36" i="237"/>
  <c r="M37" i="237"/>
  <c r="N37" i="237"/>
  <c r="M38" i="237"/>
  <c r="N38" i="237"/>
  <c r="M39" i="237"/>
  <c r="N39" i="237"/>
  <c r="M40" i="237"/>
  <c r="N40" i="237"/>
  <c r="M41" i="237"/>
  <c r="N41" i="237"/>
  <c r="M42" i="237"/>
  <c r="N42" i="237"/>
  <c r="M43" i="237"/>
  <c r="N43" i="237"/>
  <c r="M44" i="237"/>
  <c r="N44" i="237"/>
  <c r="M45" i="237"/>
  <c r="N45" i="237"/>
  <c r="M46" i="237"/>
  <c r="N46" i="237"/>
  <c r="M47" i="237"/>
  <c r="N47" i="237"/>
  <c r="M48" i="237"/>
  <c r="N48" i="237"/>
  <c r="M49" i="237"/>
  <c r="N49" i="237"/>
  <c r="M50" i="237"/>
  <c r="N50" i="237"/>
  <c r="M51" i="237"/>
  <c r="N51" i="237"/>
  <c r="M52" i="237"/>
  <c r="N52" i="237"/>
  <c r="M53" i="237"/>
  <c r="N53" i="237"/>
  <c r="M54" i="237"/>
  <c r="N54" i="237"/>
  <c r="M55" i="237"/>
  <c r="N55" i="237"/>
  <c r="M56" i="237"/>
  <c r="N56" i="237"/>
  <c r="M57" i="237"/>
  <c r="N57" i="237"/>
  <c r="M58" i="237"/>
  <c r="N58" i="237"/>
  <c r="M59" i="237"/>
  <c r="N59" i="237"/>
  <c r="M60" i="237"/>
  <c r="N60" i="237"/>
  <c r="M61" i="237"/>
  <c r="N61" i="237"/>
  <c r="M62" i="237"/>
  <c r="N62" i="237"/>
  <c r="M63" i="237"/>
  <c r="N63" i="237"/>
  <c r="M64" i="237"/>
  <c r="N64" i="237"/>
  <c r="M65" i="237"/>
  <c r="N65" i="237"/>
  <c r="M66" i="237"/>
  <c r="N66" i="237"/>
  <c r="M67" i="237"/>
  <c r="N67" i="237"/>
  <c r="M68" i="237"/>
  <c r="N68" i="237"/>
  <c r="M69" i="237"/>
  <c r="N69" i="237"/>
  <c r="M70" i="237"/>
  <c r="N70" i="237"/>
  <c r="M71" i="237"/>
  <c r="N71" i="237"/>
  <c r="M72" i="237"/>
  <c r="N72" i="237"/>
  <c r="M73" i="237"/>
  <c r="N73" i="237"/>
  <c r="M74" i="237"/>
  <c r="N74" i="237"/>
  <c r="M75" i="237"/>
  <c r="N75" i="237"/>
  <c r="M76" i="237"/>
  <c r="N76" i="237"/>
  <c r="M77" i="237"/>
  <c r="N77" i="237"/>
  <c r="M78" i="237"/>
  <c r="N78" i="237"/>
  <c r="M79" i="237"/>
  <c r="N79" i="237"/>
  <c r="M80" i="237"/>
  <c r="N80" i="237"/>
  <c r="M81" i="237"/>
  <c r="N81" i="237"/>
  <c r="M82" i="237"/>
  <c r="N82" i="237"/>
  <c r="M83" i="237"/>
  <c r="N83" i="237"/>
  <c r="M84" i="237"/>
  <c r="N84" i="237"/>
  <c r="M85" i="237"/>
  <c r="N85" i="237"/>
  <c r="M86" i="237"/>
  <c r="N86" i="237"/>
  <c r="M87" i="237"/>
  <c r="N87" i="237"/>
  <c r="M88" i="237"/>
  <c r="N88" i="237"/>
  <c r="M89" i="237"/>
  <c r="N89" i="237"/>
  <c r="M90" i="237"/>
  <c r="N90" i="237"/>
  <c r="M91" i="237"/>
  <c r="N91" i="237"/>
  <c r="M92" i="237"/>
  <c r="N92" i="237"/>
  <c r="M93" i="237"/>
  <c r="N93" i="237"/>
  <c r="M94" i="237"/>
  <c r="N94" i="237"/>
  <c r="M95" i="237"/>
  <c r="N95" i="237"/>
  <c r="M96" i="237"/>
  <c r="N96" i="237"/>
  <c r="M97" i="237"/>
  <c r="N97" i="237"/>
  <c r="M98" i="237"/>
  <c r="N98" i="237"/>
  <c r="M99" i="237"/>
  <c r="N99" i="237"/>
  <c r="M100" i="237"/>
  <c r="N100" i="237"/>
  <c r="M101" i="237"/>
  <c r="N101" i="237"/>
  <c r="M102" i="237"/>
  <c r="N102" i="237"/>
  <c r="M103" i="237"/>
  <c r="N103" i="237"/>
  <c r="M104" i="237"/>
  <c r="N104" i="237"/>
  <c r="M105" i="237"/>
  <c r="N105" i="237"/>
  <c r="M106" i="237"/>
  <c r="N106" i="237"/>
  <c r="M107" i="237"/>
  <c r="N107" i="237"/>
  <c r="M108" i="237"/>
  <c r="N108" i="237"/>
  <c r="M109" i="237"/>
  <c r="N109" i="237"/>
  <c r="M110" i="237"/>
  <c r="N110" i="237"/>
  <c r="M111" i="237"/>
  <c r="N111" i="237"/>
  <c r="M112" i="237"/>
  <c r="N112" i="237"/>
  <c r="M113" i="237"/>
  <c r="N113" i="237"/>
  <c r="M114" i="237"/>
  <c r="N114" i="237"/>
  <c r="M115" i="237"/>
  <c r="N115" i="237"/>
  <c r="M116" i="237"/>
  <c r="N116" i="237"/>
  <c r="M117" i="237"/>
  <c r="N117" i="237"/>
  <c r="M118" i="237"/>
  <c r="N118" i="237"/>
  <c r="M119" i="237"/>
  <c r="N119" i="237"/>
  <c r="M120" i="237"/>
  <c r="N120" i="237"/>
  <c r="M121" i="237"/>
  <c r="N121" i="237"/>
  <c r="M122" i="237"/>
  <c r="N122" i="237"/>
  <c r="M123" i="237"/>
  <c r="N123" i="237"/>
  <c r="M124" i="237"/>
  <c r="N124" i="237"/>
  <c r="M125" i="237"/>
  <c r="N125" i="237"/>
  <c r="M126" i="237"/>
  <c r="N126" i="237"/>
  <c r="M127" i="237"/>
  <c r="N127" i="237"/>
  <c r="M128" i="237"/>
  <c r="N128" i="237"/>
  <c r="M129" i="237"/>
  <c r="N129" i="237"/>
  <c r="M130" i="237"/>
  <c r="N130" i="237"/>
  <c r="M131" i="237"/>
  <c r="N131" i="237"/>
  <c r="M132" i="237"/>
  <c r="N132" i="237"/>
  <c r="M133" i="237"/>
  <c r="N133" i="237"/>
  <c r="M134" i="237"/>
  <c r="N134" i="237"/>
  <c r="M135" i="237"/>
  <c r="N135" i="237"/>
  <c r="M136" i="237"/>
  <c r="N136" i="237"/>
  <c r="M137" i="237"/>
  <c r="N137" i="237"/>
  <c r="M138" i="237"/>
  <c r="N138" i="237"/>
  <c r="M139" i="237"/>
  <c r="N139" i="237"/>
  <c r="M140" i="237"/>
  <c r="N140" i="237"/>
  <c r="M141" i="237"/>
  <c r="N141" i="237"/>
  <c r="M142" i="237"/>
  <c r="N142" i="237"/>
  <c r="M143" i="237"/>
  <c r="N143" i="237"/>
  <c r="M144" i="237"/>
  <c r="N144" i="237"/>
  <c r="M145" i="237"/>
  <c r="N145" i="237"/>
  <c r="M146" i="237"/>
  <c r="N146" i="237"/>
  <c r="M147" i="237"/>
  <c r="N147" i="237"/>
  <c r="M148" i="237"/>
  <c r="N148" i="237"/>
  <c r="M149" i="237"/>
  <c r="N149" i="237"/>
  <c r="M150" i="237"/>
  <c r="N150" i="237"/>
  <c r="M151" i="237"/>
  <c r="N151" i="237"/>
  <c r="M152" i="237"/>
  <c r="N152" i="237"/>
  <c r="M153" i="237"/>
  <c r="N153" i="237"/>
  <c r="M154" i="237"/>
  <c r="N154" i="237"/>
  <c r="M155" i="237"/>
  <c r="N155" i="237"/>
  <c r="M156" i="237"/>
  <c r="N156" i="237"/>
  <c r="M157" i="237"/>
  <c r="N157" i="237"/>
  <c r="M158" i="237"/>
  <c r="N158" i="237"/>
  <c r="M159" i="237"/>
  <c r="N159" i="237"/>
  <c r="M160" i="237"/>
  <c r="N160" i="237"/>
  <c r="M161" i="237"/>
  <c r="N161" i="237"/>
  <c r="M162" i="237"/>
  <c r="N162" i="237"/>
  <c r="M163" i="237"/>
  <c r="N163" i="237"/>
  <c r="M164" i="237"/>
  <c r="N164" i="237"/>
  <c r="M165" i="237"/>
  <c r="N165" i="237"/>
  <c r="M166" i="237"/>
  <c r="N166" i="237"/>
  <c r="M167" i="237"/>
  <c r="N167" i="237"/>
  <c r="M168" i="237"/>
  <c r="N168" i="237"/>
  <c r="M169" i="237"/>
  <c r="N169" i="237"/>
  <c r="M170" i="237"/>
  <c r="N170" i="237"/>
  <c r="M171" i="237"/>
  <c r="N171" i="237"/>
  <c r="M172" i="237"/>
  <c r="N172" i="237"/>
  <c r="M173" i="237"/>
  <c r="N173" i="237"/>
  <c r="M174" i="237"/>
  <c r="N174" i="237"/>
  <c r="M175" i="237"/>
  <c r="N175" i="237"/>
  <c r="M176" i="237"/>
  <c r="N176" i="237"/>
  <c r="M177" i="237"/>
  <c r="N177" i="237"/>
  <c r="M178" i="237"/>
  <c r="N178" i="237"/>
  <c r="M179" i="237"/>
  <c r="N179" i="237"/>
  <c r="M180" i="237"/>
  <c r="N180" i="237"/>
  <c r="M181" i="237"/>
  <c r="N181" i="237"/>
  <c r="M182" i="237"/>
  <c r="N182" i="237"/>
  <c r="M183" i="237"/>
  <c r="N183" i="237"/>
  <c r="M184" i="237"/>
  <c r="N184" i="237"/>
  <c r="M185" i="237"/>
  <c r="N185" i="237"/>
  <c r="M186" i="237"/>
  <c r="N186" i="237"/>
  <c r="M187" i="237"/>
  <c r="N187" i="237"/>
  <c r="M188" i="237"/>
  <c r="N188" i="237"/>
  <c r="M189" i="237"/>
  <c r="N189" i="237"/>
  <c r="M190" i="237"/>
  <c r="N190" i="237"/>
  <c r="M191" i="237"/>
  <c r="N191" i="237"/>
  <c r="M192" i="237"/>
  <c r="N192" i="237"/>
  <c r="M193" i="237"/>
  <c r="N193" i="237"/>
  <c r="M194" i="237"/>
  <c r="N194" i="237"/>
  <c r="M195" i="237"/>
  <c r="N195" i="237"/>
  <c r="M196" i="237"/>
  <c r="N196" i="237"/>
  <c r="M197" i="237"/>
  <c r="N197" i="237"/>
  <c r="M198" i="237"/>
  <c r="N198" i="237"/>
  <c r="M199" i="237"/>
  <c r="N199" i="237"/>
  <c r="M200" i="237"/>
  <c r="N200" i="237"/>
  <c r="M201" i="237"/>
  <c r="N201" i="237"/>
  <c r="M202" i="237"/>
  <c r="N202" i="237"/>
  <c r="M203" i="237"/>
  <c r="N203" i="237"/>
  <c r="M204" i="237"/>
  <c r="N204" i="237"/>
  <c r="M205" i="237"/>
  <c r="N205" i="237"/>
  <c r="M206" i="237"/>
  <c r="N206" i="237"/>
  <c r="M207" i="237"/>
  <c r="N207" i="237"/>
  <c r="M208" i="237"/>
  <c r="N208" i="237"/>
  <c r="M209" i="237"/>
  <c r="N209" i="237"/>
  <c r="M210" i="237"/>
  <c r="N210" i="237"/>
  <c r="M211" i="237"/>
  <c r="N211" i="237"/>
  <c r="M212" i="237"/>
  <c r="N212" i="237"/>
  <c r="M213" i="237"/>
  <c r="N213" i="237"/>
  <c r="M214" i="237"/>
  <c r="N214" i="237"/>
  <c r="M215" i="237"/>
  <c r="N215" i="237"/>
  <c r="M216" i="237"/>
  <c r="N216" i="237"/>
  <c r="M217" i="237"/>
  <c r="N217" i="237"/>
  <c r="M218" i="237"/>
  <c r="N218" i="237"/>
  <c r="M219" i="237"/>
  <c r="N219" i="237"/>
  <c r="M220" i="237"/>
  <c r="N220" i="237"/>
  <c r="M221" i="237"/>
  <c r="N221" i="237"/>
  <c r="M222" i="237"/>
  <c r="N222" i="237"/>
  <c r="M223" i="237"/>
  <c r="N223" i="237"/>
  <c r="M224" i="237"/>
  <c r="N224" i="237"/>
  <c r="M225" i="237"/>
  <c r="N225" i="237"/>
  <c r="M226" i="237"/>
  <c r="N226" i="237"/>
  <c r="M227" i="237"/>
  <c r="N227" i="237"/>
  <c r="M228" i="237"/>
  <c r="N228" i="237"/>
  <c r="M229" i="237"/>
  <c r="N229" i="237"/>
  <c r="M230" i="237"/>
  <c r="N230" i="237"/>
  <c r="M231" i="237"/>
  <c r="N231" i="237"/>
  <c r="M232" i="237"/>
  <c r="N232" i="237"/>
  <c r="M233" i="237"/>
  <c r="N233" i="237"/>
  <c r="M234" i="237"/>
  <c r="N234" i="237"/>
  <c r="M235" i="237"/>
  <c r="N235" i="237"/>
  <c r="M236" i="237"/>
  <c r="N236" i="237"/>
  <c r="M237" i="237"/>
  <c r="N237" i="237"/>
  <c r="M238" i="237"/>
  <c r="N238" i="237"/>
  <c r="M239" i="237"/>
  <c r="N239" i="237"/>
  <c r="M240" i="237"/>
  <c r="N240" i="237"/>
  <c r="M241" i="237"/>
  <c r="N241" i="237"/>
  <c r="M242" i="237"/>
  <c r="N242" i="237"/>
  <c r="M243" i="237"/>
  <c r="N243" i="237"/>
  <c r="M244" i="237"/>
  <c r="N244" i="237"/>
  <c r="M245" i="237"/>
  <c r="N245" i="237"/>
  <c r="M246" i="237"/>
  <c r="N246" i="237"/>
  <c r="M247" i="237"/>
  <c r="N247" i="237"/>
  <c r="M248" i="237"/>
  <c r="N248" i="237"/>
  <c r="M249" i="237"/>
  <c r="N249" i="237"/>
  <c r="M250" i="237"/>
  <c r="N250" i="237"/>
  <c r="M251" i="237"/>
  <c r="N251" i="237"/>
  <c r="M252" i="237"/>
  <c r="N252" i="237"/>
  <c r="M253" i="237"/>
  <c r="N253" i="237"/>
  <c r="M254" i="237"/>
  <c r="N254" i="237"/>
  <c r="M255" i="237"/>
  <c r="N255" i="237"/>
  <c r="M256" i="237"/>
  <c r="N256" i="237"/>
  <c r="M257" i="237"/>
  <c r="N257" i="237"/>
  <c r="M258" i="237"/>
  <c r="N258" i="237"/>
  <c r="M259" i="237"/>
  <c r="N259" i="237"/>
  <c r="M260" i="237"/>
  <c r="N260" i="237"/>
  <c r="M261" i="237"/>
  <c r="N261" i="237"/>
  <c r="M262" i="237"/>
  <c r="N262" i="237"/>
  <c r="M263" i="237"/>
  <c r="N263" i="237"/>
  <c r="M264" i="237"/>
  <c r="N264" i="237"/>
  <c r="M265" i="237"/>
  <c r="N265" i="237"/>
  <c r="M266" i="237"/>
  <c r="N266" i="237"/>
  <c r="M267" i="237"/>
  <c r="N267" i="237"/>
  <c r="M268" i="237"/>
  <c r="N268" i="237"/>
  <c r="M269" i="237"/>
  <c r="N269" i="237"/>
  <c r="M270" i="237"/>
  <c r="N270" i="237"/>
  <c r="M271" i="237"/>
  <c r="N271" i="237"/>
  <c r="M272" i="237"/>
  <c r="N272" i="237"/>
  <c r="M273" i="237"/>
  <c r="N273" i="237"/>
  <c r="M274" i="237"/>
  <c r="N274" i="237"/>
  <c r="M275" i="237"/>
  <c r="N275" i="237"/>
  <c r="M276" i="237"/>
  <c r="N276" i="237"/>
  <c r="M277" i="237"/>
  <c r="N277" i="237"/>
  <c r="M278" i="237"/>
  <c r="N278" i="237"/>
  <c r="M279" i="237"/>
  <c r="N279" i="237"/>
  <c r="M280" i="237"/>
  <c r="N280" i="237"/>
  <c r="M281" i="237"/>
  <c r="N281" i="237"/>
  <c r="M282" i="237"/>
  <c r="N282" i="237"/>
  <c r="M283" i="237"/>
  <c r="N283" i="237"/>
  <c r="M284" i="237"/>
  <c r="N284" i="237"/>
  <c r="M285" i="237"/>
  <c r="N285" i="237"/>
  <c r="M286" i="237"/>
  <c r="N286" i="237"/>
  <c r="M287" i="237"/>
  <c r="N287" i="237"/>
  <c r="M288" i="237"/>
  <c r="N288" i="237"/>
  <c r="M289" i="237"/>
  <c r="N289" i="237"/>
  <c r="M290" i="237"/>
  <c r="N290" i="237"/>
  <c r="M291" i="237"/>
  <c r="N291" i="237"/>
  <c r="M292" i="237"/>
  <c r="N292" i="237"/>
  <c r="M293" i="237"/>
  <c r="N293" i="237"/>
  <c r="M294" i="237"/>
  <c r="N294" i="237"/>
  <c r="M295" i="237"/>
  <c r="N295" i="237"/>
  <c r="M296" i="237"/>
  <c r="N296" i="237"/>
  <c r="M297" i="237"/>
  <c r="N297" i="237"/>
  <c r="M298" i="237"/>
  <c r="N298" i="237"/>
  <c r="M299" i="237"/>
  <c r="N299" i="237"/>
  <c r="M300" i="237"/>
  <c r="N300" i="237"/>
  <c r="M301" i="237"/>
  <c r="N301" i="237"/>
  <c r="M302" i="237"/>
  <c r="N302" i="237"/>
  <c r="M303" i="237"/>
  <c r="N303" i="237"/>
  <c r="M304" i="237"/>
  <c r="N304" i="237"/>
  <c r="J256" i="173"/>
  <c r="J268" i="173"/>
  <c r="P40" i="235"/>
  <c r="P42" i="235"/>
  <c r="O43" i="235"/>
  <c r="P43" i="235" s="1"/>
  <c r="P47" i="235"/>
  <c r="B12" i="170"/>
  <c r="F12" i="170"/>
  <c r="A58" i="235"/>
  <c r="A4" i="173" s="1"/>
  <c r="O26" i="235"/>
  <c r="N26" i="235"/>
  <c r="M26" i="235"/>
  <c r="L26" i="235"/>
  <c r="K26" i="235"/>
  <c r="J26" i="235"/>
  <c r="I26" i="235"/>
  <c r="G26" i="235"/>
  <c r="F26" i="235"/>
  <c r="G30" i="235"/>
  <c r="H30" i="235"/>
  <c r="I30" i="235"/>
  <c r="J30" i="235"/>
  <c r="K30" i="235"/>
  <c r="L30" i="235"/>
  <c r="M30" i="235"/>
  <c r="N30" i="235"/>
  <c r="O30" i="235"/>
  <c r="P30" i="235"/>
  <c r="F30" i="235"/>
  <c r="P53" i="235" l="1"/>
  <c r="E45" i="239" l="1"/>
  <c r="E46" i="239"/>
  <c r="E47" i="239"/>
  <c r="J88" i="173" s="1"/>
  <c r="E48" i="239"/>
  <c r="J86" i="173" s="1"/>
  <c r="E49" i="239"/>
  <c r="J87" i="173" s="1"/>
  <c r="E50" i="239"/>
  <c r="J89" i="173" s="1"/>
  <c r="E52" i="239"/>
  <c r="E54" i="239"/>
  <c r="E55" i="239"/>
  <c r="E56" i="239"/>
  <c r="E57" i="239"/>
  <c r="E58" i="239"/>
  <c r="E59" i="239"/>
  <c r="E60" i="239"/>
  <c r="E61" i="239"/>
  <c r="E62" i="239"/>
  <c r="E63" i="239"/>
  <c r="E64" i="239"/>
  <c r="E65" i="239"/>
  <c r="E66" i="239"/>
  <c r="E68" i="239"/>
  <c r="E69" i="239"/>
  <c r="E70" i="239"/>
  <c r="E71" i="239"/>
  <c r="E72" i="239"/>
  <c r="E38" i="239"/>
  <c r="J79" i="173" s="1"/>
  <c r="E39" i="239"/>
  <c r="J78" i="173" s="1"/>
  <c r="E40" i="239"/>
  <c r="J80" i="173" s="1"/>
  <c r="E37" i="239"/>
  <c r="J5" i="239"/>
  <c r="J6" i="239"/>
  <c r="J7" i="239"/>
  <c r="J8" i="239"/>
  <c r="J9" i="239"/>
  <c r="J10" i="239"/>
  <c r="J11" i="239"/>
  <c r="J12" i="239"/>
  <c r="E36" i="239"/>
  <c r="J81" i="173" s="1"/>
  <c r="E41" i="239"/>
  <c r="J4" i="239"/>
  <c r="B302" i="237"/>
  <c r="A302" i="237" s="1"/>
  <c r="B303" i="237"/>
  <c r="A303" i="237" s="1"/>
  <c r="B304" i="237"/>
  <c r="A304" i="237" s="1"/>
  <c r="O60" i="235"/>
  <c r="J125" i="173" l="1"/>
  <c r="E67" i="239"/>
  <c r="J20" i="170"/>
  <c r="J43" i="170"/>
  <c r="J42" i="170"/>
  <c r="J41" i="170"/>
  <c r="J40" i="170"/>
  <c r="J53" i="170"/>
  <c r="J52" i="170"/>
  <c r="J50" i="170"/>
  <c r="J49" i="170"/>
  <c r="J48" i="170"/>
  <c r="J47" i="170"/>
  <c r="J54" i="170"/>
  <c r="J11" i="170" l="1"/>
  <c r="J36" i="170"/>
  <c r="J33" i="170"/>
  <c r="J22" i="170"/>
  <c r="J21" i="170"/>
  <c r="J19" i="170"/>
  <c r="J18" i="170"/>
  <c r="J12" i="170"/>
  <c r="A13" i="254" l="1"/>
  <c r="A17" i="254" s="1"/>
  <c r="A132" i="254" s="1"/>
  <c r="A68" i="254" l="1"/>
  <c r="A301" i="254"/>
  <c r="A305" i="254" s="1"/>
  <c r="A313" i="254" s="1"/>
  <c r="A321" i="254" s="1"/>
  <c r="A330" i="254" s="1"/>
  <c r="A337" i="254" s="1"/>
  <c r="A341" i="254" s="1"/>
  <c r="A345" i="254" s="1"/>
  <c r="A350" i="254" s="1"/>
  <c r="A355" i="254" s="1"/>
  <c r="A28" i="254"/>
  <c r="A19" i="254"/>
  <c r="A117" i="254"/>
  <c r="A271" i="254"/>
  <c r="A280" i="254" s="1"/>
  <c r="A288" i="254" s="1"/>
  <c r="A258" i="254"/>
  <c r="H35" i="170" l="1"/>
  <c r="O35" i="170" l="1"/>
  <c r="L35" i="170"/>
  <c r="F54" i="174"/>
  <c r="F15" i="235"/>
  <c r="G15" i="235"/>
  <c r="C39" i="236" l="1"/>
  <c r="H47" i="170" l="1"/>
  <c r="H48" i="170"/>
  <c r="H49" i="170"/>
  <c r="O48" i="170" l="1"/>
  <c r="L48" i="170"/>
  <c r="O49" i="170"/>
  <c r="L49" i="170"/>
  <c r="O47" i="170"/>
  <c r="L47" i="170"/>
  <c r="D104" i="236"/>
  <c r="E104" i="236" l="1"/>
  <c r="J51" i="170"/>
  <c r="I40" i="236" l="1"/>
  <c r="J40" i="236" s="1"/>
  <c r="J284" i="173"/>
  <c r="E44" i="239" l="1"/>
  <c r="E53" i="239" s="1"/>
  <c r="E42" i="239"/>
  <c r="E35" i="239"/>
  <c r="E33" i="239"/>
  <c r="E30" i="239"/>
  <c r="E29" i="239"/>
  <c r="E28" i="239"/>
  <c r="E27" i="239"/>
  <c r="E26" i="239"/>
  <c r="E25" i="239"/>
  <c r="E23" i="239"/>
  <c r="E22" i="239"/>
  <c r="E21" i="239"/>
  <c r="E20" i="239"/>
  <c r="E19" i="239"/>
  <c r="E18" i="239"/>
  <c r="E16" i="239"/>
  <c r="E15" i="239"/>
  <c r="E13" i="239"/>
  <c r="E12" i="239"/>
  <c r="E11" i="239"/>
  <c r="E5" i="239"/>
  <c r="E6" i="239"/>
  <c r="E7" i="239"/>
  <c r="E8" i="239"/>
  <c r="E9" i="239"/>
  <c r="E4" i="239"/>
  <c r="E32" i="239" l="1"/>
  <c r="L314" i="257" s="1"/>
  <c r="L315" i="257"/>
  <c r="O62" i="235"/>
  <c r="J127" i="173" l="1"/>
  <c r="J286" i="173"/>
  <c r="J227" i="173" l="1"/>
  <c r="B300" i="237"/>
  <c r="A300" i="237" s="1"/>
  <c r="B301" i="237"/>
  <c r="A301" i="237" s="1"/>
  <c r="H18" i="172" l="1"/>
  <c r="N18" i="172" s="1"/>
  <c r="N15" i="172" l="1"/>
  <c r="J375" i="173"/>
  <c r="D62" i="247"/>
  <c r="C62" i="247"/>
  <c r="D60" i="247"/>
  <c r="C60" i="247"/>
  <c r="D57" i="247"/>
  <c r="C57" i="247"/>
  <c r="D46" i="247"/>
  <c r="C46" i="247"/>
  <c r="J422" i="173"/>
  <c r="J270" i="173"/>
  <c r="C10" i="247" l="1"/>
  <c r="D63" i="247"/>
  <c r="H202" i="173" l="1"/>
  <c r="L315" i="237" l="1"/>
  <c r="J416" i="173"/>
  <c r="J417" i="173"/>
  <c r="J69" i="173"/>
  <c r="J62" i="173"/>
  <c r="J129" i="173"/>
  <c r="J130" i="173"/>
  <c r="J131" i="173"/>
  <c r="J132" i="173"/>
  <c r="J133" i="173"/>
  <c r="P13" i="213" l="1"/>
  <c r="J418" i="173"/>
  <c r="L314" i="237"/>
  <c r="N2" i="237"/>
  <c r="M2" i="237"/>
  <c r="J436" i="173" s="1"/>
  <c r="J447" i="173" l="1"/>
  <c r="J444" i="173"/>
  <c r="J21" i="173"/>
  <c r="J521" i="173"/>
  <c r="J522" i="173"/>
  <c r="J552" i="173"/>
  <c r="J169" i="173"/>
  <c r="J168" i="173"/>
  <c r="J395" i="173"/>
  <c r="J526" i="173"/>
  <c r="F12" i="174" s="1"/>
  <c r="J525" i="173"/>
  <c r="J487" i="173"/>
  <c r="J472" i="173"/>
  <c r="J473" i="173"/>
  <c r="J471" i="173"/>
  <c r="J442" i="173"/>
  <c r="J484" i="173"/>
  <c r="J510" i="173"/>
  <c r="J518" i="173"/>
  <c r="J508" i="173"/>
  <c r="J520" i="173"/>
  <c r="J443" i="173"/>
  <c r="J485" i="173"/>
  <c r="J511" i="173"/>
  <c r="J486" i="173"/>
  <c r="J512" i="173"/>
  <c r="J437" i="173"/>
  <c r="J479" i="173"/>
  <c r="J513" i="173"/>
  <c r="J509" i="173"/>
  <c r="J438" i="173"/>
  <c r="J480" i="173"/>
  <c r="J488" i="173"/>
  <c r="J514" i="173"/>
  <c r="J523" i="173"/>
  <c r="J439" i="173"/>
  <c r="J481" i="173"/>
  <c r="J478" i="173"/>
  <c r="J515" i="173"/>
  <c r="J524" i="173"/>
  <c r="J440" i="173"/>
  <c r="J482" i="173"/>
  <c r="J516" i="173"/>
  <c r="J441" i="173"/>
  <c r="J483" i="173"/>
  <c r="J517" i="173"/>
  <c r="F10" i="169"/>
  <c r="J10" i="169" s="1"/>
  <c r="J467" i="173"/>
  <c r="F16" i="169"/>
  <c r="J16" i="169" s="1"/>
  <c r="F26" i="169"/>
  <c r="J26" i="169" s="1"/>
  <c r="F25" i="169"/>
  <c r="J25" i="169" s="1"/>
  <c r="Q36" i="170"/>
  <c r="Q49" i="170"/>
  <c r="R49" i="170" s="1"/>
  <c r="Q47" i="170"/>
  <c r="Q48" i="170"/>
  <c r="R48" i="170" s="1"/>
  <c r="J172" i="173"/>
  <c r="J166" i="173"/>
  <c r="J164" i="173"/>
  <c r="J162" i="173"/>
  <c r="J158" i="173"/>
  <c r="J157" i="173"/>
  <c r="J159" i="173"/>
  <c r="J145" i="173"/>
  <c r="J393" i="173"/>
  <c r="Q43" i="170"/>
  <c r="Q42" i="170"/>
  <c r="Q41" i="170"/>
  <c r="Q34" i="170"/>
  <c r="R34" i="170" s="1"/>
  <c r="Q35" i="170"/>
  <c r="R35" i="170" s="1"/>
  <c r="J137" i="173"/>
  <c r="J138" i="173" s="1"/>
  <c r="J43" i="173"/>
  <c r="J542" i="173"/>
  <c r="Q10" i="169" l="1"/>
  <c r="S10" i="169"/>
  <c r="Q25" i="169"/>
  <c r="S25" i="169"/>
  <c r="Q26" i="169"/>
  <c r="S26" i="169"/>
  <c r="Q16" i="169"/>
  <c r="S16" i="169"/>
  <c r="J102" i="173"/>
  <c r="J148" i="173"/>
  <c r="J147" i="173"/>
  <c r="F15" i="174"/>
  <c r="J527" i="173"/>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23" i="170" l="1"/>
  <c r="H36" i="236" l="1"/>
  <c r="J36" i="236" s="1"/>
  <c r="J24" i="170"/>
  <c r="I39" i="236"/>
  <c r="J39" i="236" s="1"/>
  <c r="O5" i="170"/>
  <c r="J77" i="173" l="1"/>
  <c r="H1" i="238"/>
  <c r="G1" i="238"/>
  <c r="B3" i="237"/>
  <c r="B4" i="237"/>
  <c r="A4" i="237" s="1"/>
  <c r="B5" i="237"/>
  <c r="A5" i="237" s="1"/>
  <c r="B6" i="237"/>
  <c r="A6" i="237" s="1"/>
  <c r="B7" i="237"/>
  <c r="B8" i="237"/>
  <c r="B9" i="237"/>
  <c r="B10" i="237"/>
  <c r="B11" i="237"/>
  <c r="B12" i="237"/>
  <c r="B13" i="237"/>
  <c r="B14" i="237"/>
  <c r="B15" i="237"/>
  <c r="B16" i="237"/>
  <c r="B17" i="237"/>
  <c r="B18" i="237"/>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A311" i="237"/>
  <c r="B2" i="237"/>
  <c r="O65" i="235" l="1"/>
  <c r="O81" i="235" s="1"/>
  <c r="O49" i="235"/>
  <c r="O50" i="235" s="1"/>
  <c r="J260" i="173"/>
  <c r="J262" i="173" s="1"/>
  <c r="J379" i="173"/>
  <c r="J308" i="173" s="1"/>
  <c r="J288" i="173"/>
  <c r="J290" i="173" s="1"/>
  <c r="J272" i="173"/>
  <c r="J333" i="173"/>
  <c r="J349" i="173"/>
  <c r="J426" i="173"/>
  <c r="E34" i="239"/>
  <c r="K10" i="239" s="1"/>
  <c r="L31" i="173"/>
  <c r="L32" i="173"/>
  <c r="J229" i="173"/>
  <c r="H19" i="172" s="1"/>
  <c r="J105" i="173"/>
  <c r="L27" i="173"/>
  <c r="J11" i="173"/>
  <c r="L33" i="173"/>
  <c r="L28" i="173"/>
  <c r="L30" i="173"/>
  <c r="L29" i="173"/>
  <c r="A11" i="237"/>
  <c r="A3" i="237"/>
  <c r="A18" i="237"/>
  <c r="A10" i="237"/>
  <c r="A17" i="237"/>
  <c r="A9" i="237"/>
  <c r="A16" i="237"/>
  <c r="A8" i="237"/>
  <c r="A15" i="237"/>
  <c r="A7" i="237"/>
  <c r="A12" i="237"/>
  <c r="A14" i="237"/>
  <c r="A2" i="237"/>
  <c r="A13" i="237"/>
  <c r="J63" i="173"/>
  <c r="J70" i="173"/>
  <c r="J64" i="173"/>
  <c r="E43" i="239"/>
  <c r="K6" i="239" s="1"/>
  <c r="Q12" i="213"/>
  <c r="Q11" i="213"/>
  <c r="Q10" i="213"/>
  <c r="Q9" i="213"/>
  <c r="Q8" i="213"/>
  <c r="P49" i="235" l="1"/>
  <c r="P50" i="235" s="1"/>
  <c r="P54" i="235" s="1"/>
  <c r="J274" i="173"/>
  <c r="H42" i="170" s="1"/>
  <c r="H43" i="170"/>
  <c r="Q15" i="213"/>
  <c r="K11" i="239"/>
  <c r="E31" i="239"/>
  <c r="K9" i="239" s="1"/>
  <c r="E73" i="239"/>
  <c r="K12" i="239" s="1"/>
  <c r="L34" i="173"/>
  <c r="J20" i="173" s="1"/>
  <c r="J22" i="173" s="1"/>
  <c r="H14" i="170" s="1"/>
  <c r="J33" i="173"/>
  <c r="I33" i="173" s="1"/>
  <c r="J61" i="173"/>
  <c r="E10" i="239"/>
  <c r="K4" i="239" s="1"/>
  <c r="J126" i="173"/>
  <c r="J85" i="173"/>
  <c r="J65" i="173"/>
  <c r="E24" i="239"/>
  <c r="K8" i="239" s="1"/>
  <c r="J409" i="173"/>
  <c r="E17" i="239"/>
  <c r="K5" i="239" s="1"/>
  <c r="J128" i="173"/>
  <c r="J408" i="173"/>
  <c r="J84" i="173"/>
  <c r="K7" i="239"/>
  <c r="J545" i="173"/>
  <c r="J551" i="173"/>
  <c r="J550" i="173"/>
  <c r="J544" i="173"/>
  <c r="F13" i="174" s="1"/>
  <c r="F31" i="174" s="1"/>
  <c r="J543" i="173"/>
  <c r="J537" i="173"/>
  <c r="J532" i="173"/>
  <c r="J533" i="173"/>
  <c r="J534" i="173"/>
  <c r="J535" i="173"/>
  <c r="J536" i="173"/>
  <c r="O87" i="235"/>
  <c r="J118" i="173"/>
  <c r="J119" i="173"/>
  <c r="J44" i="173"/>
  <c r="J394" i="173"/>
  <c r="J45" i="173"/>
  <c r="J41" i="173"/>
  <c r="J42" i="173"/>
  <c r="J40" i="173"/>
  <c r="J117" i="173"/>
  <c r="J445" i="173"/>
  <c r="O88" i="235"/>
  <c r="O14" i="170" l="1"/>
  <c r="L14" i="170"/>
  <c r="O43" i="170"/>
  <c r="L43" i="170"/>
  <c r="O42" i="170"/>
  <c r="L42" i="170"/>
  <c r="J91" i="173"/>
  <c r="J96" i="236"/>
  <c r="J97" i="236"/>
  <c r="F97" i="236" s="1"/>
  <c r="F104" i="236" s="1"/>
  <c r="O75" i="235"/>
  <c r="P9" i="213"/>
  <c r="J134" i="173"/>
  <c r="J547" i="173"/>
  <c r="P10" i="213"/>
  <c r="P11" i="213"/>
  <c r="P12" i="213"/>
  <c r="P8" i="213"/>
  <c r="P15" i="213" l="1"/>
  <c r="P92" i="235" l="1"/>
  <c r="B41" i="236" l="1"/>
  <c r="H29" i="236"/>
  <c r="I18" i="236"/>
  <c r="I49" i="170"/>
  <c r="I43" i="170"/>
  <c r="J20" i="172"/>
  <c r="J21" i="172" s="1"/>
  <c r="F21" i="172"/>
  <c r="J553" i="173"/>
  <c r="F30" i="169" s="1"/>
  <c r="J30" i="169" s="1"/>
  <c r="I48" i="170"/>
  <c r="I42" i="170"/>
  <c r="I21" i="170"/>
  <c r="B13" i="170"/>
  <c r="Q13" i="170" s="1"/>
  <c r="B14" i="170"/>
  <c r="Q14" i="170" s="1"/>
  <c r="P25" i="235"/>
  <c r="P14" i="235"/>
  <c r="K34" i="173"/>
  <c r="H34" i="173"/>
  <c r="K52" i="173"/>
  <c r="K51" i="173"/>
  <c r="B52" i="173"/>
  <c r="B51" i="173"/>
  <c r="J71" i="173"/>
  <c r="J52" i="173" s="1"/>
  <c r="J66" i="173"/>
  <c r="J51" i="173" s="1"/>
  <c r="H20" i="170"/>
  <c r="J101" i="173"/>
  <c r="B99" i="173"/>
  <c r="K308" i="173"/>
  <c r="K306" i="173"/>
  <c r="B308" i="173"/>
  <c r="B307" i="173"/>
  <c r="B306" i="173"/>
  <c r="B305" i="173"/>
  <c r="J345" i="173"/>
  <c r="J347" i="173" s="1"/>
  <c r="K362" i="173"/>
  <c r="K307" i="173" s="1"/>
  <c r="J448" i="173"/>
  <c r="J489" i="173"/>
  <c r="O20" i="170" l="1"/>
  <c r="L20" i="170"/>
  <c r="Q30" i="169"/>
  <c r="S30" i="169"/>
  <c r="F40" i="174"/>
  <c r="F30" i="174"/>
  <c r="I41" i="236"/>
  <c r="B54" i="170"/>
  <c r="Q54" i="170" s="1"/>
  <c r="I33" i="170"/>
  <c r="J538" i="173"/>
  <c r="R47" i="170"/>
  <c r="I40" i="170"/>
  <c r="B40" i="170"/>
  <c r="Q40" i="170" s="1"/>
  <c r="Q44" i="170" s="1"/>
  <c r="B21" i="170"/>
  <c r="Q21" i="170" s="1"/>
  <c r="I20" i="170"/>
  <c r="B20" i="170"/>
  <c r="Q20" i="170" s="1"/>
  <c r="I22" i="170"/>
  <c r="I15" i="235"/>
  <c r="J226" i="173"/>
  <c r="J474" i="173"/>
  <c r="G31" i="235" l="1"/>
  <c r="B27" i="236"/>
  <c r="B46" i="236" s="1"/>
  <c r="J84" i="236"/>
  <c r="J246" i="173"/>
  <c r="J248" i="173" s="1"/>
  <c r="J251" i="173" s="1"/>
  <c r="J41" i="236"/>
  <c r="H34" i="236"/>
  <c r="J34" i="236" s="1"/>
  <c r="B15" i="236"/>
  <c r="B34" i="236" s="1"/>
  <c r="B84" i="236"/>
  <c r="B14" i="236"/>
  <c r="B33" i="236" s="1"/>
  <c r="B83" i="236"/>
  <c r="J219" i="173"/>
  <c r="J228" i="173"/>
  <c r="J230" i="173" s="1"/>
  <c r="H40" i="170" l="1"/>
  <c r="L40" i="170" s="1"/>
  <c r="R40" i="170" l="1"/>
  <c r="O40" i="170"/>
  <c r="N17" i="172"/>
  <c r="H21" i="172"/>
  <c r="J44" i="170"/>
  <c r="B53" i="170"/>
  <c r="Q53" i="170" s="1"/>
  <c r="B52" i="170"/>
  <c r="Q52" i="170" s="1"/>
  <c r="B51" i="170"/>
  <c r="Q51" i="170" s="1"/>
  <c r="B50" i="170"/>
  <c r="Q50" i="170" s="1"/>
  <c r="B33" i="170"/>
  <c r="Q33" i="170" s="1"/>
  <c r="B32" i="170"/>
  <c r="Q32" i="170" s="1"/>
  <c r="B23" i="170"/>
  <c r="B22" i="170"/>
  <c r="B19" i="170"/>
  <c r="Q19" i="170" s="1"/>
  <c r="B18" i="170"/>
  <c r="Q18" i="170" s="1"/>
  <c r="Q12" i="170"/>
  <c r="B11" i="170"/>
  <c r="Q11" i="170" s="1"/>
  <c r="Q15" i="170" l="1"/>
  <c r="Q37" i="170"/>
  <c r="Q55" i="170"/>
  <c r="B23" i="236"/>
  <c r="B42" i="236" s="1"/>
  <c r="B24" i="236"/>
  <c r="B43" i="236" s="1"/>
  <c r="B25" i="236"/>
  <c r="B44" i="236" s="1"/>
  <c r="B26" i="236"/>
  <c r="B45" i="236" s="1"/>
  <c r="B16" i="236"/>
  <c r="B35" i="236" s="1"/>
  <c r="Q22" i="170"/>
  <c r="B17" i="236"/>
  <c r="B36" i="236" s="1"/>
  <c r="Q23" i="170"/>
  <c r="B82" i="236"/>
  <c r="B13" i="236"/>
  <c r="B32" i="236" s="1"/>
  <c r="F11" i="170"/>
  <c r="A18" i="173"/>
  <c r="A26" i="173" s="1"/>
  <c r="I20" i="173" s="1"/>
  <c r="J463" i="173"/>
  <c r="B80" i="235"/>
  <c r="O89" i="235"/>
  <c r="Q24" i="170" l="1"/>
  <c r="Q26" i="170" s="1"/>
  <c r="Q57" i="170"/>
  <c r="A38" i="173"/>
  <c r="F14" i="170"/>
  <c r="O64" i="235" l="1"/>
  <c r="O66" i="235" s="1"/>
  <c r="Q60" i="170"/>
  <c r="O67" i="235" l="1"/>
  <c r="H12" i="170" s="1"/>
  <c r="O74" i="235"/>
  <c r="D50" i="169"/>
  <c r="O12" i="170" l="1"/>
  <c r="L12" i="170"/>
  <c r="A40" i="169"/>
  <c r="A24" i="172" s="1"/>
  <c r="A57" i="174" s="1"/>
  <c r="B457" i="173"/>
  <c r="B456" i="173"/>
  <c r="B455" i="173"/>
  <c r="A1" i="169"/>
  <c r="A1" i="172" s="1"/>
  <c r="A1" i="174" s="1"/>
  <c r="P30" i="213" l="1"/>
  <c r="K309" i="173" l="1"/>
  <c r="J222" i="173" l="1"/>
  <c r="J208" i="173"/>
  <c r="F37" i="174" l="1"/>
  <c r="L209" i="173" l="1"/>
  <c r="I197" i="173"/>
  <c r="M185" i="173"/>
  <c r="K13" i="173"/>
  <c r="G41" i="174"/>
  <c r="G18" i="174"/>
  <c r="M21" i="172"/>
  <c r="I21" i="172"/>
  <c r="E21" i="172"/>
  <c r="D21" i="172"/>
  <c r="I63" i="170"/>
  <c r="J6" i="173" l="1"/>
  <c r="M35" i="172"/>
  <c r="M43" i="172"/>
  <c r="C35" i="172"/>
  <c r="D35" i="172"/>
  <c r="D43" i="172"/>
  <c r="E35" i="172"/>
  <c r="E43" i="172"/>
  <c r="I35" i="172"/>
  <c r="I43" i="172"/>
  <c r="G53" i="174"/>
  <c r="G55" i="174" s="1"/>
  <c r="I80" i="170"/>
  <c r="I76" i="170"/>
  <c r="J10" i="173"/>
  <c r="J12" i="173" s="1"/>
  <c r="L211" i="173"/>
  <c r="J401" i="173"/>
  <c r="M128" i="173"/>
  <c r="J410" i="173"/>
  <c r="J400" i="173" s="1"/>
  <c r="J83" i="236" l="1"/>
  <c r="H33" i="236"/>
  <c r="J33" i="236" s="1"/>
  <c r="F17" i="169"/>
  <c r="J17" i="169" s="1"/>
  <c r="J329" i="173"/>
  <c r="F13" i="170"/>
  <c r="J207" i="173"/>
  <c r="J8" i="173"/>
  <c r="J13" i="170"/>
  <c r="J32" i="170"/>
  <c r="M134" i="173"/>
  <c r="J457" i="173"/>
  <c r="J456" i="173"/>
  <c r="J396" i="173"/>
  <c r="Q17" i="169" l="1"/>
  <c r="S17" i="169"/>
  <c r="R20" i="170"/>
  <c r="F23" i="174"/>
  <c r="I45" i="236"/>
  <c r="J45" i="236" s="1"/>
  <c r="J15" i="170"/>
  <c r="I83" i="236"/>
  <c r="H14" i="236"/>
  <c r="J14" i="236" s="1"/>
  <c r="J424" i="173"/>
  <c r="J425" i="173" s="1"/>
  <c r="J13" i="173"/>
  <c r="F18" i="169"/>
  <c r="J18" i="169" s="1"/>
  <c r="J331" i="173"/>
  <c r="J209" i="173"/>
  <c r="H54" i="170"/>
  <c r="J53" i="173"/>
  <c r="H51" i="170"/>
  <c r="J402" i="173"/>
  <c r="H52" i="170" s="1"/>
  <c r="O52" i="170" l="1"/>
  <c r="L52" i="170"/>
  <c r="O54" i="170"/>
  <c r="L54" i="170"/>
  <c r="O51" i="170"/>
  <c r="L51" i="170"/>
  <c r="Q18" i="169"/>
  <c r="S18" i="169"/>
  <c r="F28" i="174"/>
  <c r="J55" i="170"/>
  <c r="J100" i="236"/>
  <c r="K100" i="236" s="1"/>
  <c r="R52" i="170"/>
  <c r="R51" i="170"/>
  <c r="J99" i="236"/>
  <c r="K99" i="236" s="1"/>
  <c r="R54" i="170"/>
  <c r="J103" i="236"/>
  <c r="K103" i="236" s="1"/>
  <c r="H13" i="170"/>
  <c r="H32" i="170"/>
  <c r="I46" i="236"/>
  <c r="J46" i="236" s="1"/>
  <c r="I44" i="236"/>
  <c r="J44" i="236" s="1"/>
  <c r="I43" i="236"/>
  <c r="J43" i="236" s="1"/>
  <c r="I24" i="236"/>
  <c r="J24" i="236" s="1"/>
  <c r="I27" i="236"/>
  <c r="H32" i="236"/>
  <c r="J82" i="236"/>
  <c r="J85" i="236" s="1"/>
  <c r="H19" i="170"/>
  <c r="L19" i="170" s="1"/>
  <c r="A49" i="173"/>
  <c r="F18" i="170"/>
  <c r="J211" i="173"/>
  <c r="F26" i="174"/>
  <c r="O32" i="170" l="1"/>
  <c r="L32" i="170"/>
  <c r="O13" i="170"/>
  <c r="L13" i="170"/>
  <c r="F21" i="174"/>
  <c r="O19" i="170"/>
  <c r="R13" i="170"/>
  <c r="R19" i="170"/>
  <c r="R32" i="170"/>
  <c r="C42" i="172"/>
  <c r="C43" i="172" s="1"/>
  <c r="I25" i="236"/>
  <c r="J25" i="236" s="1"/>
  <c r="J32" i="236"/>
  <c r="I42" i="236"/>
  <c r="I47" i="236" s="1"/>
  <c r="H13" i="236"/>
  <c r="I82" i="236"/>
  <c r="H35" i="236"/>
  <c r="J35" i="236" s="1"/>
  <c r="A74" i="173"/>
  <c r="A93" i="173" s="1"/>
  <c r="A99" i="173" s="1"/>
  <c r="A59" i="173"/>
  <c r="I51" i="173" s="1"/>
  <c r="A67" i="173"/>
  <c r="I52" i="173" s="1"/>
  <c r="H53" i="170"/>
  <c r="F19" i="170"/>
  <c r="F25" i="174"/>
  <c r="O53" i="170" l="1"/>
  <c r="L53" i="170"/>
  <c r="J37" i="236"/>
  <c r="R53" i="170"/>
  <c r="J102" i="236"/>
  <c r="K102" i="236" s="1"/>
  <c r="H37" i="236"/>
  <c r="J26" i="170"/>
  <c r="I26" i="236"/>
  <c r="J26" i="236" s="1"/>
  <c r="J42" i="236"/>
  <c r="J47" i="236" s="1"/>
  <c r="J13" i="236"/>
  <c r="D82" i="236"/>
  <c r="C13" i="236"/>
  <c r="C32" i="236" s="1"/>
  <c r="F27" i="174"/>
  <c r="J27" i="236"/>
  <c r="F20" i="170"/>
  <c r="A114" i="173"/>
  <c r="F22" i="170" s="1"/>
  <c r="C16" i="236" s="1"/>
  <c r="C35" i="236" s="1"/>
  <c r="F21" i="170"/>
  <c r="D84" i="236" l="1"/>
  <c r="C15" i="236"/>
  <c r="C34" i="236" s="1"/>
  <c r="C14" i="236"/>
  <c r="C33" i="236" s="1"/>
  <c r="D83" i="236"/>
  <c r="A143" i="173"/>
  <c r="A181" i="173" s="1"/>
  <c r="F23" i="170" l="1"/>
  <c r="C17" i="236" s="1"/>
  <c r="C36" i="236" s="1"/>
  <c r="A205" i="173"/>
  <c r="A213" i="173" s="1"/>
  <c r="A241" i="173" s="1"/>
  <c r="A183" i="173"/>
  <c r="A187" i="173" s="1"/>
  <c r="A193" i="173" s="1"/>
  <c r="F32" i="170"/>
  <c r="F40" i="170" l="1"/>
  <c r="A254" i="173"/>
  <c r="A266" i="173" l="1"/>
  <c r="F33" i="170"/>
  <c r="Q14" i="172"/>
  <c r="J37" i="170" l="1"/>
  <c r="J57" i="170" s="1"/>
  <c r="A282" i="173"/>
  <c r="F43" i="170" s="1"/>
  <c r="F42" i="170"/>
  <c r="F48" i="170"/>
  <c r="C21" i="236" s="1"/>
  <c r="C40" i="236" s="1"/>
  <c r="F47" i="170"/>
  <c r="F41" i="170"/>
  <c r="A303" i="173" l="1"/>
  <c r="F49" i="170"/>
  <c r="C22" i="236" s="1"/>
  <c r="C41" i="236" s="1"/>
  <c r="O6" i="170"/>
  <c r="F50" i="170" l="1"/>
  <c r="C23" i="236" s="1"/>
  <c r="C42" i="236" s="1"/>
  <c r="A327" i="173"/>
  <c r="A391" i="173"/>
  <c r="J76" i="170"/>
  <c r="A343" i="173" l="1"/>
  <c r="A373" i="173" s="1"/>
  <c r="I305" i="173"/>
  <c r="F51" i="170"/>
  <c r="C24" i="236" s="1"/>
  <c r="C43" i="236" s="1"/>
  <c r="A398" i="173"/>
  <c r="A359" i="173" l="1"/>
  <c r="I306" i="173"/>
  <c r="A420" i="173"/>
  <c r="A406" i="173"/>
  <c r="F52" i="170"/>
  <c r="C25" i="236" s="1"/>
  <c r="C44" i="236" s="1"/>
  <c r="I308" i="173" l="1"/>
  <c r="I307" i="173"/>
  <c r="A412" i="173"/>
  <c r="I401" i="173" s="1"/>
  <c r="I400" i="173"/>
  <c r="A434" i="173"/>
  <c r="A453" i="173" s="1"/>
  <c r="A506" i="173" s="1"/>
  <c r="F53" i="170"/>
  <c r="C26" i="236" s="1"/>
  <c r="C45" i="236" s="1"/>
  <c r="A530" i="173" l="1"/>
  <c r="N88" i="235"/>
  <c r="E12" i="169"/>
  <c r="A461" i="173"/>
  <c r="F54" i="170"/>
  <c r="C27" i="236" s="1"/>
  <c r="C46" i="236" s="1"/>
  <c r="I455" i="173" l="1"/>
  <c r="A469" i="173"/>
  <c r="I456" i="173" l="1"/>
  <c r="A476" i="173"/>
  <c r="I457" i="173" l="1"/>
  <c r="N87" i="235"/>
  <c r="J63" i="170" l="1"/>
  <c r="J80" i="170"/>
  <c r="O3" i="170"/>
  <c r="E17" i="169"/>
  <c r="E18" i="169" l="1"/>
  <c r="A540" i="173"/>
  <c r="A548" i="173" s="1"/>
  <c r="A1" i="236" s="1"/>
  <c r="A1" i="213" s="1"/>
  <c r="E30" i="169" l="1"/>
  <c r="E23" i="169"/>
  <c r="A17" i="213" l="1"/>
  <c r="A26" i="213" s="1"/>
  <c r="A32" i="213" l="1"/>
  <c r="A41" i="213" s="1"/>
  <c r="A60" i="213" s="1"/>
  <c r="F45" i="174"/>
  <c r="R43" i="170"/>
  <c r="I22" i="236"/>
  <c r="J22" i="236" s="1"/>
  <c r="R42" i="170"/>
  <c r="F46" i="174" l="1"/>
  <c r="H104" i="236"/>
  <c r="J306" i="173"/>
  <c r="J377" i="173"/>
  <c r="J160" i="173"/>
  <c r="J174" i="173" s="1"/>
  <c r="J47" i="173"/>
  <c r="J466" i="173" s="1"/>
  <c r="J464" i="173" s="1"/>
  <c r="J465" i="173" s="1"/>
  <c r="J103" i="173"/>
  <c r="J104" i="173" s="1"/>
  <c r="J120" i="173"/>
  <c r="J140" i="173" s="1"/>
  <c r="H22" i="170" s="1"/>
  <c r="I21" i="236"/>
  <c r="O22" i="170" l="1"/>
  <c r="L22" i="170"/>
  <c r="G104" i="236"/>
  <c r="K96" i="236"/>
  <c r="F23" i="169"/>
  <c r="J23" i="169" s="1"/>
  <c r="J95" i="173"/>
  <c r="J98" i="173" s="1"/>
  <c r="H23" i="170"/>
  <c r="M125" i="173"/>
  <c r="J122" i="173"/>
  <c r="H18" i="170"/>
  <c r="J21" i="236"/>
  <c r="O23" i="170" l="1"/>
  <c r="L23" i="170"/>
  <c r="O18" i="170"/>
  <c r="L18" i="170"/>
  <c r="Q23" i="169"/>
  <c r="S23" i="169"/>
  <c r="R23" i="170"/>
  <c r="R18" i="170"/>
  <c r="H21" i="170"/>
  <c r="K97" i="236"/>
  <c r="J305" i="173"/>
  <c r="J455" i="173"/>
  <c r="F20" i="174"/>
  <c r="R22" i="170"/>
  <c r="H17" i="236"/>
  <c r="J17" i="236" s="1"/>
  <c r="O21" i="170" l="1"/>
  <c r="L21" i="170"/>
  <c r="H24" i="170"/>
  <c r="O24" i="170" s="1"/>
  <c r="J458" i="173"/>
  <c r="F12" i="169" s="1"/>
  <c r="J12" i="169" s="1"/>
  <c r="H15" i="236"/>
  <c r="J15" i="236" s="1"/>
  <c r="F24" i="174"/>
  <c r="I84" i="236"/>
  <c r="I85" i="236" s="1"/>
  <c r="R21" i="170"/>
  <c r="H16" i="236"/>
  <c r="J16" i="236" s="1"/>
  <c r="F22" i="174"/>
  <c r="Q12" i="169" l="1"/>
  <c r="S12" i="169"/>
  <c r="F14" i="169"/>
  <c r="S14" i="169" s="1"/>
  <c r="F29" i="174"/>
  <c r="J18" i="236"/>
  <c r="H18" i="236"/>
  <c r="F21" i="169" l="1"/>
  <c r="S21" i="169" s="1"/>
  <c r="Q14" i="169"/>
  <c r="F28" i="169" l="1"/>
  <c r="S28" i="169" s="1"/>
  <c r="Q21" i="169"/>
  <c r="F32" i="169" l="1"/>
  <c r="S32" i="169" s="1"/>
  <c r="Q28" i="169"/>
  <c r="F9" i="174"/>
  <c r="J232" i="173"/>
  <c r="Q32" i="169" l="1"/>
  <c r="F37" i="169"/>
  <c r="L20" i="172"/>
  <c r="N20" i="172" s="1"/>
  <c r="H33" i="170"/>
  <c r="L33" i="170" s="1"/>
  <c r="R33" i="170" l="1"/>
  <c r="O33" i="170"/>
  <c r="H42" i="172"/>
  <c r="O15" i="235"/>
  <c r="I31" i="235" l="1"/>
  <c r="O31" i="235"/>
  <c r="K15" i="235"/>
  <c r="K31" i="235" s="1"/>
  <c r="J15" i="235"/>
  <c r="J31" i="235" s="1"/>
  <c r="J28" i="173"/>
  <c r="I28" i="173" s="1"/>
  <c r="F31" i="235"/>
  <c r="J29" i="173"/>
  <c r="I29" i="173" s="1"/>
  <c r="F38" i="174"/>
  <c r="F14" i="174"/>
  <c r="J258" i="173" l="1"/>
  <c r="J32" i="173"/>
  <c r="I32" i="173" s="1"/>
  <c r="N15" i="235"/>
  <c r="N31" i="235" s="1"/>
  <c r="L19" i="172"/>
  <c r="L21" i="172" l="1"/>
  <c r="H36" i="170" s="1"/>
  <c r="K36" i="170" s="1"/>
  <c r="N19" i="172"/>
  <c r="N21" i="172" s="1"/>
  <c r="H35" i="172"/>
  <c r="H43" i="172"/>
  <c r="J30" i="173"/>
  <c r="I30" i="173" s="1"/>
  <c r="L15" i="235"/>
  <c r="L31" i="235" s="1"/>
  <c r="J31" i="173"/>
  <c r="I31" i="173" s="1"/>
  <c r="M15" i="235"/>
  <c r="M31" i="235" s="1"/>
  <c r="O36" i="170" l="1"/>
  <c r="L36" i="170"/>
  <c r="R12" i="170"/>
  <c r="R36" i="170"/>
  <c r="L35" i="172"/>
  <c r="P22" i="172"/>
  <c r="N35" i="172"/>
  <c r="L42" i="172" l="1"/>
  <c r="L43" i="172" s="1"/>
  <c r="H37" i="170"/>
  <c r="O37" i="170" s="1"/>
  <c r="F39" i="174" l="1"/>
  <c r="R14" i="170"/>
  <c r="N42" i="172"/>
  <c r="N43" i="172" s="1"/>
  <c r="P21" i="172"/>
  <c r="Q21" i="172" s="1"/>
  <c r="N6" i="170"/>
  <c r="T21" i="172"/>
  <c r="V21" i="172" s="1"/>
  <c r="J363" i="173" l="1"/>
  <c r="J307" i="173" s="1"/>
  <c r="J309" i="173" s="1"/>
  <c r="H50" i="170" s="1"/>
  <c r="O50" i="170" l="1"/>
  <c r="L50" i="170"/>
  <c r="F51" i="174"/>
  <c r="R50" i="170"/>
  <c r="J101" i="236"/>
  <c r="K101" i="236" l="1"/>
  <c r="H55" i="170"/>
  <c r="O55" i="170" s="1"/>
  <c r="I23" i="236"/>
  <c r="J23" i="236" l="1"/>
  <c r="H41" i="170"/>
  <c r="L41" i="170" s="1"/>
  <c r="F47" i="174" l="1"/>
  <c r="F52" i="174" s="1"/>
  <c r="O41" i="170"/>
  <c r="I20" i="236"/>
  <c r="J20" i="236" s="1"/>
  <c r="J29" i="236" s="1"/>
  <c r="J98" i="236"/>
  <c r="H44" i="170"/>
  <c r="R41" i="170"/>
  <c r="H57" i="170" l="1"/>
  <c r="O57" i="170" s="1"/>
  <c r="O44" i="170"/>
  <c r="I29" i="236"/>
  <c r="I98" i="236"/>
  <c r="I104" i="236" s="1"/>
  <c r="J104" i="236"/>
  <c r="H76" i="170" l="1"/>
  <c r="K98" i="236"/>
  <c r="H26" i="235" l="1"/>
  <c r="P24" i="235"/>
  <c r="O80" i="235" l="1"/>
  <c r="P26" i="235"/>
  <c r="F11" i="174" l="1"/>
  <c r="F16" i="174" s="1"/>
  <c r="F18" i="174" s="1"/>
  <c r="F32" i="174" s="1"/>
  <c r="O82" i="235"/>
  <c r="O92" i="235" s="1"/>
  <c r="L25" i="169" l="1"/>
  <c r="H15" i="235" l="1"/>
  <c r="H31" i="235" s="1"/>
  <c r="J27" i="173"/>
  <c r="P13" i="235"/>
  <c r="F36" i="174" l="1"/>
  <c r="F41" i="174" s="1"/>
  <c r="F53" i="174" s="1"/>
  <c r="P15" i="235"/>
  <c r="P31" i="235" s="1"/>
  <c r="H11" i="170" s="1"/>
  <c r="I27" i="173"/>
  <c r="I34" i="173" s="1"/>
  <c r="J34" i="173"/>
  <c r="O11" i="170" l="1"/>
  <c r="L11" i="170"/>
  <c r="F55" i="174"/>
  <c r="N5" i="170" s="1"/>
  <c r="H15" i="170"/>
  <c r="R11" i="170"/>
  <c r="H26" i="170" l="1"/>
  <c r="O26" i="170" s="1"/>
  <c r="O15" i="170"/>
  <c r="H63" i="170" l="1"/>
  <c r="N3" i="170"/>
  <c r="H80" i="170"/>
  <c r="L30" i="169"/>
  <c r="L17" i="169" l="1"/>
  <c r="L23" i="169"/>
  <c r="L26" i="169" l="1"/>
  <c r="L10" i="169"/>
  <c r="L18" i="169"/>
  <c r="L12" i="169" l="1"/>
  <c r="L16" i="169" l="1"/>
  <c r="L32" i="169" l="1"/>
</calcChain>
</file>

<file path=xl/sharedStrings.xml><?xml version="1.0" encoding="utf-8"?>
<sst xmlns="http://schemas.openxmlformats.org/spreadsheetml/2006/main" count="22008" uniqueCount="4199">
  <si>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</si>
  <si>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</si>
  <si>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</si>
  <si>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</si>
  <si>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</si>
  <si>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</si>
  <si>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</si>
  <si>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</si>
  <si>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</si>
  <si>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</si>
  <si>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</si>
  <si>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</si>
  <si>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</si>
  <si>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</si>
  <si>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</si>
  <si>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</si>
  <si>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</si>
  <si>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</si>
  <si>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</si>
  <si>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</si>
  <si>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</si>
  <si>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</si>
  <si>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</si>
  <si>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</si>
  <si>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</si>
  <si>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</si>
  <si>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</si>
  <si>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</si>
  <si>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</si>
  <si>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</si>
  <si>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</si>
  <si>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</si>
  <si>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</si>
  <si>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</si>
  <si>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</si>
  <si>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</si>
  <si>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</si>
  <si>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</si>
  <si>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</si>
  <si>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</si>
  <si>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</si>
  <si>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</si>
  <si>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</si>
  <si>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</si>
  <si>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</si>
  <si>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</si>
  <si>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</si>
  <si>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</si>
  <si>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</si>
  <si>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</si>
  <si>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</si>
  <si>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</si>
  <si>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</si>
  <si>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</si>
  <si>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</si>
  <si>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</si>
  <si>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</si>
  <si>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</si>
  <si>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</si>
  <si>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</si>
  <si>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</si>
  <si>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</si>
  <si>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</si>
  <si>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</si>
  <si>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</si>
  <si>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</si>
  <si>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</si>
  <si>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</si>
  <si>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</si>
  <si>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</si>
  <si>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</si>
  <si>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</si>
  <si>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</si>
  <si>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</si>
  <si>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</si>
  <si>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</si>
  <si>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</si>
  <si>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</si>
  <si>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</si>
  <si>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</si>
  <si>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</si>
  <si>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</si>
  <si>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</si>
  <si>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</si>
  <si>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</si>
  <si>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</si>
  <si>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</si>
  <si>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</si>
  <si>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</si>
  <si>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</si>
  <si>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</si>
  <si>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</si>
  <si>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</si>
  <si>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</si>
  <si>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</si>
  <si>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</si>
  <si>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</si>
  <si>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</si>
  <si>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</si>
  <si>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</si>
  <si>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</si>
  <si>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</si>
  <si>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</si>
  <si>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</si>
  <si>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</si>
  <si>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</si>
  <si>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</si>
  <si>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</si>
  <si>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</si>
  <si>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</si>
  <si>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</si>
  <si>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</si>
  <si>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</si>
  <si>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</si>
  <si>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</si>
  <si>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</si>
  <si>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</si>
  <si>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</si>
  <si>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</si>
  <si>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</si>
  <si>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</si>
  <si>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</si>
  <si>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</si>
  <si>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</si>
  <si>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</si>
  <si>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</si>
  <si>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</si>
  <si>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</si>
  <si>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</si>
  <si>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</si>
  <si>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</si>
  <si>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</si>
  <si>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</si>
  <si>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</si>
  <si>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</si>
  <si>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</si>
  <si>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</si>
  <si>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</si>
  <si>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</si>
  <si>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</si>
  <si>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</si>
  <si>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</si>
  <si>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</si>
  <si>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</si>
  <si>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</si>
  <si>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</si>
  <si>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</si>
  <si>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</si>
  <si>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</si>
  <si>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</si>
  <si>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</si>
  <si>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</si>
  <si>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</si>
  <si>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</si>
  <si>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</si>
  <si>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</si>
  <si>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</si>
  <si>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</si>
  <si>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</si>
  <si>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</si>
  <si>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</si>
  <si>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</si>
  <si>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</si>
  <si>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</si>
  <si>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</si>
  <si>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</si>
  <si>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</si>
  <si>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</si>
  <si>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</si>
  <si>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</si>
  <si>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</si>
  <si>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</si>
  <si>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</si>
  <si>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</si>
  <si>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</si>
  <si>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</si>
  <si>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</si>
  <si>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</si>
  <si>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</si>
  <si>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</si>
  <si>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</si>
  <si>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</si>
  <si>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</si>
  <si>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</si>
  <si>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</si>
  <si>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</si>
  <si>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</si>
  <si>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</si>
  <si>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</si>
  <si>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</si>
  <si>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</si>
  <si>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</si>
  <si>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</si>
  <si>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</si>
  <si>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</si>
  <si>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</si>
  <si>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</si>
  <si>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</si>
  <si>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</si>
  <si>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</si>
  <si>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</si>
  <si>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</si>
  <si>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</si>
  <si>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</si>
  <si>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</si>
  <si>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</si>
  <si>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</si>
  <si>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</si>
  <si>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</si>
  <si>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</si>
  <si>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</si>
  <si>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</si>
  <si>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</si>
  <si>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</si>
  <si>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</si>
  <si>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</si>
  <si>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</si>
  <si>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</si>
  <si>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</si>
  <si>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</si>
  <si>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</si>
  <si>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</si>
  <si>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</si>
  <si>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</si>
  <si>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</si>
  <si>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</si>
  <si>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</si>
  <si>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</si>
  <si>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</si>
  <si>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</si>
  <si>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</si>
  <si>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</si>
  <si>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</si>
  <si>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</si>
  <si>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</si>
  <si>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</si>
  <si>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</si>
  <si>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Hong Kong</t>
  </si>
  <si>
    <t>Mr. Ranjan Tikam Mahtani</t>
  </si>
  <si>
    <t>Chinese</t>
  </si>
  <si>
    <t>Mr. Dinesh Gope Virwani</t>
  </si>
  <si>
    <t>Indian</t>
  </si>
  <si>
    <t>Less: repayment during the year</t>
  </si>
  <si>
    <t>Purpose of loan</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</si>
  <si>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</si>
  <si>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</si>
  <si>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</si>
  <si>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</si>
  <si>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</si>
  <si>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</si>
  <si>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</si>
  <si>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</si>
  <si>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</si>
  <si>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</si>
  <si>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</si>
  <si>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</si>
  <si>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</si>
  <si>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</si>
  <si>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</si>
  <si>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</si>
  <si>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</si>
  <si>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</si>
  <si>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</si>
  <si>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</si>
  <si>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</si>
  <si>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</si>
  <si>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</si>
  <si>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</si>
  <si>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</si>
  <si>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</si>
  <si>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</si>
  <si>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</si>
  <si>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</si>
  <si>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</si>
  <si>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</si>
  <si>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</si>
  <si>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</si>
  <si>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</si>
  <si>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</si>
  <si>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</si>
  <si>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</si>
  <si>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</si>
  <si>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</si>
  <si>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</si>
  <si>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</si>
  <si>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</si>
  <si>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</si>
  <si>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</si>
  <si>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</si>
  <si>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</si>
  <si>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</si>
  <si>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</si>
  <si>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</si>
  <si>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</si>
  <si>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</si>
  <si>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</si>
  <si>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</si>
  <si>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</si>
  <si>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</si>
  <si>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</si>
  <si>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</si>
  <si>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</si>
  <si>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</si>
  <si>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</si>
  <si>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</si>
  <si>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</si>
  <si>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</si>
  <si>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</si>
  <si>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</si>
  <si>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</si>
  <si>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</si>
  <si>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</si>
  <si>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</si>
  <si>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</si>
  <si>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</si>
  <si>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</si>
  <si>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</si>
  <si>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</si>
  <si>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</si>
  <si>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</si>
  <si>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</si>
  <si>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</si>
  <si>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</si>
  <si>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</si>
  <si>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</si>
  <si>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</si>
  <si>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</si>
  <si>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</si>
  <si>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</si>
  <si>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</si>
  <si>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</si>
  <si>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</si>
  <si>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</si>
  <si>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</si>
  <si>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</si>
  <si>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</si>
  <si>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</si>
  <si>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</si>
  <si>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</si>
  <si>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</si>
  <si>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</si>
  <si>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</si>
  <si>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</si>
  <si>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</si>
  <si>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</si>
  <si>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</si>
  <si>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</si>
  <si>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</si>
  <si>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</si>
  <si>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</si>
  <si>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</si>
  <si>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</si>
  <si>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</si>
  <si>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</si>
  <si>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</si>
  <si>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</si>
  <si>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</si>
  <si>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</si>
  <si>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</si>
  <si>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</si>
  <si>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</si>
  <si>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</si>
  <si>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</si>
  <si>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</si>
  <si>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</si>
  <si>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</si>
  <si>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</si>
  <si>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</si>
  <si>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</si>
  <si>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</si>
  <si>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</si>
  <si>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</si>
  <si>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</si>
  <si>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</si>
  <si>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</si>
  <si>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</si>
  <si>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</si>
  <si>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</si>
  <si>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</si>
  <si>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</si>
  <si>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</si>
  <si>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</si>
  <si>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</si>
  <si>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</si>
  <si>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</si>
  <si>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</si>
  <si>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</si>
  <si>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</si>
  <si>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</si>
  <si>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</si>
  <si>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</si>
  <si>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</si>
  <si>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</si>
  <si>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</si>
  <si>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</si>
  <si>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</si>
  <si>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</si>
  <si>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</si>
  <si>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</si>
  <si>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</si>
  <si>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</si>
  <si>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</si>
  <si>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</si>
  <si>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</si>
  <si>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</si>
  <si>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</si>
  <si>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</si>
  <si>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</si>
  <si>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</si>
  <si>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</si>
  <si>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</si>
  <si>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</si>
  <si>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</si>
  <si>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</si>
  <si>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</si>
  <si>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</si>
  <si>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</si>
  <si>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</si>
  <si>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</si>
  <si>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</si>
  <si>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</si>
  <si>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</si>
  <si>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</si>
  <si>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</si>
  <si>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</si>
  <si>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</si>
  <si>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</si>
  <si>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</si>
  <si>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</si>
  <si>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</si>
  <si>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</si>
  <si>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</si>
  <si>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</si>
  <si>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</si>
  <si>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</si>
  <si>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</si>
  <si>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</si>
  <si>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</si>
  <si>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</si>
  <si>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</si>
  <si>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</si>
  <si>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</si>
  <si>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</si>
  <si>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</si>
  <si>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</si>
  <si>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</si>
  <si>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</si>
  <si>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</si>
  <si>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</si>
  <si>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</si>
  <si>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</si>
  <si>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</si>
  <si>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</si>
  <si>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</si>
  <si>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</si>
  <si>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</si>
  <si>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</si>
  <si>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</si>
  <si>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</si>
  <si>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</si>
  <si>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</si>
  <si>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</si>
  <si>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</si>
  <si>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</si>
  <si>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</si>
  <si>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</si>
  <si>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</si>
  <si>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</si>
  <si>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</si>
  <si>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</si>
  <si>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</si>
  <si>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</si>
  <si>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</si>
  <si>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</si>
  <si>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</si>
  <si>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</si>
  <si>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</si>
  <si>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</si>
  <si>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</si>
  <si>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</si>
  <si>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</si>
  <si>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</si>
  <si>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</si>
  <si>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</si>
  <si>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</si>
  <si>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</si>
  <si>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</si>
  <si>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</si>
  <si>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</si>
  <si>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</si>
  <si>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</si>
  <si>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</si>
  <si>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</si>
  <si>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</si>
  <si>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</si>
  <si>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</si>
  <si>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</si>
  <si>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</si>
  <si>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</si>
  <si>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</si>
  <si>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</si>
  <si>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</si>
  <si>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</si>
  <si>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</si>
  <si>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</si>
  <si>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</si>
  <si>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</si>
  <si>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</si>
  <si>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</si>
  <si>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</si>
  <si>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</si>
  <si>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</si>
  <si>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</si>
  <si>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</si>
  <si>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</si>
  <si>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</si>
  <si>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</si>
  <si>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</si>
  <si>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</si>
  <si>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</si>
  <si>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</si>
  <si>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</si>
  <si>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</si>
  <si>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</si>
  <si>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</si>
  <si>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</si>
  <si>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</si>
  <si>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</si>
  <si>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</si>
  <si>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</si>
  <si>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</si>
  <si>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</si>
  <si>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</si>
  <si>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</si>
  <si>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</si>
  <si>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</si>
  <si>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</si>
  <si>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</si>
  <si>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</si>
  <si>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</si>
  <si>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</si>
  <si>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</si>
  <si>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</si>
  <si>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</si>
  <si>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</si>
  <si>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</si>
  <si>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</si>
  <si>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</si>
  <si>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</si>
  <si>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</si>
  <si>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</si>
  <si>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</si>
  <si>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</si>
  <si>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</si>
  <si>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</si>
  <si>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</si>
  <si>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</si>
  <si>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</si>
  <si>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</si>
  <si>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</si>
  <si>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</si>
  <si>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</si>
  <si>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</si>
  <si>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</si>
  <si>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</si>
  <si>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</si>
  <si>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</si>
  <si>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</si>
  <si>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</si>
  <si>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</si>
  <si>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</si>
  <si>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</si>
  <si>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c)</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</si>
  <si>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</si>
  <si>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</si>
  <si>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</si>
  <si>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</si>
  <si>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</si>
  <si>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</si>
  <si>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</si>
  <si>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</si>
  <si>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</si>
  <si>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</si>
  <si>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</si>
  <si>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</si>
  <si>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</si>
  <si>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</si>
  <si>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</si>
  <si>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</si>
  <si>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</si>
  <si>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</si>
  <si>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</si>
  <si>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</si>
  <si>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</si>
  <si>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</si>
  <si>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</si>
  <si>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</si>
  <si>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</si>
  <si>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</si>
  <si>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</si>
  <si>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</si>
  <si>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</si>
  <si>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</si>
  <si>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</si>
  <si>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</si>
  <si>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b)</t>
  </si>
  <si>
    <t>A.Receivable -Dom</t>
  </si>
  <si>
    <t>Int.Acc on Import Ln</t>
  </si>
  <si>
    <t>Sales - IC-Wash</t>
  </si>
  <si>
    <t>Production variance</t>
  </si>
  <si>
    <t>Others - Contractual</t>
  </si>
  <si>
    <t>Interest on Short Te</t>
  </si>
  <si>
    <t>Turnover Tax</t>
  </si>
  <si>
    <t>Export -Sea Freight</t>
  </si>
  <si>
    <t>Add:  Equity Contibution received during the year</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</si>
  <si>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</si>
  <si>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</si>
  <si>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</si>
  <si>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</si>
  <si>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</si>
  <si>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</si>
  <si>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</si>
  <si>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</si>
  <si>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</si>
  <si>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</si>
  <si>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</si>
  <si>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</si>
  <si>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</si>
  <si>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</si>
  <si>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</si>
  <si>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</si>
  <si>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</si>
  <si>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</si>
  <si>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</si>
  <si>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</si>
  <si>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</si>
  <si>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</si>
  <si>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</si>
  <si>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</si>
  <si>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</si>
  <si>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</si>
  <si>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</si>
  <si>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</si>
  <si>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Six</t>
  </si>
  <si>
    <t>Machine hire charges</t>
  </si>
  <si>
    <t>Changes in working capital</t>
  </si>
  <si>
    <t xml:space="preserve">Closing balance </t>
  </si>
  <si>
    <t xml:space="preserve">Total materials consumed </t>
  </si>
  <si>
    <t>:  Valued at cost or net realizable value whichever is lower;</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</si>
  <si>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</si>
  <si>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</si>
  <si>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</si>
  <si>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</si>
  <si>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</si>
  <si>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</si>
  <si>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</si>
  <si>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</si>
  <si>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</si>
  <si>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</si>
  <si>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</si>
  <si>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</si>
  <si>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</si>
  <si>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</si>
  <si>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</si>
  <si>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</si>
  <si>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</si>
  <si>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</si>
  <si>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</si>
  <si>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</si>
  <si>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</si>
  <si>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</si>
  <si>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</si>
  <si>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</si>
  <si>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</si>
  <si>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</si>
  <si>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</si>
  <si>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KZ</t>
  </si>
  <si>
    <t>1020</t>
  </si>
  <si>
    <t>DL</t>
  </si>
  <si>
    <t>M &amp; U Packaging Ltd.</t>
  </si>
  <si>
    <t>Marine insurance</t>
  </si>
  <si>
    <t>Freight expenses</t>
  </si>
  <si>
    <t>Courier expenses</t>
  </si>
  <si>
    <t>Buildings-Revaluatin</t>
  </si>
  <si>
    <t>update 7.01 am 17-sep-19</t>
  </si>
  <si>
    <t>Less: Depreciation adjustment</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</si>
  <si>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</si>
  <si>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</si>
  <si>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</si>
  <si>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</si>
  <si>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</si>
  <si>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</si>
  <si>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</si>
  <si>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</si>
  <si>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</si>
  <si>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</si>
  <si>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</si>
  <si>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</si>
  <si>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</si>
  <si>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</si>
  <si>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</si>
  <si>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</si>
  <si>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</si>
  <si>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</si>
  <si>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</si>
  <si>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</si>
  <si>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</si>
  <si>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</si>
  <si>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</si>
  <si>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</si>
  <si>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</si>
  <si>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</si>
  <si>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</si>
  <si>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</si>
  <si>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</si>
  <si>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</si>
  <si>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</si>
  <si>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</si>
  <si>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</si>
  <si>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Statement of Cash Flows  is prepared principally in accordance with IAS-7 "Statement of  Cash Flows" and the cash flows from operating activities have been presented under indirect method.</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</si>
  <si>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</si>
  <si>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</si>
  <si>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 xml:space="preserve">Revenue principally comprises export of ready-made garments. Revenue is measured net of duty, excise, other taxes and discounts to customers. Revenue is recognised  when a performance obligation is satisfied by transferring control over goods or service to a customer; this is usually evidenced by a transfer of the significant risks and rewards of ownership upon delivery to the customer, which in terms of timing is not materially different to the date of shipping. </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</si>
  <si>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</si>
  <si>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</si>
  <si>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</si>
  <si>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</si>
  <si>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</si>
  <si>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</si>
  <si>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</si>
  <si>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</si>
  <si>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</si>
  <si>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</si>
  <si>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</si>
  <si>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</si>
  <si>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</si>
  <si>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</si>
  <si>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</si>
  <si>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</si>
  <si>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</si>
  <si>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</si>
  <si>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</si>
  <si>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</si>
  <si>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</si>
  <si>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</si>
  <si>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</si>
  <si>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</si>
  <si>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</si>
  <si>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Depreciation transferd to retained earnings</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</si>
  <si>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</si>
  <si>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</si>
  <si>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</si>
  <si>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</si>
  <si>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Nurul Faruk Hasan &amp; Co</t>
  </si>
  <si>
    <t>Dhaka, Bangladesh</t>
  </si>
  <si>
    <t xml:space="preserve">Dated: </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</si>
  <si>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</si>
  <si>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</si>
  <si>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</si>
  <si>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</si>
  <si>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</si>
  <si>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</si>
  <si>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</si>
  <si>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</si>
  <si>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</si>
  <si>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</si>
  <si>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</si>
  <si>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</si>
  <si>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</si>
  <si>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</si>
  <si>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</si>
  <si>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</si>
  <si>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</si>
  <si>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</si>
  <si>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</si>
  <si>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</si>
  <si>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</si>
  <si>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</si>
  <si>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</si>
  <si>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</si>
  <si>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</si>
  <si>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</si>
  <si>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</si>
  <si>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</si>
  <si>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</si>
  <si>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</si>
  <si>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</si>
  <si>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</si>
  <si>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</si>
  <si>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</si>
  <si>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The carrying amounts of property, plant and equipment are reviewed at each reporting date to determine whether there is any indication that the assets might be impaired.  Any provision of impairment is charged to the statement of profit or loss in the period concerned.</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</si>
  <si>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</si>
  <si>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</si>
  <si>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</si>
  <si>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</si>
  <si>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</si>
  <si>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</si>
  <si>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</si>
  <si>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</si>
  <si>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</si>
  <si>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</si>
  <si>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</si>
  <si>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</si>
  <si>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</si>
  <si>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</si>
  <si>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</si>
  <si>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</si>
  <si>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</si>
  <si>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</si>
  <si>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</si>
  <si>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On derecognition of a financial liability, the difference between the carrying amount extinguished and the consideration paid (including any non-cash assets transferred or liabilities assumed) is recognised in profit or loss.</t>
  </si>
  <si>
    <t>Amortization is provided on software @ 20% on a  straight-line  method starting from the month of acquisition irrespective of their purchase date while no amortization is charged in the month of retirement/ disposal.</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</si>
  <si>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</si>
  <si>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</si>
  <si>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</si>
  <si>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IFRS 16 Leases</t>
  </si>
  <si>
    <t>IFRS 16 introduces new requirements with respect to lease accounting. It introduces significant changes to lessee accounting by removing the distinction between operating and finance lease and requiring the recognition of a right-of-use asset and a lease liability at commencement for all leases, except for short-term leases and leases of low value assets when such recognition exemptions are adopted. In contrast to lessee accounting, the requirements for lessor accounting have remained largely unchanged. Details of these new requirements and impact of the adoption of IFRS 16 on the Company's financial statements is described below.</t>
  </si>
  <si>
    <t xml:space="preserve">The date of initial application of IFRS 16 for the Company is 1 July 2019. </t>
  </si>
  <si>
    <t>The Company has applied IFRS 16 using the cumulative catch-up approach. The Company utilized the option to measure the right-of-use asset at an amount equal to the lease liability in accordance with para C8 of IFRS 16 at the date of initial application. This approach does not require restatement of comparatives, which continue to be presented under IAS 17 and IFRIC 4.</t>
  </si>
  <si>
    <t>IFRS 16 changes how the Company accounts for leases previously classified as operating leases under IAS 17, which were off balance sheet. Applying IFRS 16, for all leases (except as noted below), the Company:</t>
  </si>
  <si>
    <t>a)</t>
  </si>
  <si>
    <t>Recognises depreciation of right-of-use assets and interest on lease liabilities in the statement of profit or loss;</t>
  </si>
  <si>
    <t>For short-term leases (lease term of 12 months or less) and leases of low-value assets, the Company has opted to recognize a lease expense on a straight-line basis as permitted by IFRS 16. This expense is presented in profit or loss. The Company has used the following practical expedients when applying the cumulative catch-up approach to leases previously classified as operating leases applying IAS 17.</t>
  </si>
  <si>
    <t>Additions</t>
  </si>
  <si>
    <t>Disposals</t>
  </si>
  <si>
    <t>Accumulated depreciation</t>
  </si>
  <si>
    <t>Right-of-use assets</t>
  </si>
  <si>
    <t>Additions:</t>
  </si>
  <si>
    <t>Charge for the year:</t>
  </si>
  <si>
    <t>Carrying amounts</t>
  </si>
  <si>
    <t>Amounts recognised in profit or loss</t>
  </si>
  <si>
    <t>Interest expense on lease liabilities</t>
  </si>
  <si>
    <t>Right of use assets addition during the year</t>
  </si>
  <si>
    <t>Depreciation addition during the year</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</si>
  <si>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</si>
  <si>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</si>
  <si>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</si>
  <si>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</si>
  <si>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</si>
  <si>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</si>
  <si>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</si>
  <si>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</si>
  <si>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</si>
  <si>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</si>
  <si>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</si>
  <si>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</si>
  <si>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</si>
  <si>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</si>
  <si>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</si>
  <si>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</si>
  <si>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</si>
  <si>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</si>
  <si>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</si>
  <si>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</si>
  <si>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</si>
  <si>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</si>
  <si>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</si>
  <si>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</si>
  <si>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</si>
  <si>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</si>
  <si>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</si>
  <si>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Subsequent events</t>
  </si>
  <si>
    <t>Authentication of financial statements</t>
  </si>
  <si>
    <t>Section 189 (1) (ii) of Companies Act 1994 states that financial statements of a private limited company shall be signed by its Managing Agent, Manager or Secretary, if any, and by not less than two Directors of the company one of whom shall be the Managing Director where there is one. Financial statements for the period under reporting were signed by the company's Managing Director and Director.</t>
  </si>
  <si>
    <t>______________________</t>
  </si>
  <si>
    <t>Financial assets</t>
  </si>
  <si>
    <t>Financial liabilities</t>
  </si>
  <si>
    <t>___________________________________</t>
  </si>
  <si>
    <t>____________________________</t>
  </si>
  <si>
    <t>________________________________</t>
  </si>
  <si>
    <t xml:space="preserve">       _______________________________</t>
  </si>
  <si>
    <t xml:space="preserve">   _________________________________</t>
  </si>
  <si>
    <t xml:space="preserve">       ______________________________</t>
  </si>
  <si>
    <t>: Valued at cost which is equivalent to material cost plus 50% of  
  conversion cost or net realizable value whichever is lower;</t>
  </si>
  <si>
    <t>: Valued at cost which is 5% less than selling price or net realizable value 
  whichever is lower;</t>
  </si>
  <si>
    <t>_____________________________</t>
  </si>
  <si>
    <t>___________________________</t>
  </si>
  <si>
    <t xml:space="preserve">There are no events identified after the date of the statement of financial position which require adjustment or disclosure in the accompanying financial statements.
On 11 March 2020, the World Health Organisation officially declared COVID-19, the disease caused by novel coronavirus, a pandemic. The Board and Management are closely monitoring the evolution of this pandemic, including how it may affect the Company, the economy and the general population. The development of the Company's strategy to deal with the pandemic is in line with global strategies guided by the World Health Organisation and European Centre for Prevention and Disease Control (ECDC).
While the pandemic does create a level of uncertainty for the Company as a result of the potential macro-economic impact, the Board and Management have an appropriate response plan in place and have taken proactive measures to ensure the Company can continue to successfully deliver for the foreseeable future. The Board and Management remain committed to ensuring the Company can continue to deliver and will adapt work practices and the business model as the situation evolves.
</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</si>
  <si>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</si>
  <si>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</si>
  <si>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</si>
  <si>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</si>
  <si>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</si>
  <si>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</si>
  <si>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</si>
  <si>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</si>
  <si>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</si>
  <si>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</si>
  <si>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</si>
  <si>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</si>
  <si>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</si>
  <si>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UPAS loan</t>
  </si>
  <si>
    <t>Bangladesh Bank stimulus loan</t>
  </si>
  <si>
    <t>Deferred tax liability</t>
  </si>
  <si>
    <t>Add: Revaluation upwards during the year</t>
  </si>
  <si>
    <t>Tax rate</t>
  </si>
  <si>
    <t xml:space="preserve">Deferred tax liability on revaluation reserve </t>
  </si>
  <si>
    <t>Less: Adjustment of deferred tax on revaluation</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</si>
  <si>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</si>
  <si>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</si>
  <si>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</si>
  <si>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</si>
  <si>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</si>
  <si>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</si>
  <si>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</si>
  <si>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</si>
  <si>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</si>
  <si>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Corporate Office</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</si>
  <si>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</si>
  <si>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The revaluation reserve represents a surplus of value assigned by the valuer over the book value after considering depreciation for the past years. An amount equivalent to the difference between depreciation based on revalued carrying amount of the assets and depreciation based on asset's original carrying amount is transferred from revaluation reserve to retained earnings. Freehold land and factory building are revalued from time to time by the firm of professional valuers on the basis of fair market value.</t>
  </si>
  <si>
    <t>Pearl Garments Company Limited</t>
  </si>
  <si>
    <t>Export incentives</t>
  </si>
  <si>
    <t>Loss on disposal of property, plant and equipment</t>
  </si>
  <si>
    <t xml:space="preserve">(Increase)/ decrease in advances and deposits </t>
  </si>
  <si>
    <t>Proceeds from sale of property, plant and equipment</t>
  </si>
  <si>
    <t xml:space="preserve">  ______________________________</t>
  </si>
  <si>
    <t xml:space="preserve">Less: Closing stock </t>
  </si>
  <si>
    <t>Alpha Start Ltd., Hong Kong</t>
  </si>
  <si>
    <t>Epic Garments Manufacturing Co. Ltd.</t>
  </si>
  <si>
    <t>Epic Garments DWC - LLC, Dubai</t>
  </si>
  <si>
    <t>Bangladesh Bank Stimulas Loan</t>
  </si>
  <si>
    <t>Interest on term loan</t>
  </si>
  <si>
    <t>Interest on lease liability</t>
  </si>
  <si>
    <t>Bank charges</t>
  </si>
  <si>
    <t>Travelling and conveyance</t>
  </si>
  <si>
    <t>Recruitment and training expenses</t>
  </si>
  <si>
    <t>Business development  expenses</t>
  </si>
  <si>
    <t>Printing and stationeries</t>
  </si>
  <si>
    <t>Rates and taxes</t>
  </si>
  <si>
    <t>Security &amp; compliance expenses</t>
  </si>
  <si>
    <t>Visa and work permit expenses</t>
  </si>
  <si>
    <t>Electricity</t>
  </si>
  <si>
    <t>Gas charges</t>
  </si>
  <si>
    <t xml:space="preserve">Factory rent </t>
  </si>
  <si>
    <t>Environment treatment expenses</t>
  </si>
  <si>
    <t xml:space="preserve">Water </t>
  </si>
  <si>
    <t>Audit and tax service fee</t>
  </si>
  <si>
    <t>Security deposit</t>
  </si>
  <si>
    <t>Interest on EDF and UPAS loan</t>
  </si>
  <si>
    <t>Utility expenses</t>
  </si>
  <si>
    <t>Above amount represents advance received from Epic Designers Ltd., Hong Kong and Epic Garments DWC - LLC in the normal course of business.</t>
  </si>
  <si>
    <t>Green Textile Ltd</t>
  </si>
  <si>
    <t>120 days;</t>
  </si>
  <si>
    <t>At maturity or quarterly in arrears, whichever is earlier;</t>
  </si>
  <si>
    <t>Short term loan from bank</t>
  </si>
  <si>
    <t>Loan on negotiation</t>
  </si>
  <si>
    <t>Less: Repayments made during the year</t>
  </si>
  <si>
    <t>Closing balance</t>
  </si>
  <si>
    <t>Terms and conditions for loan on negotiation</t>
  </si>
  <si>
    <t>Loan limit</t>
  </si>
  <si>
    <t>:</t>
  </si>
  <si>
    <t>BDT 100,000,000 (USD 1,191,185);</t>
  </si>
  <si>
    <t>Maximum tenor</t>
  </si>
  <si>
    <t xml:space="preserve">Repayments   </t>
  </si>
  <si>
    <t>To purchase export bills against sales contract with recourse to the borrower.</t>
  </si>
  <si>
    <t>Loan from promoters</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</si>
  <si>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</si>
  <si>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</si>
  <si>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</si>
  <si>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</si>
  <si>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</si>
  <si>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</si>
  <si>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</si>
  <si>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</si>
  <si>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</si>
  <si>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</si>
  <si>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</si>
  <si>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</si>
  <si>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</si>
  <si>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</si>
  <si>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</si>
  <si>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</si>
  <si>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</si>
  <si>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</si>
  <si>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</si>
  <si>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</si>
  <si>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</si>
  <si>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</si>
  <si>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</si>
  <si>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</si>
  <si>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</si>
  <si>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</si>
  <si>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</si>
  <si>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</si>
  <si>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Revaluation of Freehold land</t>
  </si>
  <si>
    <t>Revaluation of Factory building</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</si>
  <si>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</si>
  <si>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</si>
  <si>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The Company has a voluntary contributory provident fund scheme wherein both the employee as well as the employer contributes 7% of basic salary. The scheme is approved by the National Board of Revenue (NBR) and is administered by a separate Provident Fund Trust.</t>
  </si>
  <si>
    <t>Intangible assets</t>
  </si>
  <si>
    <t>Intercompany receivables</t>
  </si>
  <si>
    <t>Capital reserve</t>
  </si>
  <si>
    <t>Bangladesh Bank stimulus loan- net of current portion</t>
  </si>
  <si>
    <t>Interest Income</t>
  </si>
  <si>
    <t>(Repayment)/ receipt of short term loan</t>
  </si>
  <si>
    <t>This represents amount due for export sales, wash and debit notes issued to intercompanies.</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</si>
  <si>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</si>
  <si>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</si>
  <si>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</si>
  <si>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</si>
  <si>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</si>
  <si>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</si>
  <si>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</si>
  <si>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</si>
  <si>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</si>
  <si>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</si>
  <si>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</si>
  <si>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</si>
  <si>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</si>
  <si>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</si>
  <si>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</si>
  <si>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</si>
  <si>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</si>
  <si>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</si>
  <si>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</si>
  <si>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</si>
  <si>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</si>
  <si>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</si>
  <si>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</si>
  <si>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</si>
  <si>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</si>
  <si>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</si>
  <si>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</si>
  <si>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</si>
  <si>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</si>
  <si>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</si>
  <si>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</si>
  <si>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</si>
  <si>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</si>
  <si>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</si>
  <si>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</si>
  <si>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</si>
  <si>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</si>
  <si>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</si>
  <si>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</si>
  <si>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</si>
  <si>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</si>
  <si>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</si>
  <si>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</si>
  <si>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</si>
  <si>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</si>
  <si>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</si>
  <si>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</si>
  <si>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</si>
  <si>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</si>
  <si>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</si>
  <si>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</si>
  <si>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</si>
  <si>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</si>
  <si>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</si>
  <si>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</si>
  <si>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</si>
  <si>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</si>
  <si>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</si>
  <si>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</si>
  <si>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</si>
  <si>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</si>
  <si>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</si>
  <si>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</si>
  <si>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</si>
  <si>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</si>
  <si>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</si>
  <si>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</si>
  <si>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</si>
  <si>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</si>
  <si>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</si>
  <si>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</si>
  <si>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</si>
  <si>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</si>
  <si>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</si>
  <si>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</si>
  <si>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</si>
  <si>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</si>
  <si>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</si>
  <si>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</si>
  <si>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</si>
  <si>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</si>
  <si>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</si>
  <si>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</si>
  <si>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</si>
  <si>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</si>
  <si>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</si>
  <si>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</si>
  <si>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</si>
  <si>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</si>
  <si>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</si>
  <si>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</si>
  <si>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</si>
  <si>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</si>
  <si>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</si>
  <si>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</si>
  <si>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</si>
  <si>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</si>
  <si>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</si>
  <si>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</si>
  <si>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</si>
  <si>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</si>
  <si>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</si>
  <si>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</si>
  <si>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</si>
  <si>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</si>
  <si>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</si>
  <si>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</si>
  <si>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</si>
  <si>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</si>
  <si>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</si>
  <si>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</si>
  <si>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</si>
  <si>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</si>
  <si>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</si>
  <si>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</si>
  <si>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</si>
  <si>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</si>
  <si>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</si>
  <si>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</si>
  <si>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</si>
  <si>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</si>
  <si>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</si>
  <si>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</si>
  <si>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</si>
  <si>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</si>
  <si>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</si>
  <si>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</si>
  <si>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</si>
  <si>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</si>
  <si>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</si>
  <si>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</si>
  <si>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</si>
  <si>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</si>
  <si>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</si>
  <si>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</si>
  <si>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</si>
  <si>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</si>
  <si>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</si>
  <si>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</si>
  <si>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</si>
  <si>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</si>
  <si>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</si>
  <si>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</si>
  <si>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</si>
  <si>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</si>
  <si>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</si>
  <si>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</si>
  <si>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</si>
  <si>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</si>
  <si>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</si>
  <si>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</si>
  <si>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</si>
  <si>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</si>
  <si>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</si>
  <si>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Payable for Rental, Testing, Compliance &amp; other charges</t>
  </si>
  <si>
    <t>Gen Reserve &amp; Surplus</t>
  </si>
  <si>
    <t>Total Revaluation Reserve</t>
  </si>
  <si>
    <t>Other receivable-sale of FA</t>
  </si>
  <si>
    <t>Reinstatement for deposits</t>
  </si>
  <si>
    <t>(Gain)/Loss on Disposal of Assets</t>
  </si>
  <si>
    <t>Exchange (Gain)/Loss - Forward Coverage</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</si>
  <si>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</si>
  <si>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</si>
  <si>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</si>
  <si>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</si>
  <si>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</si>
  <si>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</si>
  <si>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</si>
  <si>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</si>
  <si>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</si>
  <si>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</si>
  <si>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</si>
  <si>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</si>
  <si>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</si>
  <si>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</si>
  <si>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</si>
  <si>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</si>
  <si>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</si>
  <si>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</si>
  <si>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</si>
  <si>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</si>
  <si>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</si>
  <si>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</si>
  <si>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</si>
  <si>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</si>
  <si>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</si>
  <si>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</si>
  <si>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</si>
  <si>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</si>
  <si>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</si>
  <si>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</si>
  <si>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</si>
  <si>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</si>
  <si>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</si>
  <si>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</si>
  <si>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</si>
  <si>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</si>
  <si>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</si>
  <si>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</si>
  <si>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</si>
  <si>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</si>
  <si>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</si>
  <si>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</si>
  <si>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</si>
  <si>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</si>
  <si>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</si>
  <si>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</si>
  <si>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</si>
  <si>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</si>
  <si>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</si>
  <si>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</si>
  <si>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</si>
  <si>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</si>
  <si>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</si>
  <si>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</si>
  <si>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</si>
  <si>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</si>
  <si>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</si>
  <si>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</si>
  <si>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</si>
  <si>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</si>
  <si>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</si>
  <si>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</si>
  <si>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</si>
  <si>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</si>
  <si>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</si>
  <si>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</si>
  <si>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</si>
  <si>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</si>
  <si>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</si>
  <si>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</si>
  <si>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</si>
  <si>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</si>
  <si>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</si>
  <si>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</si>
  <si>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</si>
  <si>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</si>
  <si>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</si>
  <si>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</si>
  <si>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</si>
  <si>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</si>
  <si>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</si>
  <si>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</si>
  <si>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</si>
  <si>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</si>
  <si>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</si>
  <si>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</si>
  <si>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</si>
  <si>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</si>
  <si>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</si>
  <si>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</si>
  <si>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</si>
  <si>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</si>
  <si>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</si>
  <si>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</si>
  <si>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</si>
  <si>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</si>
  <si>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</si>
  <si>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</si>
  <si>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</si>
  <si>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</si>
  <si>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</si>
  <si>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</si>
  <si>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</si>
  <si>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</si>
  <si>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</si>
  <si>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</si>
  <si>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</si>
  <si>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</si>
  <si>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</si>
  <si>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</si>
  <si>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</si>
  <si>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</si>
  <si>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</si>
  <si>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</si>
  <si>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</si>
  <si>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</si>
  <si>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</si>
  <si>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</si>
  <si>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</si>
  <si>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</si>
  <si>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</si>
  <si>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</si>
  <si>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</si>
  <si>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</si>
  <si>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</si>
  <si>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</si>
  <si>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</si>
  <si>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</si>
  <si>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</si>
  <si>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</si>
  <si>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</si>
  <si>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</si>
  <si>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</si>
  <si>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</si>
  <si>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</si>
  <si>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</si>
  <si>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</si>
  <si>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</si>
  <si>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</si>
  <si>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</si>
  <si>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</si>
  <si>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</si>
  <si>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</si>
  <si>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</si>
  <si>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</si>
  <si>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</si>
  <si>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</si>
  <si>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</si>
  <si>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</si>
  <si>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</si>
  <si>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</si>
  <si>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</si>
  <si>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</si>
  <si>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</si>
  <si>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</si>
  <si>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</si>
  <si>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</si>
  <si>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</si>
  <si>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</si>
  <si>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</si>
  <si>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</si>
  <si>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</si>
  <si>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</si>
  <si>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</si>
  <si>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</si>
  <si>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</si>
  <si>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</si>
  <si>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</si>
  <si>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</si>
  <si>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</si>
  <si>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Depreciation of ROU assets</t>
  </si>
  <si>
    <t>Recognition of right of use assets</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</si>
  <si>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</si>
  <si>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</si>
  <si>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</si>
  <si>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</si>
  <si>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</si>
  <si>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</si>
  <si>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</si>
  <si>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</si>
  <si>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</si>
  <si>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</si>
  <si>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</si>
  <si>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</si>
  <si>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</si>
  <si>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</si>
  <si>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</si>
  <si>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</si>
  <si>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</si>
  <si>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</si>
  <si>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</si>
  <si>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</si>
  <si>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</si>
  <si>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</si>
  <si>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</si>
  <si>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</si>
  <si>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</si>
  <si>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</si>
  <si>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</si>
  <si>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</si>
  <si>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</si>
  <si>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</si>
  <si>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</si>
  <si>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</si>
  <si>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50308016</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</si>
  <si>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</si>
  <si>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</si>
  <si>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</si>
  <si>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</si>
  <si>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</si>
  <si>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</si>
  <si>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</si>
  <si>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</si>
  <si>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</si>
  <si>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</si>
  <si>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</si>
  <si>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</si>
  <si>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</si>
  <si>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</si>
  <si>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</si>
  <si>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</si>
  <si>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</si>
  <si>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</si>
  <si>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</si>
  <si>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</si>
  <si>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</si>
  <si>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</si>
  <si>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</si>
  <si>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</si>
  <si>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</si>
  <si>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</si>
  <si>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BEIJING KAILONG</t>
  </si>
  <si>
    <t>Deferred Liability Creation to BEIJING KAILONG YIS</t>
  </si>
  <si>
    <t>Deferred Liability Creation to Best Silica gel</t>
  </si>
  <si>
    <t>Deferred Liability Creation to Best Silica Gel</t>
  </si>
  <si>
    <t>PGC1</t>
  </si>
  <si>
    <t>Green Pac (BD) Ltd.</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</si>
  <si>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</si>
  <si>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</si>
  <si>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</si>
  <si>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</si>
  <si>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</si>
  <si>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</si>
  <si>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</si>
  <si>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</si>
  <si>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</si>
  <si>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</si>
  <si>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</si>
  <si>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</si>
  <si>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</si>
  <si>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</si>
  <si>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</si>
  <si>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</si>
  <si>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</si>
  <si>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</si>
  <si>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</si>
  <si>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</si>
  <si>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</si>
  <si>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</si>
  <si>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</si>
  <si>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</si>
  <si>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</si>
  <si>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</si>
  <si>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</si>
  <si>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</si>
  <si>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</si>
  <si>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</si>
  <si>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</si>
  <si>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</si>
  <si>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</si>
  <si>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</si>
  <si>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</si>
  <si>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</si>
  <si>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</si>
  <si>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</si>
  <si>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</si>
  <si>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</si>
  <si>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</si>
  <si>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</si>
  <si>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</si>
  <si>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</si>
  <si>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</si>
  <si>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</si>
  <si>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</si>
  <si>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</si>
  <si>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</si>
  <si>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</si>
  <si>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</si>
  <si>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</si>
  <si>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G/L account</t>
  </si>
  <si>
    <t>Amount USD</t>
  </si>
  <si>
    <t>F.O -Diesel for Boil</t>
  </si>
  <si>
    <t>GA -Canteen Expenses</t>
  </si>
  <si>
    <t>Others expenses</t>
  </si>
  <si>
    <t>Inspection expenses</t>
  </si>
  <si>
    <t>Inspection  expenses</t>
  </si>
  <si>
    <t>Audit  and tax service fee</t>
  </si>
  <si>
    <t>Inter company</t>
  </si>
  <si>
    <t>Transferred from share money deposit</t>
  </si>
  <si>
    <t xml:space="preserve"> 30 June 2021</t>
  </si>
  <si>
    <t>30 June 2021</t>
  </si>
  <si>
    <t>Balance as at 30 June 2021</t>
  </si>
  <si>
    <t>Balance at 30 June 2021</t>
  </si>
  <si>
    <t>At 30 June 2021</t>
  </si>
  <si>
    <t>1000/50308012</t>
  </si>
  <si>
    <t>Capital. offset</t>
  </si>
  <si>
    <t>Revaluation during the year</t>
  </si>
  <si>
    <t>Deferred Liability Creation to Epyllion Limited</t>
  </si>
  <si>
    <t>EPYLLION LIMITED</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</si>
  <si>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</si>
  <si>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</si>
  <si>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</si>
  <si>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</si>
  <si>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</si>
  <si>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</si>
  <si>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</si>
  <si>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Interest on Stimulus loan</t>
  </si>
  <si>
    <t>(Amounts in USD)</t>
  </si>
  <si>
    <t>In USD</t>
  </si>
  <si>
    <t>Total 2020-21</t>
  </si>
  <si>
    <t>UDS</t>
  </si>
  <si>
    <t>Short term loan (Rec)</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</si>
  <si>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2021 will  also be accounted for at the respective date of expiry of contracts. </t>
  </si>
  <si>
    <t>Service Benefit</t>
  </si>
  <si>
    <t xml:space="preserve">In the FY 2019/20, the Company has applied IFRS 16 Leases (as issued by the IASB in January 2016) that is effective for annual periods that begin on or after 1 January 2019. </t>
  </si>
  <si>
    <t>Fabric shading, mending, printing etc.</t>
  </si>
  <si>
    <t>Tax on cash incentive</t>
  </si>
  <si>
    <t>i) Figures appearing in these financial statements have been rounded off to the nearest USD; and</t>
  </si>
  <si>
    <t>Other income (PF forfeiture amount)</t>
  </si>
  <si>
    <t>Net receipt/ (repayment) of Bangladesh Bank Stimulus Loan</t>
  </si>
  <si>
    <t>Net receipt/ (repayment) of loan from promoter</t>
  </si>
  <si>
    <t>Retained earnings/(loss)</t>
  </si>
  <si>
    <t>Cash (used in) /generated from operations before changes in working capital</t>
  </si>
  <si>
    <t>Net cash (used in) /generated   from operating activities</t>
  </si>
  <si>
    <t>2021
USD</t>
  </si>
  <si>
    <t>Cash at banks in BDT account</t>
  </si>
  <si>
    <t>Cash at banks in USD account</t>
  </si>
  <si>
    <t>Cash at banks:</t>
  </si>
  <si>
    <t>Above foreign currency loans were taken from Epic Designers Ltd., Hong Kong  by  the Company  as per loan agreements.</t>
  </si>
  <si>
    <t>Service benefit</t>
  </si>
  <si>
    <t>Carrying amount in USD</t>
  </si>
  <si>
    <t>Net loss before tax</t>
  </si>
  <si>
    <t>Acquisition of Intangible asset</t>
  </si>
  <si>
    <t>Recognises right-of-use assets and lease liabilities in the statement of financial position, initially measured at the present value of the future lease payments, with the right-of-use asset adjusted by the amount of any prepaid or accrued lease payments in accordance with IFRS 16:C8(b)(ii);</t>
  </si>
  <si>
    <t>Separates the total amount of cash paid into a principal portion (presented within financing activities) and interest (presented within financing activities) in the statement of Cash flows.</t>
  </si>
  <si>
    <t>Depreciation expense on right-of-use assets</t>
  </si>
  <si>
    <t>Total Depreciation</t>
  </si>
  <si>
    <t>Receivable from provident fund</t>
  </si>
  <si>
    <t xml:space="preserve">The above loans have been disbursed in terms of  Bangladesh Bank BRPD circulars No.- 07 and 08, 14 and 19 dated 02 April  2020, 08 April  2020, 12 April 2020 and 15 April 2020 respectively to facilitate salary disbursement to workers as part of COVID-19 stimulus fund as declared by the Government of Bangladesh. </t>
  </si>
  <si>
    <t>Allocation of depreciation</t>
  </si>
  <si>
    <t>VP- Finance &amp; Accounts</t>
  </si>
  <si>
    <t xml:space="preserve">          VP- Finance &amp; Accounts                                                                                                                                 </t>
  </si>
  <si>
    <t xml:space="preserve">      VP- Finance &amp; Accounts</t>
  </si>
  <si>
    <r>
      <t xml:space="preserve">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t>
    </r>
    <r>
      <rPr>
        <sz val="11"/>
        <color rgb="FFFF0000"/>
        <rFont val="Calibri"/>
        <family val="2"/>
        <scheme val="minor"/>
      </rPr>
      <t>Hong Kong, SAR.</t>
    </r>
  </si>
  <si>
    <r>
      <t>Basis of accounting</t>
    </r>
    <r>
      <rPr>
        <sz val="11"/>
        <rFont val="Calibri"/>
        <family val="2"/>
        <scheme val="minor"/>
      </rPr>
      <t xml:space="preserve"> </t>
    </r>
  </si>
  <si>
    <r>
      <t xml:space="preserve">These financial statements expressed in US Dollar have been prepared on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t>
    </r>
    <r>
      <rPr>
        <sz val="11"/>
        <color rgb="FFFF0000"/>
        <rFont val="Calibri"/>
        <family val="2"/>
        <scheme val="minor"/>
      </rPr>
      <t>....................</t>
    </r>
  </si>
  <si>
    <t xml:space="preserve">The Company uses straight 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utilization of assets. The rates of depreciation and category of property, plant and equipment are as follows: </t>
  </si>
  <si>
    <t>Management reviews the expected useful lifes of the different classes of assets following useful lives and accordingly rates of depreciation were applied to reflect the pattern in which the assets future economic benefits are expected to be realised.</t>
  </si>
  <si>
    <t>Software costs are capitalised where it is expected to provide future economic benefits. Capitalization costs include license fees and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 term benefits.</t>
  </si>
  <si>
    <t xml:space="preserve">The functional currency of the Company is the US Dollar, which is also the presentation currency for the consolidated financial statements of the Group. Transactions in currencies other than US Dollar are recorded at the rates of exchange prevailing on the dates of the transactions. Monetary assets and liabilities denominated in such currencies are translated at the rates prevailing at the end of the reporting period. Non-monetary assets and liabilities carried at fair value that are retranslated at the rates prevailing at the date when the fair value was determined and non-monetary assets and liabilities that are measured in terms of historical cost are not retranslated. All translation differences on monetary items are recognized in profit or loss or  other comprehensive income  in the period incurred. </t>
  </si>
  <si>
    <t>The Company also pays service benefits to the employees in terms of Labor Act, 2006 (amendment 2013) and Labor Rules, 2015.</t>
  </si>
  <si>
    <t>The Company also pays service benefits to the employees in accordance with Bangladesh Labor Act, 2006 (amended in 2013) and Bangladesh Labor Rules, 2015 as and when the payments fall due. The management is of the view that the Company has sufficient provision in its books of accounts as on the reporting date to meet its obligations towards service benefits.</t>
  </si>
  <si>
    <t>Reporting period</t>
  </si>
  <si>
    <t>10101021</t>
  </si>
  <si>
    <t>10101025</t>
  </si>
  <si>
    <t>10101026</t>
  </si>
  <si>
    <t>10101200</t>
  </si>
  <si>
    <t>10101201</t>
  </si>
  <si>
    <t>10102010</t>
  </si>
  <si>
    <t>10102015</t>
  </si>
  <si>
    <t>10103009</t>
  </si>
  <si>
    <t>10201001</t>
  </si>
  <si>
    <t>10201004</t>
  </si>
  <si>
    <t>10201007</t>
  </si>
  <si>
    <t>10301002</t>
  </si>
  <si>
    <t>10301008</t>
  </si>
  <si>
    <t>10330001</t>
  </si>
  <si>
    <t>10330002</t>
  </si>
  <si>
    <t>10340010</t>
  </si>
  <si>
    <t>10340020</t>
  </si>
  <si>
    <t>10340022</t>
  </si>
  <si>
    <t>10340030</t>
  </si>
  <si>
    <t>10340031</t>
  </si>
  <si>
    <t>10340032</t>
  </si>
  <si>
    <t>10340040</t>
  </si>
  <si>
    <t>10340041</t>
  </si>
  <si>
    <t>10340042</t>
  </si>
  <si>
    <t>10340050</t>
  </si>
  <si>
    <t>10340051</t>
  </si>
  <si>
    <t>10340052</t>
  </si>
  <si>
    <t>10340060</t>
  </si>
  <si>
    <t>10340070</t>
  </si>
  <si>
    <t>10340080</t>
  </si>
  <si>
    <t>10340081</t>
  </si>
  <si>
    <t>10340082</t>
  </si>
  <si>
    <t>10340090</t>
  </si>
  <si>
    <t>10340100</t>
  </si>
  <si>
    <t>10340102</t>
  </si>
  <si>
    <t>10340110</t>
  </si>
  <si>
    <t>10340111</t>
  </si>
  <si>
    <t>10340112</t>
  </si>
  <si>
    <t>10340120</t>
  </si>
  <si>
    <t>10340121</t>
  </si>
  <si>
    <t>10340122</t>
  </si>
  <si>
    <t>10340130</t>
  </si>
  <si>
    <t>10340131</t>
  </si>
  <si>
    <t>10340132</t>
  </si>
  <si>
    <t>10340140</t>
  </si>
  <si>
    <t>10340141</t>
  </si>
  <si>
    <t>10349998</t>
  </si>
  <si>
    <t>10350001</t>
  </si>
  <si>
    <t>10350002</t>
  </si>
  <si>
    <t>10350003</t>
  </si>
  <si>
    <t>10350004</t>
  </si>
  <si>
    <t>10350005</t>
  </si>
  <si>
    <t>10350006</t>
  </si>
  <si>
    <t>10350007</t>
  </si>
  <si>
    <t>10350008</t>
  </si>
  <si>
    <t>10350011</t>
  </si>
  <si>
    <t>10350012</t>
  </si>
  <si>
    <t>10350900</t>
  </si>
  <si>
    <t>10350901</t>
  </si>
  <si>
    <t>10350902</t>
  </si>
  <si>
    <t>10350903</t>
  </si>
  <si>
    <t>10350904</t>
  </si>
  <si>
    <t>10350905</t>
  </si>
  <si>
    <t>10350906</t>
  </si>
  <si>
    <t>10360001</t>
  </si>
  <si>
    <t>10360002</t>
  </si>
  <si>
    <t>10360003</t>
  </si>
  <si>
    <t>10360004</t>
  </si>
  <si>
    <t>10361001</t>
  </si>
  <si>
    <t>10361003</t>
  </si>
  <si>
    <t>10362003</t>
  </si>
  <si>
    <t>10364001</t>
  </si>
  <si>
    <t>10364003</t>
  </si>
  <si>
    <t>10364004</t>
  </si>
  <si>
    <t>10367001</t>
  </si>
  <si>
    <t>20100002</t>
  </si>
  <si>
    <t>20100003</t>
  </si>
  <si>
    <t>20100004</t>
  </si>
  <si>
    <t>20100005</t>
  </si>
  <si>
    <t>20100006</t>
  </si>
  <si>
    <t>20100007</t>
  </si>
  <si>
    <t>20100008</t>
  </si>
  <si>
    <t>20100009</t>
  </si>
  <si>
    <t>20100010</t>
  </si>
  <si>
    <t>20100012</t>
  </si>
  <si>
    <t>20100013</t>
  </si>
  <si>
    <t>20100015</t>
  </si>
  <si>
    <t>20100016</t>
  </si>
  <si>
    <t>20120001</t>
  </si>
  <si>
    <t>20130001</t>
  </si>
  <si>
    <t>20130004</t>
  </si>
  <si>
    <t>20130007</t>
  </si>
  <si>
    <t>20130009</t>
  </si>
  <si>
    <t>20130010</t>
  </si>
  <si>
    <t>20130011</t>
  </si>
  <si>
    <t>20130021</t>
  </si>
  <si>
    <t>20135001</t>
  </si>
  <si>
    <t>20135002</t>
  </si>
  <si>
    <t>20140001</t>
  </si>
  <si>
    <t>20140002</t>
  </si>
  <si>
    <t>20140004</t>
  </si>
  <si>
    <t>20141001</t>
  </si>
  <si>
    <t>20141002</t>
  </si>
  <si>
    <t>20141003</t>
  </si>
  <si>
    <t>20141004</t>
  </si>
  <si>
    <t>20141005</t>
  </si>
  <si>
    <t>20141007</t>
  </si>
  <si>
    <t>20141008</t>
  </si>
  <si>
    <t>20141010</t>
  </si>
  <si>
    <t>20141011</t>
  </si>
  <si>
    <t>20141012</t>
  </si>
  <si>
    <t>20141014</t>
  </si>
  <si>
    <t>20141015</t>
  </si>
  <si>
    <t>20141016</t>
  </si>
  <si>
    <t>20150501</t>
  </si>
  <si>
    <t>20201001</t>
  </si>
  <si>
    <t>3</t>
  </si>
  <si>
    <t>30101001</t>
  </si>
  <si>
    <t>30101002</t>
  </si>
  <si>
    <t>30101003</t>
  </si>
  <si>
    <t>30102001</t>
  </si>
  <si>
    <t>30103001</t>
  </si>
  <si>
    <t>30104001</t>
  </si>
  <si>
    <t>30900100</t>
  </si>
  <si>
    <t>30900101</t>
  </si>
  <si>
    <t>30900102</t>
  </si>
  <si>
    <t>30900110</t>
  </si>
  <si>
    <t>30900115</t>
  </si>
  <si>
    <t>30900125</t>
  </si>
  <si>
    <t>30900135</t>
  </si>
  <si>
    <t>30900900</t>
  </si>
  <si>
    <t>30900920</t>
  </si>
  <si>
    <t>30900930</t>
  </si>
  <si>
    <t>30900932</t>
  </si>
  <si>
    <t>30900933</t>
  </si>
  <si>
    <t>30900934</t>
  </si>
  <si>
    <t>30900935</t>
  </si>
  <si>
    <t>30900936</t>
  </si>
  <si>
    <t>30900950</t>
  </si>
  <si>
    <t>30900970</t>
  </si>
  <si>
    <t>40101001</t>
  </si>
  <si>
    <t>40101002</t>
  </si>
  <si>
    <t>40101011</t>
  </si>
  <si>
    <t>40101012</t>
  </si>
  <si>
    <t>40201007</t>
  </si>
  <si>
    <t>40201015</t>
  </si>
  <si>
    <t>40201016</t>
  </si>
  <si>
    <t>40201017</t>
  </si>
  <si>
    <t>40201022</t>
  </si>
  <si>
    <t>50101003</t>
  </si>
  <si>
    <t>50101004</t>
  </si>
  <si>
    <t>50101005</t>
  </si>
  <si>
    <t>50101006</t>
  </si>
  <si>
    <t>50101010</t>
  </si>
  <si>
    <t>50101013</t>
  </si>
  <si>
    <t>50101014</t>
  </si>
  <si>
    <t>50101017</t>
  </si>
  <si>
    <t>50101022</t>
  </si>
  <si>
    <t>50101023</t>
  </si>
  <si>
    <t>50201001</t>
  </si>
  <si>
    <t>50201002</t>
  </si>
  <si>
    <t>50201003</t>
  </si>
  <si>
    <t>50201005</t>
  </si>
  <si>
    <t>50201007</t>
  </si>
  <si>
    <t>50201008</t>
  </si>
  <si>
    <t>50201009</t>
  </si>
  <si>
    <t>50201010</t>
  </si>
  <si>
    <t>50201012</t>
  </si>
  <si>
    <t>50201013</t>
  </si>
  <si>
    <t>50201015</t>
  </si>
  <si>
    <t>50201025</t>
  </si>
  <si>
    <t>50202001</t>
  </si>
  <si>
    <t>50202003</t>
  </si>
  <si>
    <t>50202005</t>
  </si>
  <si>
    <t>50301001</t>
  </si>
  <si>
    <t>50301002</t>
  </si>
  <si>
    <t>50306001</t>
  </si>
  <si>
    <t>50307002</t>
  </si>
  <si>
    <t>50307003</t>
  </si>
  <si>
    <t>50307004</t>
  </si>
  <si>
    <t>50307006</t>
  </si>
  <si>
    <t>50307007</t>
  </si>
  <si>
    <t>50308003</t>
  </si>
  <si>
    <t>50308004</t>
  </si>
  <si>
    <t>50308005</t>
  </si>
  <si>
    <t>50308006</t>
  </si>
  <si>
    <t>50308007</t>
  </si>
  <si>
    <t>50308012</t>
  </si>
  <si>
    <t>50308015</t>
  </si>
  <si>
    <t>50310001</t>
  </si>
  <si>
    <t>50310002</t>
  </si>
  <si>
    <t>50401001</t>
  </si>
  <si>
    <t>50401002</t>
  </si>
  <si>
    <t>50401501</t>
  </si>
  <si>
    <t>50401504</t>
  </si>
  <si>
    <t>50401505</t>
  </si>
  <si>
    <t>50401506</t>
  </si>
  <si>
    <t>50401507</t>
  </si>
  <si>
    <t>50401510</t>
  </si>
  <si>
    <t>50401513</t>
  </si>
  <si>
    <t>50401514</t>
  </si>
  <si>
    <t>50402001</t>
  </si>
  <si>
    <t>50402002</t>
  </si>
  <si>
    <t>50402003</t>
  </si>
  <si>
    <t>50402004</t>
  </si>
  <si>
    <t>50402005</t>
  </si>
  <si>
    <t>50402006</t>
  </si>
  <si>
    <t>50402007</t>
  </si>
  <si>
    <t>50402008</t>
  </si>
  <si>
    <t>50402009</t>
  </si>
  <si>
    <t>50402010</t>
  </si>
  <si>
    <t>50402011</t>
  </si>
  <si>
    <t>50402012</t>
  </si>
  <si>
    <t>50402013</t>
  </si>
  <si>
    <t>50402014</t>
  </si>
  <si>
    <t>50402015</t>
  </si>
  <si>
    <t>50402016</t>
  </si>
  <si>
    <t>50402017</t>
  </si>
  <si>
    <t>50402019</t>
  </si>
  <si>
    <t>50402030</t>
  </si>
  <si>
    <t>50402034</t>
  </si>
  <si>
    <t>50402038</t>
  </si>
  <si>
    <t>50502001</t>
  </si>
  <si>
    <t>50502002</t>
  </si>
  <si>
    <t>50502003</t>
  </si>
  <si>
    <t>50502004</t>
  </si>
  <si>
    <t>50502005</t>
  </si>
  <si>
    <t>50502006</t>
  </si>
  <si>
    <t>50502007</t>
  </si>
  <si>
    <t>50502008</t>
  </si>
  <si>
    <t>50503001</t>
  </si>
  <si>
    <t>50503002</t>
  </si>
  <si>
    <t>50503003</t>
  </si>
  <si>
    <t>50503004</t>
  </si>
  <si>
    <t>50503006</t>
  </si>
  <si>
    <t>50503008</t>
  </si>
  <si>
    <t>50503009</t>
  </si>
  <si>
    <t>50504002</t>
  </si>
  <si>
    <t>50602001</t>
  </si>
  <si>
    <t>50602002</t>
  </si>
  <si>
    <t>50602003</t>
  </si>
  <si>
    <t>50602004</t>
  </si>
  <si>
    <t>50603001</t>
  </si>
  <si>
    <t>50603002</t>
  </si>
  <si>
    <t>50603013</t>
  </si>
  <si>
    <t>50603016</t>
  </si>
  <si>
    <t>50605001</t>
  </si>
  <si>
    <t>50605002</t>
  </si>
  <si>
    <t>50701001</t>
  </si>
  <si>
    <t>50801001</t>
  </si>
  <si>
    <t>50801002</t>
  </si>
  <si>
    <t>1000/10101210</t>
  </si>
  <si>
    <t>Advance to Assets</t>
  </si>
  <si>
    <t>A.Receivable -Others</t>
  </si>
  <si>
    <t>A.Receivable Ins &amp;Cl</t>
  </si>
  <si>
    <t>1000/10340150</t>
  </si>
  <si>
    <t>DBBL 3211100000660 M</t>
  </si>
  <si>
    <t>1000/10340151</t>
  </si>
  <si>
    <t>DBBL 3211100000660 D</t>
  </si>
  <si>
    <t>1000/10340152</t>
  </si>
  <si>
    <t>DBBL 3211100000660 I</t>
  </si>
  <si>
    <t>1000/10340210</t>
  </si>
  <si>
    <t>CBL 1103483358001 M</t>
  </si>
  <si>
    <t>1000/10340220</t>
  </si>
  <si>
    <t>CBL 5123483358001 M</t>
  </si>
  <si>
    <t>1000/10340221</t>
  </si>
  <si>
    <t>CBL 5123483358001 D</t>
  </si>
  <si>
    <t>1000/10340230</t>
  </si>
  <si>
    <t>CBL 9203483358001 M</t>
  </si>
  <si>
    <t>1000/10360010</t>
  </si>
  <si>
    <t>Asset Advance Clg</t>
  </si>
  <si>
    <t>1000/20100020</t>
  </si>
  <si>
    <t>Vendor Retention</t>
  </si>
  <si>
    <t>1000/30900925</t>
  </si>
  <si>
    <t>GL Transfer Temp A/c</t>
  </si>
  <si>
    <t>1000/50307008</t>
  </si>
  <si>
    <t>1000/50309003</t>
  </si>
  <si>
    <t>Route Permit/Others</t>
  </si>
  <si>
    <t>AB</t>
  </si>
  <si>
    <t>11</t>
  </si>
  <si>
    <t>0000005010</t>
  </si>
  <si>
    <t>5010</t>
  </si>
  <si>
    <t>C3509AMZ22JP0646</t>
  </si>
  <si>
    <t>C3505AMZ22US0539</t>
  </si>
  <si>
    <t>C3485AMZ22PL0557</t>
  </si>
  <si>
    <t>C3514LVMX0616-22</t>
  </si>
  <si>
    <t>C3506AMZ22UK0605</t>
  </si>
  <si>
    <t>2103004421</t>
  </si>
  <si>
    <t>C3380LVPK1792-21</t>
  </si>
  <si>
    <t>2118000971</t>
  </si>
  <si>
    <t>DCUDAK149460</t>
  </si>
  <si>
    <t>DCUDAK148940</t>
  </si>
  <si>
    <t>2113003118</t>
  </si>
  <si>
    <t>1498,1505,1512,1514,1520,1531,1532</t>
  </si>
  <si>
    <t>IBCPAM240839DAK</t>
  </si>
  <si>
    <t>2113003218</t>
  </si>
  <si>
    <t>AB/1538,1540,1542,1546,1548,1550,1565,1570/21</t>
  </si>
  <si>
    <t>IBCPAM242353DAK</t>
  </si>
  <si>
    <t>2113003249</t>
  </si>
  <si>
    <t>AB/1580,1585,1587,1599,1603/21</t>
  </si>
  <si>
    <t>DCUDAK233852</t>
  </si>
  <si>
    <t>IBCPAM243557DAK</t>
  </si>
  <si>
    <t>MARGIN ADVAN-EDL</t>
  </si>
  <si>
    <t>CIP2</t>
  </si>
  <si>
    <t>2109000245</t>
  </si>
  <si>
    <t>CM adv rcvd, ref-OBCDAK235752ARV</t>
  </si>
  <si>
    <t>CM ADVANCE -DWC</t>
  </si>
  <si>
    <t>2109000251</t>
  </si>
  <si>
    <t>CM adv rcvd, ref-OBCDAK235992ARV</t>
  </si>
  <si>
    <t>2109000250</t>
  </si>
  <si>
    <t>CM adv rcvd, ref-OBCDAK235995ARV</t>
  </si>
  <si>
    <t>2109000257</t>
  </si>
  <si>
    <t>C3449AMZ22PL0505</t>
  </si>
  <si>
    <t>2109000247</t>
  </si>
  <si>
    <t>CM advan adjusted, ref-OBCDAK235752ARV</t>
  </si>
  <si>
    <t>C3521LVLX0594-22</t>
  </si>
  <si>
    <t>CM ADVANCE-DWC</t>
  </si>
  <si>
    <t>EPIC DESIGNERS LTD</t>
  </si>
  <si>
    <t>2126000860</t>
  </si>
  <si>
    <t>Deferred Liability Creation to 3rd bell Internatio</t>
  </si>
  <si>
    <t>BELL/CIPL-178-2022</t>
  </si>
  <si>
    <t>BELL/CIPL-178-20</t>
  </si>
  <si>
    <t>2113003116</t>
  </si>
  <si>
    <t>Deferred Liability Creation to Alpha Start Ltd</t>
  </si>
  <si>
    <t>IBCPAM240837DAK</t>
  </si>
  <si>
    <t>2113003117</t>
  </si>
  <si>
    <t>IBCPAM241437DAK</t>
  </si>
  <si>
    <t>2113002942</t>
  </si>
  <si>
    <t>IBCPAM239997DAK</t>
  </si>
  <si>
    <t>2113003304</t>
  </si>
  <si>
    <t>IBCPAM244263DAK</t>
  </si>
  <si>
    <t>2113003340</t>
  </si>
  <si>
    <t>IBCPAM246721DAK</t>
  </si>
  <si>
    <t>2113003306</t>
  </si>
  <si>
    <t>DCUDAK233838</t>
  </si>
  <si>
    <t>IBCPAM244255DAK</t>
  </si>
  <si>
    <t>2113003299</t>
  </si>
  <si>
    <t>IBCPAM244272DAK</t>
  </si>
  <si>
    <t>2113003311</t>
  </si>
  <si>
    <t>IBCPAM244194DAK</t>
  </si>
  <si>
    <t>2113003335</t>
  </si>
  <si>
    <t>IBCPAM245773DAK</t>
  </si>
  <si>
    <t>2113003235</t>
  </si>
  <si>
    <t>IBCPAM243020DAK</t>
  </si>
  <si>
    <t>2113003236</t>
  </si>
  <si>
    <t>IBCPAM243194DAK</t>
  </si>
  <si>
    <t>2113003239</t>
  </si>
  <si>
    <t>IBCPAM244403DAK</t>
  </si>
  <si>
    <t>2113003242</t>
  </si>
  <si>
    <t>IBCPAM244070DAK</t>
  </si>
  <si>
    <t>2113003294</t>
  </si>
  <si>
    <t>IBCPAM244257DAK</t>
  </si>
  <si>
    <t>2126000784</t>
  </si>
  <si>
    <t>1000018903</t>
  </si>
  <si>
    <t>2126000789</t>
  </si>
  <si>
    <t>1000019006</t>
  </si>
  <si>
    <t>2126000790</t>
  </si>
  <si>
    <t>1000019020</t>
  </si>
  <si>
    <t>2126000833</t>
  </si>
  <si>
    <t>1000019157</t>
  </si>
  <si>
    <t>2126000835</t>
  </si>
  <si>
    <t>1000019160</t>
  </si>
  <si>
    <t>2126000839</t>
  </si>
  <si>
    <t>1000019229</t>
  </si>
  <si>
    <t>2126000842</t>
  </si>
  <si>
    <t>1000019269</t>
  </si>
  <si>
    <t>2126000840</t>
  </si>
  <si>
    <t>1000019271</t>
  </si>
  <si>
    <t>2126000841</t>
  </si>
  <si>
    <t>1000019243</t>
  </si>
  <si>
    <t>2126000897</t>
  </si>
  <si>
    <t>1000019574</t>
  </si>
  <si>
    <t>2126000857</t>
  </si>
  <si>
    <t>1000019406</t>
  </si>
  <si>
    <t>2126000876</t>
  </si>
  <si>
    <t>1000019539</t>
  </si>
  <si>
    <t>2126000875</t>
  </si>
  <si>
    <t>1000019569</t>
  </si>
  <si>
    <t>2126000886</t>
  </si>
  <si>
    <t>1000019689</t>
  </si>
  <si>
    <t>2126000885</t>
  </si>
  <si>
    <t>1000019690</t>
  </si>
  <si>
    <t>2126000908</t>
  </si>
  <si>
    <t>1000019751</t>
  </si>
  <si>
    <t>TRS/CIPL/22-089</t>
  </si>
  <si>
    <t>2126000904</t>
  </si>
  <si>
    <t>SC-0000004615</t>
  </si>
  <si>
    <t>1000019777</t>
  </si>
  <si>
    <t>2126000902</t>
  </si>
  <si>
    <t>SC-0000004662</t>
  </si>
  <si>
    <t>1000019783</t>
  </si>
  <si>
    <t>2126000903</t>
  </si>
  <si>
    <t>SC-0000004673</t>
  </si>
  <si>
    <t>1000019778</t>
  </si>
  <si>
    <t>Deferred Liability Creation to Bangladesh IRIS Co</t>
  </si>
  <si>
    <t>2126000818</t>
  </si>
  <si>
    <t>BD/IRIS/22-29-36-C</t>
  </si>
  <si>
    <t>BD/IRIS/27-CIPL</t>
  </si>
  <si>
    <t>2126000914</t>
  </si>
  <si>
    <t>Deferred Liability Creation to Bangladesh IRIS CO</t>
  </si>
  <si>
    <t>99-CIPL EPIC/2022</t>
  </si>
  <si>
    <t>99-CIPL EPIC/202</t>
  </si>
  <si>
    <t>2113002629</t>
  </si>
  <si>
    <t>BBCDAK151146</t>
  </si>
  <si>
    <t>DPBCBD233839DAK</t>
  </si>
  <si>
    <t>2113003094</t>
  </si>
  <si>
    <t>BBCDAK231572</t>
  </si>
  <si>
    <t>DPBCBD242226DAK</t>
  </si>
  <si>
    <t>2113003095</t>
  </si>
  <si>
    <t>BBCDAK233393</t>
  </si>
  <si>
    <t>DPBCBD242194DAK</t>
  </si>
  <si>
    <t>2113003051</t>
  </si>
  <si>
    <t>DPBCBD240142DAK</t>
  </si>
  <si>
    <t>2113003043</t>
  </si>
  <si>
    <t>DPBCBD239735DAK</t>
  </si>
  <si>
    <t>Deferred Liability Creation to Bengal Plastics Ltd</t>
  </si>
  <si>
    <t>2126000851</t>
  </si>
  <si>
    <t>COIU3H/00908/21-22</t>
  </si>
  <si>
    <t>COIU3H/00908/21</t>
  </si>
  <si>
    <t>2126000912</t>
  </si>
  <si>
    <t>BSPCI2504202201</t>
  </si>
  <si>
    <t>2126000913</t>
  </si>
  <si>
    <t>BSPCI2504202202</t>
  </si>
  <si>
    <t>2126000887</t>
  </si>
  <si>
    <t>BSPCI1304202201</t>
  </si>
  <si>
    <t>BBCDAK153928</t>
  </si>
  <si>
    <t>CHORI VIETNAM CO.,LTD</t>
  </si>
  <si>
    <t>2113002928</t>
  </si>
  <si>
    <t>Deferred Liability Creation to CHORI VIETNAM CO.,L</t>
  </si>
  <si>
    <t>DPBCBD240159DAK</t>
  </si>
  <si>
    <t>2113002937</t>
  </si>
  <si>
    <t>DPBCBD240566DAK</t>
  </si>
  <si>
    <t>2126000868</t>
  </si>
  <si>
    <t>EPL-21123390</t>
  </si>
  <si>
    <t>2126000844</t>
  </si>
  <si>
    <t>EPL-22030857</t>
  </si>
  <si>
    <t>2126000866</t>
  </si>
  <si>
    <t>EPL-22030932</t>
  </si>
  <si>
    <t>2126000877</t>
  </si>
  <si>
    <t>EPL-22040802</t>
  </si>
  <si>
    <t>2126000906</t>
  </si>
  <si>
    <t>EPL/CIPL/230/2022</t>
  </si>
  <si>
    <t>EPL-22030881</t>
  </si>
  <si>
    <t>2126000907</t>
  </si>
  <si>
    <t>EPL-22040947</t>
  </si>
  <si>
    <t>GLOBAL ATTIRE LIMITED</t>
  </si>
  <si>
    <t>Deferred Liability Creation to GUNZE UNITED LTD</t>
  </si>
  <si>
    <t>DCUDAK232326</t>
  </si>
  <si>
    <t>2126000821</t>
  </si>
  <si>
    <t>Deferred Liability Creation to HOORAIN HTF LIMITED</t>
  </si>
  <si>
    <t>HHL/2022/0145</t>
  </si>
  <si>
    <t>2126000820</t>
  </si>
  <si>
    <t>HHL/2022/0178</t>
  </si>
  <si>
    <t>2126000838</t>
  </si>
  <si>
    <t>Deferred Liability Creation to Hoorain HTF Ltd</t>
  </si>
  <si>
    <t>HHL/2022/-0099-A</t>
  </si>
  <si>
    <t>2126000780</t>
  </si>
  <si>
    <t>Deferred Liability Creation to HOORAIN HTF LTD</t>
  </si>
  <si>
    <t>HHL/2022/0086</t>
  </si>
  <si>
    <t>2126000779</t>
  </si>
  <si>
    <t>HHL/2022/0099</t>
  </si>
  <si>
    <t>2126000648</t>
  </si>
  <si>
    <t>Deferred Liability Creation to Hoorain HTF Ltd.</t>
  </si>
  <si>
    <t>HHL/2021/966</t>
  </si>
  <si>
    <t>2126000649</t>
  </si>
  <si>
    <t>HHL/2021/976</t>
  </si>
  <si>
    <t>2126000695</t>
  </si>
  <si>
    <t>HHL/2022/39</t>
  </si>
  <si>
    <t>Deferred Liability Creation to HUAFANG CO LTD</t>
  </si>
  <si>
    <t>HUAFANG COMPANY LIMITED BY SHA</t>
  </si>
  <si>
    <t>2113002936</t>
  </si>
  <si>
    <t>BBCDAK232818</t>
  </si>
  <si>
    <t>DPBCBD239559DAK</t>
  </si>
  <si>
    <t>2113003096</t>
  </si>
  <si>
    <t>BBCDAK233665</t>
  </si>
  <si>
    <t>DPBLBD241023DAK</t>
  </si>
  <si>
    <t>2126000917</t>
  </si>
  <si>
    <t>DPBLBD246686DAK</t>
  </si>
  <si>
    <t>Deferred Liability Creation to JIAXING YOUXIN</t>
  </si>
  <si>
    <t>BBCDAK233848</t>
  </si>
  <si>
    <t>JIAXING YOUXIN IMPORT AND EXPO</t>
  </si>
  <si>
    <t>2113003338</t>
  </si>
  <si>
    <t>Deferred Liability Creation to JIAXING YOUXIN IMPO</t>
  </si>
  <si>
    <t>DPBCBD246258DAK</t>
  </si>
  <si>
    <t>2113003334</t>
  </si>
  <si>
    <t>Deferred Liability Creation to KIYOKAWA CO LTD</t>
  </si>
  <si>
    <t>BBCDAK234537</t>
  </si>
  <si>
    <t>DPBCBD246270DAK</t>
  </si>
  <si>
    <t>Kiyokawa Co Ltd</t>
  </si>
  <si>
    <t>2113003197</t>
  </si>
  <si>
    <t>Deferred Liability Creation to KOHINOOR MILLS</t>
  </si>
  <si>
    <t>BBCDAK233073</t>
  </si>
  <si>
    <t>DPBCBD243713DAK</t>
  </si>
  <si>
    <t>BBCDAK235131</t>
  </si>
  <si>
    <t>BBCDAK155536</t>
  </si>
  <si>
    <t>2113002931</t>
  </si>
  <si>
    <t>DPBCBD238533DAK</t>
  </si>
  <si>
    <t>2113003327</t>
  </si>
  <si>
    <t>DPBCBD246054DAK</t>
  </si>
  <si>
    <t>2113003328</t>
  </si>
  <si>
    <t>DPBCBD246064DAK</t>
  </si>
  <si>
    <t>2113003330</t>
  </si>
  <si>
    <t>DPBCBD246052DAK</t>
  </si>
  <si>
    <t>2113003339</t>
  </si>
  <si>
    <t>BBCDAK236054</t>
  </si>
  <si>
    <t>DPBCBD246646DAK</t>
  </si>
  <si>
    <t>2126000922</t>
  </si>
  <si>
    <t>Deferred Liability Creation to KP ACCESSORIES</t>
  </si>
  <si>
    <t>SC-22012022/12-SC</t>
  </si>
  <si>
    <t>IMV#2022/27</t>
  </si>
  <si>
    <t>Deferred Liability Creation to KP Accessories Ltd</t>
  </si>
  <si>
    <t>2126000861</t>
  </si>
  <si>
    <t>INV#2022/13</t>
  </si>
  <si>
    <t>2113003480</t>
  </si>
  <si>
    <t>Deferred Liability Creation to Lai Tak Enterprise</t>
  </si>
  <si>
    <t>075122060356</t>
  </si>
  <si>
    <t>186BTB2209083</t>
  </si>
  <si>
    <t>Lai Tak Enterprises Ltd.</t>
  </si>
  <si>
    <t>BBCDAK153060</t>
  </si>
  <si>
    <t>Deferred Liability Creation to LAI TAK ENTERPRISES</t>
  </si>
  <si>
    <t>2113003050</t>
  </si>
  <si>
    <t>DPBCBD240680DAK</t>
  </si>
  <si>
    <t>BBCDAK233490</t>
  </si>
  <si>
    <t>2113003348</t>
  </si>
  <si>
    <t>DPBCBD246914DAK</t>
  </si>
  <si>
    <t>Deferred Liability Creation to M &amp; U PACKAGING</t>
  </si>
  <si>
    <t>2126000862</t>
  </si>
  <si>
    <t>MPL-2022-0970</t>
  </si>
  <si>
    <t>2126000867</t>
  </si>
  <si>
    <t>MPL-2022-0977</t>
  </si>
  <si>
    <t>2126000846</t>
  </si>
  <si>
    <t>Deferred Liability Creation to M &amp; U PACKAGING BD</t>
  </si>
  <si>
    <t>MPL-2022-0976</t>
  </si>
  <si>
    <t>Deferred Liability Creation to M &amp; U Packaging Ltd</t>
  </si>
  <si>
    <t>2126000865</t>
  </si>
  <si>
    <t>MNZ/20220309/0088</t>
  </si>
  <si>
    <t>MNZ/20220309/008</t>
  </si>
  <si>
    <t>2113003144</t>
  </si>
  <si>
    <t>Deferred Liability Creation to NANTONG SUNRISE FOR</t>
  </si>
  <si>
    <t>BBCDAK231424</t>
  </si>
  <si>
    <t>DPBCBD243125DAK</t>
  </si>
  <si>
    <t>NANTONG SUNRISE FOREIGN TRADE</t>
  </si>
  <si>
    <t>2113003329</t>
  </si>
  <si>
    <t>BBCDAK235162</t>
  </si>
  <si>
    <t>DPBCBD246040DAK</t>
  </si>
  <si>
    <t>DCUDAK230779</t>
  </si>
  <si>
    <t>Deferred Liability Creation to NISHAT MILLS LTD</t>
  </si>
  <si>
    <t>BBCDAK230763</t>
  </si>
  <si>
    <t>2113002918</t>
  </si>
  <si>
    <t>DPBCBD238530DAK</t>
  </si>
  <si>
    <t>2113003347</t>
  </si>
  <si>
    <t>DPBCBD246509DAK</t>
  </si>
  <si>
    <t>2113003491</t>
  </si>
  <si>
    <t>DPBCBD247710DAK</t>
  </si>
  <si>
    <t>2126000927</t>
  </si>
  <si>
    <t>OTA/CIPL-02022/026</t>
  </si>
  <si>
    <t>OTA/185/22</t>
  </si>
  <si>
    <t>2126000923</t>
  </si>
  <si>
    <t>ota/cipl-02022/002</t>
  </si>
  <si>
    <t>OTA/186/22</t>
  </si>
  <si>
    <t>2113003499</t>
  </si>
  <si>
    <t>DCUDAK154623</t>
  </si>
  <si>
    <t>IBCEPZ246144DAK</t>
  </si>
  <si>
    <t>2113003332</t>
  </si>
  <si>
    <t>DCUDAK235481</t>
  </si>
  <si>
    <t>IBCEPZ246545DAK</t>
  </si>
  <si>
    <t>2126000893</t>
  </si>
  <si>
    <t>DCUDAK232884</t>
  </si>
  <si>
    <t>IBCEPZ244082DAK</t>
  </si>
  <si>
    <t>2126000884</t>
  </si>
  <si>
    <t>DCUDAK233837</t>
  </si>
  <si>
    <t>IBCEPZ245784DAK</t>
  </si>
  <si>
    <t>2126000883</t>
  </si>
  <si>
    <t>DCUDAK234547</t>
  </si>
  <si>
    <t>IBCEPZ245797DAK</t>
  </si>
  <si>
    <t>2126000822</t>
  </si>
  <si>
    <t>Deferred Liability Creation to PARAMOUNT TEXTILE L</t>
  </si>
  <si>
    <t>PTL/EXP-0313/2022</t>
  </si>
  <si>
    <t>PTL/EXP-0313/202</t>
  </si>
  <si>
    <t>2126000505</t>
  </si>
  <si>
    <t>Deferred Liability Creation to PAXAR BANGLADE</t>
  </si>
  <si>
    <t>DCUDAK147191</t>
  </si>
  <si>
    <t>IBCEPZ184214DAK</t>
  </si>
  <si>
    <t>2113002218</t>
  </si>
  <si>
    <t>IBCEPZ183076DAK</t>
  </si>
  <si>
    <t>2126000937</t>
  </si>
  <si>
    <t>Deferred Liability Creation to Paxar Bangladesh Lt</t>
  </si>
  <si>
    <t>DCUDAK230822</t>
  </si>
  <si>
    <t>IBCEPZ246775DAK</t>
  </si>
  <si>
    <t>DCUDAK233850</t>
  </si>
  <si>
    <t>2126000939</t>
  </si>
  <si>
    <t>IBCEPZ247991DAK</t>
  </si>
  <si>
    <t>2126000941</t>
  </si>
  <si>
    <t>DCUDAK236749</t>
  </si>
  <si>
    <t>IBCEPZ247842DAK</t>
  </si>
  <si>
    <t>2113002255</t>
  </si>
  <si>
    <t>200954-sc DCUDAK01</t>
  </si>
  <si>
    <t>IBCEPZ183061DAK</t>
  </si>
  <si>
    <t>2113002256</t>
  </si>
  <si>
    <t>201941-SC DCUDAK01</t>
  </si>
  <si>
    <t>IBCEPZ183055DAK</t>
  </si>
  <si>
    <t>2113002257</t>
  </si>
  <si>
    <t>207343-SC DCUDAK02</t>
  </si>
  <si>
    <t>IBCEPZ183065DAK</t>
  </si>
  <si>
    <t>2113002259</t>
  </si>
  <si>
    <t>202964-SC DCUDAK01</t>
  </si>
  <si>
    <t>IBCEPZ183059DAK</t>
  </si>
  <si>
    <t>2113002258</t>
  </si>
  <si>
    <t>203046-SC DCUDAK01</t>
  </si>
  <si>
    <t>IBCEPZ183047DAK</t>
  </si>
  <si>
    <t>2113002260</t>
  </si>
  <si>
    <t>224002</t>
  </si>
  <si>
    <t>IBCEPZ183063DAK</t>
  </si>
  <si>
    <t>2113003148</t>
  </si>
  <si>
    <t>DCUDAK230919</t>
  </si>
  <si>
    <t>IBCEPZ240363DAK</t>
  </si>
  <si>
    <t>2113003122</t>
  </si>
  <si>
    <t>DCUDAK151412</t>
  </si>
  <si>
    <t>IBCEPZ242406DAK</t>
  </si>
  <si>
    <t>PUDONG GARMENTS IMP.&amp; EXP. CO.</t>
  </si>
  <si>
    <t>2126000909</t>
  </si>
  <si>
    <t>B03LC22/223001055</t>
  </si>
  <si>
    <t>3LC22/223001055</t>
  </si>
  <si>
    <t>Deferred Liability Creation to R-PAC BD LTD</t>
  </si>
  <si>
    <t>2126000874</t>
  </si>
  <si>
    <t>BO3LC22/223000683</t>
  </si>
  <si>
    <t>O3LC22/223000683</t>
  </si>
  <si>
    <t>2126000930</t>
  </si>
  <si>
    <t>CIPL032422</t>
  </si>
  <si>
    <t>3LC22/223001017</t>
  </si>
  <si>
    <t>2126000929</t>
  </si>
  <si>
    <t>CIPL040422A</t>
  </si>
  <si>
    <t>3LC22/223001138</t>
  </si>
  <si>
    <t>2126000931</t>
  </si>
  <si>
    <t>CIPL040422C</t>
  </si>
  <si>
    <t>3LC22/223001140</t>
  </si>
  <si>
    <t>2126000921</t>
  </si>
  <si>
    <t>Deferred Liability Creation to S.B Enterprise</t>
  </si>
  <si>
    <t>SC-2201</t>
  </si>
  <si>
    <t>SB Enterprise</t>
  </si>
  <si>
    <t>2113003481</t>
  </si>
  <si>
    <t>Deferred Liability Creation to Sapphire Finishing</t>
  </si>
  <si>
    <t>075122060441</t>
  </si>
  <si>
    <t>186BTB2209475</t>
  </si>
  <si>
    <t>2113003482</t>
  </si>
  <si>
    <t>186BTB2209479</t>
  </si>
  <si>
    <t>BBCDAK155534</t>
  </si>
  <si>
    <t>2113002916</t>
  </si>
  <si>
    <t>DPBCBD240017DAK</t>
  </si>
  <si>
    <t>2113003091</t>
  </si>
  <si>
    <t>DPBCBD241827DAK</t>
  </si>
  <si>
    <t>2113003198</t>
  </si>
  <si>
    <t>BBCDAK234178</t>
  </si>
  <si>
    <t>DPBCBD244268DAK</t>
  </si>
  <si>
    <t>2113003337</t>
  </si>
  <si>
    <t>DPBCBD246465DAK</t>
  </si>
  <si>
    <t>2113003430</t>
  </si>
  <si>
    <t>DPBCBD247489DAK</t>
  </si>
  <si>
    <t>2126000915</t>
  </si>
  <si>
    <t>DPBCBD242884DAK</t>
  </si>
  <si>
    <t>2126000916</t>
  </si>
  <si>
    <t>DPBCBD242882DAK</t>
  </si>
  <si>
    <t>075122060446</t>
  </si>
  <si>
    <t>SARENA TEXTILE INDUSTRIES (PVT</t>
  </si>
  <si>
    <t>2113003351</t>
  </si>
  <si>
    <t>Deferred Liability Creation to SHENZHEN WEIXING IM</t>
  </si>
  <si>
    <t>BBCDAK235195</t>
  </si>
  <si>
    <t>DPBCBD246910DAK</t>
  </si>
  <si>
    <t>SHENZHEN WEIXING IMP AND EXP C</t>
  </si>
  <si>
    <t>2113003331</t>
  </si>
  <si>
    <t>Deferred Liability Creation to SHIMADA SHOJI CO.</t>
  </si>
  <si>
    <t>BBCDAK235790</t>
  </si>
  <si>
    <t>DPBCBD246003DAK</t>
  </si>
  <si>
    <t>SHIMADA SHOJI CO LTD</t>
  </si>
  <si>
    <t>2113000559</t>
  </si>
  <si>
    <t>Deferred Liability Creation to SHOHEL AND BROTHERS</t>
  </si>
  <si>
    <t>DPCDAK138709</t>
  </si>
  <si>
    <t>DPBCOR162179DAK</t>
  </si>
  <si>
    <t>SHOHEL AND BROTHERS (SINGAPORE</t>
  </si>
  <si>
    <t>Deferred Liability Creation to SML PACKAGING</t>
  </si>
  <si>
    <t>2126000896</t>
  </si>
  <si>
    <t>IBCDAO246086DAK</t>
  </si>
  <si>
    <t>2113003498</t>
  </si>
  <si>
    <t>DCUDAK150516</t>
  </si>
  <si>
    <t>IBCEPZ247102DAK</t>
  </si>
  <si>
    <t>2126000936</t>
  </si>
  <si>
    <t>DCUDAK230491</t>
  </si>
  <si>
    <t>IBCEPZ246296DAK</t>
  </si>
  <si>
    <t>2113003497</t>
  </si>
  <si>
    <t>IBCEPZ245443DAK</t>
  </si>
  <si>
    <t>2113002672</t>
  </si>
  <si>
    <t>Deferred Liability Creation to TALENT TEXTILES CO</t>
  </si>
  <si>
    <t>BBCDAK152540</t>
  </si>
  <si>
    <t>DPBCBD234923DAK</t>
  </si>
  <si>
    <t>Deferred Liability Creation to TAT FAI ZIPPER</t>
  </si>
  <si>
    <t>TAT FAI ZIPPER COMPANY LIMITED</t>
  </si>
  <si>
    <t>2126000785</t>
  </si>
  <si>
    <t>INV#193/21(B)</t>
  </si>
  <si>
    <t>2126000900</t>
  </si>
  <si>
    <t>TRS/CIPL/22-085</t>
  </si>
  <si>
    <t>2126000901</t>
  </si>
  <si>
    <t>TRS/CIPL/22-086</t>
  </si>
  <si>
    <t>Deferred Liability Creation to TRS ACCESSORIES LTD</t>
  </si>
  <si>
    <t>2113003193</t>
  </si>
  <si>
    <t>DPBCBD243705DAK</t>
  </si>
  <si>
    <t>2113003496</t>
  </si>
  <si>
    <t>DPBCBD247206DAK</t>
  </si>
  <si>
    <t>2113002867</t>
  </si>
  <si>
    <t>BBCDAK151016</t>
  </si>
  <si>
    <t>DPBCBD238619DAK</t>
  </si>
  <si>
    <t>2113002869</t>
  </si>
  <si>
    <t>DPBCBD238046DAK</t>
  </si>
  <si>
    <t>2126000905</t>
  </si>
  <si>
    <t>Deferred Liability Creation to Victory Bangla</t>
  </si>
  <si>
    <t>BBCDAK234919</t>
  </si>
  <si>
    <t>CIPL-VB20220323</t>
  </si>
  <si>
    <t>VICTORY BANGLA</t>
  </si>
  <si>
    <t>Western paper industries (BD)</t>
  </si>
  <si>
    <t>BBCDAK154102</t>
  </si>
  <si>
    <t>Winnitex Limited</t>
  </si>
  <si>
    <t>2113003429</t>
  </si>
  <si>
    <t>Deferred Liability Creation to WINNITEX LTD</t>
  </si>
  <si>
    <t>DPBCBD246316DAK</t>
  </si>
  <si>
    <t>2113003433</t>
  </si>
  <si>
    <t>BBCDAK236513</t>
  </si>
  <si>
    <t>DPBCBD246290DAK</t>
  </si>
  <si>
    <t>2113003492</t>
  </si>
  <si>
    <t>BBCDAK234186</t>
  </si>
  <si>
    <t>DPBCBD247187DAK</t>
  </si>
  <si>
    <t>2113003493</t>
  </si>
  <si>
    <t>DPBCBD247208DAK</t>
  </si>
  <si>
    <t>2113003494</t>
  </si>
  <si>
    <t>DPBCBD247214DAK</t>
  </si>
  <si>
    <t>2113003495</t>
  </si>
  <si>
    <t>DPBCBD247180DAK</t>
  </si>
  <si>
    <t>BBCDAK230749</t>
  </si>
  <si>
    <t>Deferred Liability Creation to YIXING LUCKY G AN L</t>
  </si>
  <si>
    <t>2113002938</t>
  </si>
  <si>
    <t>DPBCBD240224DAK</t>
  </si>
  <si>
    <t>2126000889</t>
  </si>
  <si>
    <t>IBCEPZ246090DAK</t>
  </si>
  <si>
    <t>DCUDAK234566</t>
  </si>
  <si>
    <t>DCUDAK230371</t>
  </si>
  <si>
    <t>2126000943</t>
  </si>
  <si>
    <t>IBCEPZ246531DAK</t>
  </si>
  <si>
    <t>2113002623</t>
  </si>
  <si>
    <t>BBCDAK152366</t>
  </si>
  <si>
    <t>DPBCBD234443DAK</t>
  </si>
  <si>
    <t>BBCDAK232212</t>
  </si>
  <si>
    <t>2113002935</t>
  </si>
  <si>
    <t>DPBCBD240596DAK</t>
  </si>
  <si>
    <t>2113003052</t>
  </si>
  <si>
    <t>DPBCBD241005DAK</t>
  </si>
  <si>
    <t>BBCDAK234808</t>
  </si>
  <si>
    <t>2113003273</t>
  </si>
  <si>
    <t>DPBCBD245596DAK</t>
  </si>
  <si>
    <t>2113003298</t>
  </si>
  <si>
    <t>DPBCBD246094DAK</t>
  </si>
  <si>
    <t>2113003272</t>
  </si>
  <si>
    <t>BBCDAK235132</t>
  </si>
  <si>
    <t>DPBCBD245365DAK</t>
  </si>
  <si>
    <t>2126000828</t>
  </si>
  <si>
    <t>Deferred Liability Creationt to American &amp; Efird</t>
  </si>
  <si>
    <t>1000019131</t>
  </si>
  <si>
    <t>2126000859</t>
  </si>
  <si>
    <t>Deferred Liability Settlement to Best Silica gel p</t>
  </si>
  <si>
    <t>BSPCI0604202201</t>
  </si>
  <si>
    <t>2126000858</t>
  </si>
  <si>
    <t>Deferred Liability Settlement to GREEN PAC BD</t>
  </si>
  <si>
    <t>DN-GP/CIPL/04/22</t>
  </si>
  <si>
    <t>2113003114</t>
  </si>
  <si>
    <t>Deferred Liability Settlement to PUDONG GARMENTS</t>
  </si>
  <si>
    <t>BBCDAK234221</t>
  </si>
  <si>
    <t>DPBCBD242876DAK</t>
  </si>
  <si>
    <t>HHL/2022/0099-B</t>
  </si>
  <si>
    <t>Direct Sales to Levis</t>
  </si>
  <si>
    <t>2108000134</t>
  </si>
  <si>
    <t>C3521LVPK0591-22</t>
  </si>
  <si>
    <t>2010200001</t>
  </si>
  <si>
    <t>2109000220</t>
  </si>
  <si>
    <t>Margin advance, ref-OBCDAK234631ARV</t>
  </si>
  <si>
    <t>2110000986</t>
  </si>
  <si>
    <t>MDGDAK050907</t>
  </si>
  <si>
    <t>C2000-12</t>
  </si>
  <si>
    <t>2108000087</t>
  </si>
  <si>
    <t>CIPL-MSGL-239-22</t>
  </si>
  <si>
    <t>CIPL-MSGL-241-22</t>
  </si>
  <si>
    <t>2108000096</t>
  </si>
  <si>
    <t>2108000143</t>
  </si>
  <si>
    <t>CIPL-MSGL-243-22</t>
  </si>
  <si>
    <t>2108000141</t>
  </si>
  <si>
    <t>N.INT.COM WASH SALES TO NEWAGE GARMENTS LTD</t>
  </si>
  <si>
    <t>C2021-268</t>
  </si>
  <si>
    <t>CIPL-NA-001-22</t>
  </si>
  <si>
    <t>2108000138</t>
  </si>
  <si>
    <t>N.INT.COM WASH SALES TO Rose Garments LTD</t>
  </si>
  <si>
    <t>C2016-343</t>
  </si>
  <si>
    <t>CIPL-ROSE-002-22</t>
  </si>
  <si>
    <t>2108000139</t>
  </si>
  <si>
    <t>CIPL-ROSE-001-22</t>
  </si>
  <si>
    <t>2108000092</t>
  </si>
  <si>
    <t>N.INT.COM WASH SALES TO SILVER COMPOSITE</t>
  </si>
  <si>
    <t>C2021-210</t>
  </si>
  <si>
    <t>CIPL-SLV-001-22</t>
  </si>
  <si>
    <t>2108000094</t>
  </si>
  <si>
    <t>N.INT.COM WASH SALES TO SNOWTEX SPORTSWEAR LTD.</t>
  </si>
  <si>
    <t>C2022-17</t>
  </si>
  <si>
    <t>CIPL-SNOWT-001-2</t>
  </si>
  <si>
    <t>2108000095</t>
  </si>
  <si>
    <t>CIPL-SNOWT-002-2</t>
  </si>
  <si>
    <t>2108000140</t>
  </si>
  <si>
    <t>CIPL-SNOWT-003-2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</si>
  <si>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</si>
  <si>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</si>
  <si>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</si>
  <si>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</si>
  <si>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</si>
  <si>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</si>
  <si>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</si>
  <si>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</si>
  <si>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</si>
  <si>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</si>
  <si>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</si>
  <si>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</si>
  <si>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</si>
  <si>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</si>
  <si>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</si>
  <si>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</si>
  <si>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UNIQLO for file no CIPL-03587</t>
  </si>
  <si>
    <t>UNIQLO for file no CIPL-03593</t>
  </si>
  <si>
    <t>UNIQLO for file no CIPL-03597</t>
  </si>
  <si>
    <t>C2016-84</t>
  </si>
  <si>
    <t>C2000-38</t>
  </si>
  <si>
    <t>Uniqlo</t>
  </si>
  <si>
    <t>Rose Garments LTD</t>
  </si>
  <si>
    <t>Cutting Edge Industries  Ltd.</t>
  </si>
  <si>
    <t>SNOWTEX SPORTSWEAR LTD.</t>
  </si>
  <si>
    <t>MASCOT FASHIONS LTD</t>
  </si>
  <si>
    <t>SILVER COMPOSITE TEXTILE MILLS</t>
  </si>
  <si>
    <t>NEWAGE GARMENTS LTD</t>
  </si>
  <si>
    <t>Jun'21</t>
  </si>
  <si>
    <t>10340150</t>
  </si>
  <si>
    <t>10340151</t>
  </si>
  <si>
    <t>10340152</t>
  </si>
  <si>
    <t>10340210</t>
  </si>
  <si>
    <t>10340220</t>
  </si>
  <si>
    <t>10340221</t>
  </si>
  <si>
    <t>10340230</t>
  </si>
  <si>
    <t>City Bank Limited (CBL)</t>
  </si>
  <si>
    <t>Current account in BDT (CBL)</t>
  </si>
  <si>
    <t>Current account in USD (CBL)</t>
  </si>
  <si>
    <t>50307008</t>
  </si>
  <si>
    <t>50309003</t>
  </si>
  <si>
    <t>Levis</t>
  </si>
  <si>
    <t xml:space="preserve">Mascot Garments Ltd </t>
  </si>
  <si>
    <t>SILVER COMPOSITE</t>
  </si>
  <si>
    <t>2109000268</t>
  </si>
  <si>
    <t>2126000957</t>
  </si>
  <si>
    <t>Deferred Liability Creation to Bangladesh IRIS CO.</t>
  </si>
  <si>
    <t>BD/IRIS/124-CIPL E</t>
  </si>
  <si>
    <t>BD/IRIS/124-CIPL</t>
  </si>
  <si>
    <t>Mr. Tanvir Ahmed</t>
  </si>
  <si>
    <t>Share money deposit received</t>
  </si>
  <si>
    <t xml:space="preserve">Receipt of share money deposit </t>
  </si>
  <si>
    <t>FY 2020-21</t>
  </si>
  <si>
    <t>FY 2021-22</t>
  </si>
  <si>
    <t>Jun'22</t>
  </si>
  <si>
    <t>1000/10340240</t>
  </si>
  <si>
    <t>CBL 1000241001285 M</t>
  </si>
  <si>
    <t>1000/10340250</t>
  </si>
  <si>
    <t>CBL 1000241001286 M</t>
  </si>
  <si>
    <t>1000/50603008</t>
  </si>
  <si>
    <t>Interest Paid - Bank</t>
  </si>
  <si>
    <t>C3513LVMY0753-22</t>
  </si>
  <si>
    <t>C3593UQ22TOM0876</t>
  </si>
  <si>
    <t>C3593UQ22SEN0877</t>
  </si>
  <si>
    <t>C3593UQ22HAK0878</t>
  </si>
  <si>
    <t>C3593UQ22NAG0879</t>
  </si>
  <si>
    <t>C3581UQ22TOK0920</t>
  </si>
  <si>
    <t>C3521LVLX0865-22</t>
  </si>
  <si>
    <t>C3581UQ22IN0939</t>
  </si>
  <si>
    <t>C3567LVLX0899-22</t>
  </si>
  <si>
    <t>C3581UQ22OSA0983</t>
  </si>
  <si>
    <t>C3547AMZ22US0918</t>
  </si>
  <si>
    <t>C3547AMZ22US0917</t>
  </si>
  <si>
    <t>C3547AMZ22US0916</t>
  </si>
  <si>
    <t>C3547AMZ22JP0912</t>
  </si>
  <si>
    <t>C3547AMZ22US0914</t>
  </si>
  <si>
    <t>C3547AMZ22US0915</t>
  </si>
  <si>
    <t>2108000180</t>
  </si>
  <si>
    <t>SC3578LVUS040-22</t>
  </si>
  <si>
    <t>2109000342</t>
  </si>
  <si>
    <t>C3592UQ22HNL0815</t>
  </si>
  <si>
    <t>2118001938</t>
  </si>
  <si>
    <t>C3581UQ22TOK0852</t>
  </si>
  <si>
    <t>2118001952</t>
  </si>
  <si>
    <t>C3581UQ22OSA0886</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</si>
  <si>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</si>
  <si>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</si>
  <si>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</si>
  <si>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</si>
  <si>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</si>
  <si>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</si>
  <si>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</si>
  <si>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</si>
  <si>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</si>
  <si>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</si>
  <si>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</si>
  <si>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</si>
  <si>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</si>
  <si>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</si>
  <si>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</si>
  <si>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</si>
  <si>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</si>
  <si>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</si>
  <si>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</si>
  <si>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</si>
  <si>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</si>
  <si>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</si>
  <si>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</si>
  <si>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</si>
  <si>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</si>
  <si>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</si>
  <si>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</si>
  <si>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</si>
  <si>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</si>
  <si>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</si>
  <si>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</si>
  <si>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</si>
  <si>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</si>
  <si>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</si>
  <si>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</si>
  <si>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</si>
  <si>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</si>
  <si>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2118001983</t>
  </si>
  <si>
    <t>2118001984</t>
  </si>
  <si>
    <t>2118001985</t>
  </si>
  <si>
    <t>2118001986</t>
  </si>
  <si>
    <t>2118001987</t>
  </si>
  <si>
    <t>C3592UQ22IN0891</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</si>
  <si>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</si>
  <si>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</si>
  <si>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</si>
  <si>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</si>
  <si>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</si>
  <si>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</si>
  <si>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</si>
  <si>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</si>
  <si>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</si>
  <si>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</si>
  <si>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</si>
  <si>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</si>
  <si>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</si>
  <si>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</si>
  <si>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</si>
  <si>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</si>
  <si>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</si>
  <si>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</si>
  <si>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</si>
  <si>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</si>
  <si>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</si>
  <si>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</si>
  <si>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</si>
  <si>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</si>
  <si>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</si>
  <si>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</si>
  <si>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</si>
  <si>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</si>
  <si>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</si>
  <si>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</si>
  <si>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</si>
  <si>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</si>
  <si>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</si>
  <si>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</si>
  <si>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2118002006</t>
  </si>
  <si>
    <t>C3541LVGR0951-22</t>
  </si>
  <si>
    <t>2118002007</t>
  </si>
  <si>
    <t>C3581UQ22PH0921</t>
  </si>
  <si>
    <t>2118002008</t>
  </si>
  <si>
    <t>C3592UQ22SEN0966</t>
  </si>
  <si>
    <t>2118002009</t>
  </si>
  <si>
    <t>C3592UQ22HAK0967</t>
  </si>
  <si>
    <t>2118002010</t>
  </si>
  <si>
    <t>C3592UQ22NAG0968</t>
  </si>
  <si>
    <t>2118002011</t>
  </si>
  <si>
    <t>C3526UQ22VN0972</t>
  </si>
  <si>
    <t>2118002012</t>
  </si>
  <si>
    <t>C3526UQ22VN0925</t>
  </si>
  <si>
    <t>2118002013</t>
  </si>
  <si>
    <t>C3564LVCL0953-22</t>
  </si>
  <si>
    <t>2118002014</t>
  </si>
  <si>
    <t>2118002015</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</si>
  <si>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</si>
  <si>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</si>
  <si>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</si>
  <si>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</si>
  <si>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</si>
  <si>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</si>
  <si>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</si>
  <si>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</si>
  <si>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</si>
  <si>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</si>
  <si>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</si>
  <si>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</si>
  <si>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</si>
  <si>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</si>
  <si>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</si>
  <si>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</si>
  <si>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</si>
  <si>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</si>
  <si>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2118002025</t>
  </si>
  <si>
    <t>C3541LVTW0950-22</t>
  </si>
  <si>
    <t>2118002026</t>
  </si>
  <si>
    <t>C3541LVGR0903-22</t>
  </si>
  <si>
    <t>2118002028</t>
  </si>
  <si>
    <t>C3564LVPE0954-22</t>
  </si>
  <si>
    <t>2118002030</t>
  </si>
  <si>
    <t>C3492LVGR0902-22</t>
  </si>
  <si>
    <t>2118002031</t>
  </si>
  <si>
    <t>C3516LVLX0942-22</t>
  </si>
  <si>
    <t>2118002039</t>
  </si>
  <si>
    <t>C3593UQ22HNL0940</t>
  </si>
  <si>
    <t>2118002041</t>
  </si>
  <si>
    <t>C3591UQ22TOK0976</t>
  </si>
  <si>
    <t>2118002042</t>
  </si>
  <si>
    <t>2118002043</t>
  </si>
  <si>
    <t>2118002044</t>
  </si>
  <si>
    <t>C3540LVMX0857-22</t>
  </si>
  <si>
    <t>2118002045</t>
  </si>
  <si>
    <t>C3517LVMX0867-22</t>
  </si>
  <si>
    <t>2118002046</t>
  </si>
  <si>
    <t>C3521LVCA0895-22</t>
  </si>
  <si>
    <t>2118002047</t>
  </si>
  <si>
    <t>C3539LVMX0896-22</t>
  </si>
  <si>
    <t>2118002048</t>
  </si>
  <si>
    <t>C3521LVCA0897-22</t>
  </si>
  <si>
    <t>2118002049</t>
  </si>
  <si>
    <t>C3521LVCA0943-22</t>
  </si>
  <si>
    <t>2118002050</t>
  </si>
  <si>
    <t>C3517LVMX0944-22</t>
  </si>
  <si>
    <t>2118002051</t>
  </si>
  <si>
    <t>C3517LVMX0974-22</t>
  </si>
  <si>
    <t>2118002052</t>
  </si>
  <si>
    <t>C3521LVCA0973-22</t>
  </si>
  <si>
    <t>2118002053</t>
  </si>
  <si>
    <t>C3564LVMX0945-22</t>
  </si>
  <si>
    <t>2118002054</t>
  </si>
  <si>
    <t>C3540LVLX0901-22</t>
  </si>
  <si>
    <t>2118002055</t>
  </si>
  <si>
    <t>C3581UQ22PH0971</t>
  </si>
  <si>
    <t>2118001967</t>
  </si>
  <si>
    <t>C3449AMZ22PL0835</t>
  </si>
  <si>
    <t>2118002029</t>
  </si>
  <si>
    <t>C3510AMZ22UK0763</t>
  </si>
  <si>
    <t>2118002032</t>
  </si>
  <si>
    <t>C3546AMZ22JP0957</t>
  </si>
  <si>
    <t>C3546AMZ22US0922</t>
  </si>
  <si>
    <t>C3546AMZ22US0923</t>
  </si>
  <si>
    <t>2118002058</t>
  </si>
  <si>
    <t>C3546AMZ22US0959</t>
  </si>
  <si>
    <t>2118002059</t>
  </si>
  <si>
    <t>C3546AMZ22US0960</t>
  </si>
  <si>
    <t>2118002060</t>
  </si>
  <si>
    <t>C3546AMZ22US0962</t>
  </si>
  <si>
    <t>2118002061</t>
  </si>
  <si>
    <t>C3546AMZ22US0961</t>
  </si>
  <si>
    <t>2118002062</t>
  </si>
  <si>
    <t>2118002063</t>
  </si>
  <si>
    <t>2118002064</t>
  </si>
  <si>
    <t>2118002065</t>
  </si>
  <si>
    <t>2118002066</t>
  </si>
  <si>
    <t>2118002067</t>
  </si>
  <si>
    <t>2126001040</t>
  </si>
  <si>
    <t>TS1737/22</t>
  </si>
  <si>
    <t>2113003998</t>
  </si>
  <si>
    <t>20220514TICH-B,20524TICH,20528TICH,20602TICH</t>
  </si>
  <si>
    <t>075122060509</t>
  </si>
  <si>
    <t>186BTB2214888</t>
  </si>
  <si>
    <t>Toray International (China) Co</t>
  </si>
  <si>
    <t>2113003769</t>
  </si>
  <si>
    <t>222CH366003-2,366003-3,6003-4,6003-5,6003-9,2026-3</t>
  </si>
  <si>
    <t>DPBCBD250809DAK</t>
  </si>
  <si>
    <t>2112014694</t>
  </si>
  <si>
    <t>ASL reconciliation with PGCL for the month JUN'22</t>
  </si>
  <si>
    <t>ASL RECON ON MAY</t>
  </si>
  <si>
    <t>2109000343</t>
  </si>
  <si>
    <t>CM adv rcvd, ref-186FIT2200565</t>
  </si>
  <si>
    <t>2109000280</t>
  </si>
  <si>
    <t>CM adv rcvd, ref-OBCDAK237030ARV</t>
  </si>
  <si>
    <t>2109000291</t>
  </si>
  <si>
    <t>CM adv rcvd, ref-OBCDAK237573ARV</t>
  </si>
  <si>
    <t>2109000308</t>
  </si>
  <si>
    <t>CM adv rcvd, ref-OBCDAK237739ARV</t>
  </si>
  <si>
    <t>2109000316</t>
  </si>
  <si>
    <t>CM adv rcvd, ref-OBCDAK238080ARV</t>
  </si>
  <si>
    <t>2109000338</t>
  </si>
  <si>
    <t>CM adv rcvd, ref-OBCDAK239099ARV</t>
  </si>
  <si>
    <t>CM adv rcvd, ref-OBCDAK239101ARV</t>
  </si>
  <si>
    <t>2109000340</t>
  </si>
  <si>
    <t>CM adv rcvd, ref-OBCDAK239132ARV</t>
  </si>
  <si>
    <t>2109000282</t>
  </si>
  <si>
    <t>2109000314</t>
  </si>
  <si>
    <t>C3517LVMX0671-22</t>
  </si>
  <si>
    <t>2109000315</t>
  </si>
  <si>
    <t>C3521LVCA0698-22</t>
  </si>
  <si>
    <t>2109000331</t>
  </si>
  <si>
    <t>C3521LVCA0774-22</t>
  </si>
  <si>
    <t>2113003669</t>
  </si>
  <si>
    <t>C3521LVTR0708-22</t>
  </si>
  <si>
    <t>2109000281</t>
  </si>
  <si>
    <t>CM advan adjusted, ref-OBCDAK234631ARV</t>
  </si>
  <si>
    <t>2109000288</t>
  </si>
  <si>
    <t>C3517LVMY0706-22</t>
  </si>
  <si>
    <t>2109000309</t>
  </si>
  <si>
    <t>C3577UQ22HNL0761</t>
  </si>
  <si>
    <t>2109000325</t>
  </si>
  <si>
    <t>2109000326</t>
  </si>
  <si>
    <t>C3577UQ22KR0818,</t>
  </si>
  <si>
    <t>2113003956</t>
  </si>
  <si>
    <t>C3521LVGR0751-22</t>
  </si>
  <si>
    <t>2109000328</t>
  </si>
  <si>
    <t>C3510AMZ22US0759</t>
  </si>
  <si>
    <t>2109000341</t>
  </si>
  <si>
    <t>SC3578LVSG024-22</t>
  </si>
  <si>
    <t>2109000273</t>
  </si>
  <si>
    <t>2109000274</t>
  </si>
  <si>
    <t>OBCDAK236721FTT</t>
  </si>
  <si>
    <t>2109000277</t>
  </si>
  <si>
    <t>CM advan adjusted, ref-OBCDAK235992ARV</t>
  </si>
  <si>
    <t>2109000283</t>
  </si>
  <si>
    <t>C3509AMZ22US0665</t>
  </si>
  <si>
    <t>2109000289</t>
  </si>
  <si>
    <t>2109000310</t>
  </si>
  <si>
    <t>C3509AMZ22PL0664</t>
  </si>
  <si>
    <t>2109000313</t>
  </si>
  <si>
    <t>C3509AMZ22UK0663</t>
  </si>
  <si>
    <t>2109000334</t>
  </si>
  <si>
    <t>C3510AMZ22PL0758</t>
  </si>
  <si>
    <t>CM advan adjusted, ref-OBCDAK235995ARV</t>
  </si>
  <si>
    <t>2109000312</t>
  </si>
  <si>
    <t>C3449AMZ22LB0737</t>
  </si>
  <si>
    <t>CM advan adjusted, ref-OBCDAK237030ARV</t>
  </si>
  <si>
    <t>CM advan adjusted, ref-OBCDAK237573ARV</t>
  </si>
  <si>
    <t>CM advan adjusted, ref-OBCDAK237739ARV</t>
  </si>
  <si>
    <t>2109000337</t>
  </si>
  <si>
    <t>C3545AMZ22US0819</t>
  </si>
  <si>
    <t>2109000322</t>
  </si>
  <si>
    <t>CM advan adjusted, ref-OBCDAK238080ARV</t>
  </si>
  <si>
    <t>C3510AMZ22JP0756</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</si>
  <si>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</si>
  <si>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</si>
  <si>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</si>
  <si>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</si>
  <si>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</si>
  <si>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</si>
  <si>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</si>
  <si>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</si>
  <si>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</si>
  <si>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</si>
  <si>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</si>
  <si>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</si>
  <si>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</si>
  <si>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</si>
  <si>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</si>
  <si>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</si>
  <si>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</si>
  <si>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</si>
  <si>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</si>
  <si>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</si>
  <si>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</si>
  <si>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</si>
  <si>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</si>
  <si>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</si>
  <si>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</si>
  <si>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</si>
  <si>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</si>
  <si>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</si>
  <si>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</si>
  <si>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</si>
  <si>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</si>
  <si>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2126000955</t>
  </si>
  <si>
    <t>DDeferred Liability Creation to MAHEEN DIZAYN ETIK</t>
  </si>
  <si>
    <t>MAHEEN/1009/2022</t>
  </si>
  <si>
    <t>20220317/008874</t>
  </si>
  <si>
    <t>2126000956</t>
  </si>
  <si>
    <t>MAHEEN/1011/2022</t>
  </si>
  <si>
    <t>20220426/009153</t>
  </si>
  <si>
    <t>2126000954</t>
  </si>
  <si>
    <t>DDeferred Liability Creation to R-PAC BD LTD</t>
  </si>
  <si>
    <t>CIPL040422B</t>
  </si>
  <si>
    <t>3LC22/223001136</t>
  </si>
  <si>
    <t>2126000953</t>
  </si>
  <si>
    <t>DDeferred Liability Creation to TRS Accessories Lt</t>
  </si>
  <si>
    <t>TRS/CIPL-109/2022</t>
  </si>
  <si>
    <t>TRS/CIPL/22-110</t>
  </si>
  <si>
    <t>2126000976</t>
  </si>
  <si>
    <t>Deferred Liability Creation to 3RD BELL INTERNA</t>
  </si>
  <si>
    <t>BELL/CIPL-179-2022</t>
  </si>
  <si>
    <t>BELL/CIPL-179-20</t>
  </si>
  <si>
    <t>2126000974</t>
  </si>
  <si>
    <t>BELL/CIPL-180-20</t>
  </si>
  <si>
    <t>2126000975</t>
  </si>
  <si>
    <t>BELL/CIPL-181-2022</t>
  </si>
  <si>
    <t>BELL/CIPL-181-20</t>
  </si>
  <si>
    <t>2126001025</t>
  </si>
  <si>
    <t>Deferred Liability Creation to 3rd bell internatio</t>
  </si>
  <si>
    <t>3rd Bell/cipl-11/2</t>
  </si>
  <si>
    <t>BELL/CIPL-182-20</t>
  </si>
  <si>
    <t>2126001061</t>
  </si>
  <si>
    <t>Deferred Liability Creation to 3rd Bell Internatio</t>
  </si>
  <si>
    <t>3RD BELL/CIPL-184-</t>
  </si>
  <si>
    <t>BELL/CIPL-184-20</t>
  </si>
  <si>
    <t>2126001109</t>
  </si>
  <si>
    <t>BELL/CIPL-183-2022</t>
  </si>
  <si>
    <t>BELL/CIPL-183-20</t>
  </si>
  <si>
    <t>2126001102</t>
  </si>
  <si>
    <t>BELL/CIPL-188-2022</t>
  </si>
  <si>
    <t>BELL/CIPL-188-20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</si>
  <si>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</si>
  <si>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</si>
  <si>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</si>
  <si>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</si>
  <si>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</si>
  <si>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</si>
  <si>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</si>
  <si>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</si>
  <si>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</si>
  <si>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</si>
  <si>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</si>
  <si>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</si>
  <si>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2113003759</t>
  </si>
  <si>
    <t>IBCPAM248237DAK</t>
  </si>
  <si>
    <t>2113003752</t>
  </si>
  <si>
    <t>IBCPAM247576DAK</t>
  </si>
  <si>
    <t>2113003753</t>
  </si>
  <si>
    <t>IBCPAM249452DAK</t>
  </si>
  <si>
    <t>2113003760</t>
  </si>
  <si>
    <t>IBCPAM247257DAK</t>
  </si>
  <si>
    <t>2113003761</t>
  </si>
  <si>
    <t>IBCPAM248581DAK</t>
  </si>
  <si>
    <t>2113003841</t>
  </si>
  <si>
    <t>IBCPAM251481DAK</t>
  </si>
  <si>
    <t>2113003845</t>
  </si>
  <si>
    <t>IBCPAM251478DAK</t>
  </si>
  <si>
    <t>2113003754</t>
  </si>
  <si>
    <t>IBCPAM247584DAK</t>
  </si>
  <si>
    <t>2113003755</t>
  </si>
  <si>
    <t>IBCPAM250372DAK</t>
  </si>
  <si>
    <t>2113003762</t>
  </si>
  <si>
    <t>IBCPAM247255DAK</t>
  </si>
  <si>
    <t>2113003842</t>
  </si>
  <si>
    <t>IBCPAM252531DAK</t>
  </si>
  <si>
    <t>2113003843</t>
  </si>
  <si>
    <t>IBCPAM251302DAK</t>
  </si>
  <si>
    <t>2113003757</t>
  </si>
  <si>
    <t>IBCPAM248253DAK</t>
  </si>
  <si>
    <t>2113003758</t>
  </si>
  <si>
    <t>IBCPAM249433DAK</t>
  </si>
  <si>
    <t>2113003763</t>
  </si>
  <si>
    <t>IBCPAM247824DAK</t>
  </si>
  <si>
    <t>2113003764</t>
  </si>
  <si>
    <t>IBCPAM247586DAK</t>
  </si>
  <si>
    <t>2113003765</t>
  </si>
  <si>
    <t>IBCPAM248575DAK</t>
  </si>
  <si>
    <t>2113003766</t>
  </si>
  <si>
    <t>IBCPAM247256DAK</t>
  </si>
  <si>
    <t>2113003844</t>
  </si>
  <si>
    <t>IBCPAM252389DAK</t>
  </si>
  <si>
    <t>2113003756</t>
  </si>
  <si>
    <t>DCUDAK2338521</t>
  </si>
  <si>
    <t>IBCPAM248201DAK</t>
  </si>
  <si>
    <t>2113003950</t>
  </si>
  <si>
    <t>Deferred Liability Creation to ALPHA START LTD</t>
  </si>
  <si>
    <t>LCA: 415198</t>
  </si>
  <si>
    <t>IBCPAM253139DAK</t>
  </si>
  <si>
    <t>2113003890</t>
  </si>
  <si>
    <t>IBCPAM253354DAK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</si>
  <si>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</si>
  <si>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</si>
  <si>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</si>
  <si>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</si>
  <si>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</si>
  <si>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</si>
  <si>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</si>
  <si>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</si>
  <si>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</si>
  <si>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</si>
  <si>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</si>
  <si>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</si>
  <si>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</si>
  <si>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</si>
  <si>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</si>
  <si>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</si>
  <si>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</si>
  <si>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</si>
  <si>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</si>
  <si>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</si>
  <si>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</si>
  <si>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</si>
  <si>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</si>
  <si>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</si>
  <si>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</si>
  <si>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</si>
  <si>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</si>
  <si>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</si>
  <si>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</si>
  <si>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</si>
  <si>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</si>
  <si>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2126001089</t>
  </si>
  <si>
    <t>IBCPAM253140DAK</t>
  </si>
  <si>
    <t>2126000973</t>
  </si>
  <si>
    <t>1000004791</t>
  </si>
  <si>
    <t>2126000972</t>
  </si>
  <si>
    <t>1000020266</t>
  </si>
  <si>
    <t>2126000971</t>
  </si>
  <si>
    <t>1000020277</t>
  </si>
  <si>
    <t>2126000959</t>
  </si>
  <si>
    <t>Deferred Liability Creation to American &amp; Efird (B</t>
  </si>
  <si>
    <t>1000020147</t>
  </si>
  <si>
    <t>2126000958</t>
  </si>
  <si>
    <t>1000020153</t>
  </si>
  <si>
    <t>2126000961</t>
  </si>
  <si>
    <t>10000204724</t>
  </si>
  <si>
    <t>1000020149</t>
  </si>
  <si>
    <t>2126000985</t>
  </si>
  <si>
    <t>1000020438</t>
  </si>
  <si>
    <t>2126000984</t>
  </si>
  <si>
    <t>1000020441</t>
  </si>
  <si>
    <t>2126001053</t>
  </si>
  <si>
    <t>1000020681</t>
  </si>
  <si>
    <t>2126001064</t>
  </si>
  <si>
    <t>1000020728</t>
  </si>
  <si>
    <t>2126001062</t>
  </si>
  <si>
    <t>1000020744</t>
  </si>
  <si>
    <t>2126001063</t>
  </si>
  <si>
    <t>1000020755</t>
  </si>
  <si>
    <t>2126001076</t>
  </si>
  <si>
    <t>1000020763</t>
  </si>
  <si>
    <t>2126001075</t>
  </si>
  <si>
    <t>1000020842</t>
  </si>
  <si>
    <t>2126001103</t>
  </si>
  <si>
    <t>1000020948</t>
  </si>
  <si>
    <t>2126001104</t>
  </si>
  <si>
    <t>1000020955</t>
  </si>
  <si>
    <t>2126001105</t>
  </si>
  <si>
    <t>1000020971</t>
  </si>
  <si>
    <t>2126001023</t>
  </si>
  <si>
    <t>SC-0000004724</t>
  </si>
  <si>
    <t>1000020524</t>
  </si>
  <si>
    <t>2126001022</t>
  </si>
  <si>
    <t>SC-0000004795</t>
  </si>
  <si>
    <t>1000020609</t>
  </si>
  <si>
    <t>2126001024</t>
  </si>
  <si>
    <t>SC-0000004802</t>
  </si>
  <si>
    <t>1000020555</t>
  </si>
  <si>
    <t>2126001114</t>
  </si>
  <si>
    <t>1000020992</t>
  </si>
  <si>
    <t>2126001112</t>
  </si>
  <si>
    <t>SC-0000004851</t>
  </si>
  <si>
    <t>1000020994</t>
  </si>
  <si>
    <t>2126001111</t>
  </si>
  <si>
    <t>SC-0000004867</t>
  </si>
  <si>
    <t>1000020987</t>
  </si>
  <si>
    <t>2126001115</t>
  </si>
  <si>
    <t>SC-0000004903</t>
  </si>
  <si>
    <t>1000020990</t>
  </si>
  <si>
    <t>2126001113</t>
  </si>
  <si>
    <t>SC-0000004910</t>
  </si>
  <si>
    <t>1000020991</t>
  </si>
  <si>
    <t>2126000982</t>
  </si>
  <si>
    <t>120-CIPL EPIC/2022</t>
  </si>
  <si>
    <t>125-CIPL EPIC/20</t>
  </si>
  <si>
    <t>2126000981</t>
  </si>
  <si>
    <t>128-CIPL EPIC/2022</t>
  </si>
  <si>
    <t>128-CIPL EPIC/20</t>
  </si>
  <si>
    <t>2126001051</t>
  </si>
  <si>
    <t>141-CIPL EPIC/2022</t>
  </si>
  <si>
    <t>141-CIPL EPIC/20</t>
  </si>
  <si>
    <t>2126001050</t>
  </si>
  <si>
    <t>153-CIPL EPIC/2022</t>
  </si>
  <si>
    <t>153-CIPL EPIC/20</t>
  </si>
  <si>
    <t>2126001049</t>
  </si>
  <si>
    <t>156-CIPL EPIC/2022</t>
  </si>
  <si>
    <t>156-CIPL EPIC/20</t>
  </si>
  <si>
    <t>2113003723</t>
  </si>
  <si>
    <t>DPBCBD247765DAK</t>
  </si>
  <si>
    <t>2113003719</t>
  </si>
  <si>
    <t>BBCDAK236652</t>
  </si>
  <si>
    <t>DPBCBD247288DAK</t>
  </si>
  <si>
    <t>2113003771</t>
  </si>
  <si>
    <t>075122060444</t>
  </si>
  <si>
    <t>186BTB2210310</t>
  </si>
  <si>
    <t>2113003781</t>
  </si>
  <si>
    <t>186BTB2211350</t>
  </si>
  <si>
    <t>2113003800</t>
  </si>
  <si>
    <t>186BTB2212046</t>
  </si>
  <si>
    <t>2113003751</t>
  </si>
  <si>
    <t>DPBCBD248568DAK</t>
  </si>
  <si>
    <t>2113003994</t>
  </si>
  <si>
    <t>Deferred Liability Creation to BEIJING KAILONG YEI</t>
  </si>
  <si>
    <t>186BTB2214142</t>
  </si>
  <si>
    <t>2113003993</t>
  </si>
  <si>
    <t>075122060643</t>
  </si>
  <si>
    <t>186BTB2214028</t>
  </si>
  <si>
    <t>2113003892</t>
  </si>
  <si>
    <t>186BTB2213088</t>
  </si>
  <si>
    <t>2113003840</t>
  </si>
  <si>
    <t>BBCDAK237629</t>
  </si>
  <si>
    <t>DPBCBD252956DAK</t>
  </si>
  <si>
    <t>2126001106</t>
  </si>
  <si>
    <t>COIU3H/01206/21-22</t>
  </si>
  <si>
    <t>COIU3H/01206/21-</t>
  </si>
  <si>
    <t>2126001107</t>
  </si>
  <si>
    <t>Deferred Liability Creation to Best Silica gel pac</t>
  </si>
  <si>
    <t>BSPCI2206202201</t>
  </si>
  <si>
    <t>2126001038</t>
  </si>
  <si>
    <t>Deferred Liability Creation to Coats Bangladesh Lt</t>
  </si>
  <si>
    <t>TS1650/22</t>
  </si>
  <si>
    <t>2126001039</t>
  </si>
  <si>
    <t>TS1734/22</t>
  </si>
  <si>
    <t>2126001041</t>
  </si>
  <si>
    <t>TS1843/22</t>
  </si>
  <si>
    <t>2126001037</t>
  </si>
  <si>
    <t>TS1845/22</t>
  </si>
  <si>
    <t>2126001046</t>
  </si>
  <si>
    <t>TS1847/22</t>
  </si>
  <si>
    <t>2126001072</t>
  </si>
  <si>
    <t>TS2799/22</t>
  </si>
  <si>
    <t>2126001073</t>
  </si>
  <si>
    <t>TS2887/22</t>
  </si>
  <si>
    <t>2126001071</t>
  </si>
  <si>
    <t>TS3110/22</t>
  </si>
  <si>
    <t>2126001019</t>
  </si>
  <si>
    <t>Deferred Liability Creation to Envoy Textiles Ltd.</t>
  </si>
  <si>
    <t>ETL/CIL-847/2021/2</t>
  </si>
  <si>
    <t>CIL-847/2021/22</t>
  </si>
  <si>
    <t>2126000988</t>
  </si>
  <si>
    <t>EPL-22020455</t>
  </si>
  <si>
    <t>2126000934</t>
  </si>
  <si>
    <t>EPL-22030722</t>
  </si>
  <si>
    <t>2126001054</t>
  </si>
  <si>
    <t>EPL-22040958</t>
  </si>
  <si>
    <t>2126000989</t>
  </si>
  <si>
    <t>EPL-22041084</t>
  </si>
  <si>
    <t>2126000933</t>
  </si>
  <si>
    <t>EPL-22041158</t>
  </si>
  <si>
    <t>2126000932</t>
  </si>
  <si>
    <t>EPL-22041205</t>
  </si>
  <si>
    <t>2126001056</t>
  </si>
  <si>
    <t>EPL-22051323</t>
  </si>
  <si>
    <t>2126000987</t>
  </si>
  <si>
    <t>EPL-22051475</t>
  </si>
  <si>
    <t>2126000986</t>
  </si>
  <si>
    <t>EPL-22051492</t>
  </si>
  <si>
    <t>2126001092</t>
  </si>
  <si>
    <t>EPL-22051496</t>
  </si>
  <si>
    <t>2126001055</t>
  </si>
  <si>
    <t>EPL-22061658</t>
  </si>
  <si>
    <t>2126001065</t>
  </si>
  <si>
    <t>EPL-22061688</t>
  </si>
  <si>
    <t>2126001066</t>
  </si>
  <si>
    <t>EPL-22061689</t>
  </si>
  <si>
    <t>2126001130</t>
  </si>
  <si>
    <t>EPL-22061801</t>
  </si>
  <si>
    <t>2126001129</t>
  </si>
  <si>
    <t>EPL-22061810</t>
  </si>
  <si>
    <t>2126000963</t>
  </si>
  <si>
    <t>EPL/CIPL/241/2022</t>
  </si>
  <si>
    <t>EPL-22051328</t>
  </si>
  <si>
    <t>2126000962</t>
  </si>
  <si>
    <t>EPL/CIPL/323/2022</t>
  </si>
  <si>
    <t>EPL-22041176</t>
  </si>
  <si>
    <t>2126001116</t>
  </si>
  <si>
    <t>EPL/CIPL/352/2022</t>
  </si>
  <si>
    <t>EPL-22041263</t>
  </si>
  <si>
    <t>2126001091</t>
  </si>
  <si>
    <t>EPL/CIPL/389/2022</t>
  </si>
  <si>
    <t>EPL-2205415</t>
  </si>
  <si>
    <t>2126001117</t>
  </si>
  <si>
    <t>EPL/CIPL/407/2022</t>
  </si>
  <si>
    <t>EPL-22051491</t>
  </si>
  <si>
    <t>2126001140</t>
  </si>
  <si>
    <t>EPL-22061851</t>
  </si>
  <si>
    <t>2126001141</t>
  </si>
  <si>
    <t>EPL-22051414</t>
  </si>
  <si>
    <t>2126001052</t>
  </si>
  <si>
    <t>Deferred Liability Creation to GREEN PAC (BD) LTD</t>
  </si>
  <si>
    <t>DN-GP/CIPL/07/22</t>
  </si>
  <si>
    <t>2126000979</t>
  </si>
  <si>
    <t>Deferred Liability Creation to Green Pac BD Ltd</t>
  </si>
  <si>
    <t>DN-GP/CIPL/058&amp;6/2</t>
  </si>
  <si>
    <t>DN-GP/CIPL/058&amp;6</t>
  </si>
  <si>
    <t>Green Pac BD</t>
  </si>
  <si>
    <t>2126001074</t>
  </si>
  <si>
    <t>DN-GP/CIPL/10&amp;11</t>
  </si>
  <si>
    <t>2126001093</t>
  </si>
  <si>
    <t>Deferred Liability Creation to Green Pac BD LTD</t>
  </si>
  <si>
    <t>DN-GP/CIPL/12/22</t>
  </si>
  <si>
    <t>2126001121</t>
  </si>
  <si>
    <t>Deferred Liability Creation to GUNZE UNITED LIMITE</t>
  </si>
  <si>
    <t>BBCDAK235037</t>
  </si>
  <si>
    <t>IBCEPZ255189DAK</t>
  </si>
  <si>
    <t>2126001031</t>
  </si>
  <si>
    <t>IBCEPZ252548DAK</t>
  </si>
  <si>
    <t>2126001143</t>
  </si>
  <si>
    <t>BBCDAK239619</t>
  </si>
  <si>
    <t>HHL/2022/0449</t>
  </si>
  <si>
    <t>2126001144</t>
  </si>
  <si>
    <t>HHL/2022/0477</t>
  </si>
  <si>
    <t>2126000983</t>
  </si>
  <si>
    <t>Deferred Liability Creation to Hoorain HTF LTD</t>
  </si>
  <si>
    <t>DN-HOORAIN-22-01</t>
  </si>
  <si>
    <t>2126001126</t>
  </si>
  <si>
    <t>HHL/2022/0261</t>
  </si>
  <si>
    <t>2126001125</t>
  </si>
  <si>
    <t>HHL/2022/0391</t>
  </si>
  <si>
    <t>2126001128</t>
  </si>
  <si>
    <t>HHL/2022/0417</t>
  </si>
  <si>
    <t>2126001127</t>
  </si>
  <si>
    <t>HHL/2022/0438</t>
  </si>
  <si>
    <t>2126001021</t>
  </si>
  <si>
    <t>Deferred Liability Creation to Hoorian Htf Ltd</t>
  </si>
  <si>
    <t>HHL/2022/0203</t>
  </si>
  <si>
    <t>2126001020</t>
  </si>
  <si>
    <t>HHL/2022/0335</t>
  </si>
  <si>
    <t>2113003777</t>
  </si>
  <si>
    <t>Deferred Liability Creation to IDEAL FASTENER (BAN</t>
  </si>
  <si>
    <t>075122120486</t>
  </si>
  <si>
    <t>186BTB2211023</t>
  </si>
  <si>
    <t>2126001090</t>
  </si>
  <si>
    <t>186BTB2213130</t>
  </si>
  <si>
    <t>2126001017</t>
  </si>
  <si>
    <t>DPBLBD247732DAK</t>
  </si>
  <si>
    <t>2126001119</t>
  </si>
  <si>
    <t>BBCDAK239617</t>
  </si>
  <si>
    <t>DPBEPZ254817DAK</t>
  </si>
  <si>
    <t>2113003794</t>
  </si>
  <si>
    <t>075122060512</t>
  </si>
  <si>
    <t>186BTB2211667</t>
  </si>
  <si>
    <t>2113003695</t>
  </si>
  <si>
    <t>DPBCBD248482DAK</t>
  </si>
  <si>
    <t>2113003696</t>
  </si>
  <si>
    <t>DPBCBD250432DAK</t>
  </si>
  <si>
    <t>2113003729</t>
  </si>
  <si>
    <t>DPBCBD250039DAK</t>
  </si>
  <si>
    <t>2113003730</t>
  </si>
  <si>
    <t>DPBCBD252222DAK</t>
  </si>
  <si>
    <t>2113003715</t>
  </si>
  <si>
    <t>BBCDAK235180</t>
  </si>
  <si>
    <t>DPBCBD248512DAK</t>
  </si>
  <si>
    <t>2113003716</t>
  </si>
  <si>
    <t>DPBCBD250009DAK</t>
  </si>
  <si>
    <t>2113003847</t>
  </si>
  <si>
    <t>DPBCBD253738DAK</t>
  </si>
  <si>
    <t>2113003749</t>
  </si>
  <si>
    <t>DPBCBD248805DAK</t>
  </si>
  <si>
    <t>2113003788</t>
  </si>
  <si>
    <t>Deferred Liability Creation to Kiyokawa Co Ltd</t>
  </si>
  <si>
    <t>075122060514</t>
  </si>
  <si>
    <t>186BTB2211412</t>
  </si>
  <si>
    <t>2113003795</t>
  </si>
  <si>
    <t>186BTB2211670</t>
  </si>
  <si>
    <t>2113003700</t>
  </si>
  <si>
    <t>Deferred Liability Creation to KIYOKAWA CO, LTD</t>
  </si>
  <si>
    <t>DPBCBD248384DAK</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</si>
  <si>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</si>
  <si>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</si>
  <si>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</si>
  <si>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</si>
  <si>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</si>
  <si>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</si>
  <si>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</si>
  <si>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</si>
  <si>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</si>
  <si>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</si>
  <si>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</si>
  <si>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</si>
  <si>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</si>
  <si>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</si>
  <si>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</si>
  <si>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</si>
  <si>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</si>
  <si>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</si>
  <si>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</si>
  <si>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</si>
  <si>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</si>
  <si>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</si>
  <si>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</si>
  <si>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</si>
  <si>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</si>
  <si>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</si>
  <si>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2113003718</t>
  </si>
  <si>
    <t>DPBCBD250718DAK</t>
  </si>
  <si>
    <t>2113003990</t>
  </si>
  <si>
    <t>186BTB2214139</t>
  </si>
  <si>
    <t>2113003991</t>
  </si>
  <si>
    <t>075122060619</t>
  </si>
  <si>
    <t>186BTB2214790</t>
  </si>
  <si>
    <t>2113003992</t>
  </si>
  <si>
    <t>186BTB2214789</t>
  </si>
  <si>
    <t>2113003744</t>
  </si>
  <si>
    <t>DPBCBD248692DAK</t>
  </si>
  <si>
    <t>2126001029</t>
  </si>
  <si>
    <t>DPBCBD250783DAK</t>
  </si>
  <si>
    <t>2126001138</t>
  </si>
  <si>
    <t>INV#2022/35</t>
  </si>
  <si>
    <t>2126001048</t>
  </si>
  <si>
    <t>Deferred Liability Creation to KP Accessories LTD</t>
  </si>
  <si>
    <t>INV#2022/30</t>
  </si>
  <si>
    <t>2113003787</t>
  </si>
  <si>
    <t>Deferred Liability Creation to Lai Tak Enterprises</t>
  </si>
  <si>
    <t>186BTB2211408</t>
  </si>
  <si>
    <t>2113003799</t>
  </si>
  <si>
    <t>2113003778</t>
  </si>
  <si>
    <t>075122060493</t>
  </si>
  <si>
    <t>186BTB2211033</t>
  </si>
  <si>
    <t>2126000990</t>
  </si>
  <si>
    <t>MPL-2022-2230</t>
  </si>
  <si>
    <t>2126001068</t>
  </si>
  <si>
    <t>MPL-2022-2747</t>
  </si>
  <si>
    <t>2126001067</t>
  </si>
  <si>
    <t>MPL-2022-2980</t>
  </si>
  <si>
    <t>2126001094</t>
  </si>
  <si>
    <t>20220430/009184</t>
  </si>
  <si>
    <t>2126000977</t>
  </si>
  <si>
    <t>20220517/009237</t>
  </si>
  <si>
    <t>2126001095</t>
  </si>
  <si>
    <t>20220522/009276</t>
  </si>
  <si>
    <t>2126001096</t>
  </si>
  <si>
    <t>20220514/009222</t>
  </si>
  <si>
    <t>2126001070</t>
  </si>
  <si>
    <t>20220601/009359</t>
  </si>
  <si>
    <t>2126001069</t>
  </si>
  <si>
    <t>20220612/009439</t>
  </si>
  <si>
    <t>2126000968</t>
  </si>
  <si>
    <t>MNZ/20220402/00897</t>
  </si>
  <si>
    <t>MNZ/20220402/008</t>
  </si>
  <si>
    <t>2126000964</t>
  </si>
  <si>
    <t>MNZ/20220517/00923</t>
  </si>
  <si>
    <t>MNZ/20220517/009</t>
  </si>
  <si>
    <t>2113003714</t>
  </si>
  <si>
    <t>Deferred Liability Creation to NANTONG SUNRISE</t>
  </si>
  <si>
    <t>DPBCBD249877DAK</t>
  </si>
  <si>
    <t>2113003791</t>
  </si>
  <si>
    <t>075122060504</t>
  </si>
  <si>
    <t>186BTB2211422</t>
  </si>
  <si>
    <t>2113003908</t>
  </si>
  <si>
    <t>186BTB2213097</t>
  </si>
  <si>
    <t>2113004000</t>
  </si>
  <si>
    <t>075122060706</t>
  </si>
  <si>
    <t>186BTB2214863</t>
  </si>
  <si>
    <t>2126001077</t>
  </si>
  <si>
    <t>Deferred Liability Creation to NATURUB ACCESS</t>
  </si>
  <si>
    <t>IBCEPZ252226DAK</t>
  </si>
  <si>
    <t>2126001078</t>
  </si>
  <si>
    <t>IBCEPZ254733DAK</t>
  </si>
  <si>
    <t>2126001079</t>
  </si>
  <si>
    <t>DCUDAK234729</t>
  </si>
  <si>
    <t>IBCEPZ254360DAK</t>
  </si>
  <si>
    <t>2126001080</t>
  </si>
  <si>
    <t>DCUDAK234891</t>
  </si>
  <si>
    <t>IBCEPZ254363DAK</t>
  </si>
  <si>
    <t>2126001000</t>
  </si>
  <si>
    <t>Deferred Liability Creation to NATURUB ACCESSORIE</t>
  </si>
  <si>
    <t>IBCEPZ250139DAK</t>
  </si>
  <si>
    <t>2126001133</t>
  </si>
  <si>
    <t>IBCEPZ256384DAK</t>
  </si>
  <si>
    <t>2113003722</t>
  </si>
  <si>
    <t>DPBCBD251011DAK</t>
  </si>
  <si>
    <t>2113003900</t>
  </si>
  <si>
    <t>075122060528</t>
  </si>
  <si>
    <t>186BTB2212432</t>
  </si>
  <si>
    <t>2113003901</t>
  </si>
  <si>
    <t>186BTB2213105</t>
  </si>
  <si>
    <t>2113003902</t>
  </si>
  <si>
    <t>186BTB2213682</t>
  </si>
  <si>
    <t>2113003997</t>
  </si>
  <si>
    <t>186BTB2214020</t>
  </si>
  <si>
    <t>2113003909</t>
  </si>
  <si>
    <t>075122060616</t>
  </si>
  <si>
    <t>186BTB2213219</t>
  </si>
  <si>
    <t>2113003910</t>
  </si>
  <si>
    <t>186BTB2213678</t>
  </si>
  <si>
    <t>2113003995</t>
  </si>
  <si>
    <t>186BTB2214175</t>
  </si>
  <si>
    <t>2113003838</t>
  </si>
  <si>
    <t>DPBCBD253213DAK</t>
  </si>
  <si>
    <t>2126001118</t>
  </si>
  <si>
    <t>BBCDAK238967</t>
  </si>
  <si>
    <t>DPBCOR254861DAK</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</si>
  <si>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</si>
  <si>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</si>
  <si>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</si>
  <si>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</si>
  <si>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</si>
  <si>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</si>
  <si>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</si>
  <si>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</si>
  <si>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</si>
  <si>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</si>
  <si>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</si>
  <si>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</si>
  <si>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2126000978</t>
  </si>
  <si>
    <t>OTA/180/22</t>
  </si>
  <si>
    <t>2126001139</t>
  </si>
  <si>
    <t>OTA/187/2022</t>
  </si>
  <si>
    <t>OTA/187/22</t>
  </si>
  <si>
    <t>2126001014</t>
  </si>
  <si>
    <t>Deferred Liability Creation to ORIGIN TRIMS &amp; ACCE</t>
  </si>
  <si>
    <t>DCUDAK236500</t>
  </si>
  <si>
    <t>IBCLOC251318DAK</t>
  </si>
  <si>
    <t>2126001083</t>
  </si>
  <si>
    <t>IBCEPZ254558DAK</t>
  </si>
  <si>
    <t>2126001122</t>
  </si>
  <si>
    <t>IBCEPZ255186DAK</t>
  </si>
  <si>
    <t>2126001123</t>
  </si>
  <si>
    <t>IBCEPZ255188DAK</t>
  </si>
  <si>
    <t>2126001085</t>
  </si>
  <si>
    <t>OIL/CIPL/10/04/22(</t>
  </si>
  <si>
    <t>IBCEPZ254176DAK</t>
  </si>
  <si>
    <t>2126001084</t>
  </si>
  <si>
    <t>OIL/CIPL/11/05/22(</t>
  </si>
  <si>
    <t>IBCEPZ254741DAK</t>
  </si>
  <si>
    <t>2126001035</t>
  </si>
  <si>
    <t>IBCEPZ252433DAK</t>
  </si>
  <si>
    <t>2126001034</t>
  </si>
  <si>
    <t>DCUDAK238334</t>
  </si>
  <si>
    <t>IBCEPZ253039DAK</t>
  </si>
  <si>
    <t>2126001086</t>
  </si>
  <si>
    <t>268225-SC  DCUDAK2</t>
  </si>
  <si>
    <t>IBCEPZ254185DAK</t>
  </si>
  <si>
    <t>2126000994</t>
  </si>
  <si>
    <t>Deferred Liability Creation to PAXAR BD LTD</t>
  </si>
  <si>
    <t>IBCEPZ248609DAK</t>
  </si>
  <si>
    <t>2126000995</t>
  </si>
  <si>
    <t>IBCEPZ249013DAK</t>
  </si>
  <si>
    <t>2126000998</t>
  </si>
  <si>
    <t>IBCEPZ249316DAK</t>
  </si>
  <si>
    <t>2126001007</t>
  </si>
  <si>
    <t>IBCEPZ249014DAK</t>
  </si>
  <si>
    <t>2126001008</t>
  </si>
  <si>
    <t>IBCEPZ252175DAK</t>
  </si>
  <si>
    <t>2126001005</t>
  </si>
  <si>
    <t>IBCEPZ251721DAK</t>
  </si>
  <si>
    <t>2126001015</t>
  </si>
  <si>
    <t>IBCEPZ250540DAK</t>
  </si>
  <si>
    <t>2126001099</t>
  </si>
  <si>
    <t>03LC22/223001613</t>
  </si>
  <si>
    <t>2126000969</t>
  </si>
  <si>
    <t>3LC22/223001226</t>
  </si>
  <si>
    <t>2126001059</t>
  </si>
  <si>
    <t>B03LC22/223001280</t>
  </si>
  <si>
    <t>3LC22/223001280</t>
  </si>
  <si>
    <t>2126001057</t>
  </si>
  <si>
    <t>B03LC22/223001614</t>
  </si>
  <si>
    <t>3LC22/223001614</t>
  </si>
  <si>
    <t>2126001060</t>
  </si>
  <si>
    <t>B03LC22/223001616</t>
  </si>
  <si>
    <t>3LC22/223001616</t>
  </si>
  <si>
    <t>2126001058</t>
  </si>
  <si>
    <t>B03LC22/223001708</t>
  </si>
  <si>
    <t>3LC22/223001708</t>
  </si>
  <si>
    <t>2126000967</t>
  </si>
  <si>
    <t>BO3LC22/223001214</t>
  </si>
  <si>
    <t>3LC22/223001214</t>
  </si>
  <si>
    <t>2126001044</t>
  </si>
  <si>
    <t>BO3LC22/223001267</t>
  </si>
  <si>
    <t>03LC22/223001267</t>
  </si>
  <si>
    <t>2126000966</t>
  </si>
  <si>
    <t>BO3LC22/223001268</t>
  </si>
  <si>
    <t>3LC22/223001268</t>
  </si>
  <si>
    <t>2126000965</t>
  </si>
  <si>
    <t>BO3LC22/223001269</t>
  </si>
  <si>
    <t>BO3LC22/22300126</t>
  </si>
  <si>
    <t>2126001042</t>
  </si>
  <si>
    <t>BO3LC22/223001279</t>
  </si>
  <si>
    <t>03LC22/223001279</t>
  </si>
  <si>
    <t>2126001043</t>
  </si>
  <si>
    <t>BO3LC22/223001493</t>
  </si>
  <si>
    <t>03LC22/223001493</t>
  </si>
  <si>
    <t>2126001045</t>
  </si>
  <si>
    <t>BO3LC22/223001494</t>
  </si>
  <si>
    <t>03LC22/223001494</t>
  </si>
  <si>
    <t>2126000980</t>
  </si>
  <si>
    <t>Deferred Liability Creation to RPAC BD LTD</t>
  </si>
  <si>
    <t>BO3LC22/223001324</t>
  </si>
  <si>
    <t>O3LC22/223001324</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</si>
  <si>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</si>
  <si>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</si>
  <si>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</si>
  <si>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</si>
  <si>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</si>
  <si>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</si>
  <si>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</si>
  <si>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</si>
  <si>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</si>
  <si>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</si>
  <si>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</si>
  <si>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DPBCBD248363DAK</t>
  </si>
  <si>
    <t>2113003698</t>
  </si>
  <si>
    <t>DPBCBD250733DAK</t>
  </si>
  <si>
    <t>2113003770</t>
  </si>
  <si>
    <t>186BTB2210285186</t>
  </si>
  <si>
    <t>2113003721</t>
  </si>
  <si>
    <t>DPBCBD251424DAK</t>
  </si>
  <si>
    <t>2113003731</t>
  </si>
  <si>
    <t>DPBCBD250787DAK</t>
  </si>
  <si>
    <t>2113003903</t>
  </si>
  <si>
    <t>186BTB2213110</t>
  </si>
  <si>
    <t>2113003904</t>
  </si>
  <si>
    <t>186BTB2213108</t>
  </si>
  <si>
    <t>2113004001</t>
  </si>
  <si>
    <t>186BTB2214016</t>
  </si>
  <si>
    <t>2113003780</t>
  </si>
  <si>
    <t>Deferred Liability Creation to SARENA TEXTILE</t>
  </si>
  <si>
    <t>186BTB2211048</t>
  </si>
  <si>
    <t>2113003887</t>
  </si>
  <si>
    <t>Deferred Liability Creation to SARENA TEXTILE IND</t>
  </si>
  <si>
    <t>BBCDAK237770</t>
  </si>
  <si>
    <t>DPBCBD253817DAK</t>
  </si>
  <si>
    <t>2113003888</t>
  </si>
  <si>
    <t>BBCDAK239307</t>
  </si>
  <si>
    <t>DPBCOR254146DAK</t>
  </si>
  <si>
    <t>2113003728</t>
  </si>
  <si>
    <t>Deferred Liability Creation to SHENZHEN WEIXING</t>
  </si>
  <si>
    <t>BBCDAK233548</t>
  </si>
  <si>
    <t>DPBCBD250445DAK</t>
  </si>
  <si>
    <t>2113003717</t>
  </si>
  <si>
    <t>DPBCBD250429DAK</t>
  </si>
  <si>
    <t>2113003694</t>
  </si>
  <si>
    <t>DPBCBD250480DAK</t>
  </si>
  <si>
    <t>2113003911</t>
  </si>
  <si>
    <t>075122060517</t>
  </si>
  <si>
    <t>186BTB2213523</t>
  </si>
  <si>
    <t>2113003839</t>
  </si>
  <si>
    <t>DPBCBD253198DAK</t>
  </si>
  <si>
    <t>2113003750</t>
  </si>
  <si>
    <t>Deferred Liability Creation to SHIMADA SHOJI CO</t>
  </si>
  <si>
    <t>DPBCBD250059DAK</t>
  </si>
  <si>
    <t>2113003963</t>
  </si>
  <si>
    <t>BBCDAK239838</t>
  </si>
  <si>
    <t>DPBCOR255686DAK</t>
  </si>
  <si>
    <t>2126001132</t>
  </si>
  <si>
    <t>Deferred Liability Creation to SHIMADA SHOJI CO.,</t>
  </si>
  <si>
    <t>IBCEPZ255754DAK</t>
  </si>
  <si>
    <t>2126000997</t>
  </si>
  <si>
    <t>Deferred Liability Creation to SML Packaging Solut</t>
  </si>
  <si>
    <t>IBCDAO250130DAK</t>
  </si>
  <si>
    <t>2126001003</t>
  </si>
  <si>
    <t>IBCDAO250143DAK</t>
  </si>
  <si>
    <t>2126001016</t>
  </si>
  <si>
    <t>DCUDAK236968</t>
  </si>
  <si>
    <t>IBCDAO252177DAK</t>
  </si>
  <si>
    <t>2126001137</t>
  </si>
  <si>
    <t>IBCDAO256203DAK</t>
  </si>
  <si>
    <t>2126001087</t>
  </si>
  <si>
    <t>16-05-2022-ABC</t>
  </si>
  <si>
    <t>IBCDAO254212DAK</t>
  </si>
  <si>
    <t>2113003891</t>
  </si>
  <si>
    <t>Deferred Liability Creation to SUNSHINE ACCESSORIE</t>
  </si>
  <si>
    <t>075122120518</t>
  </si>
  <si>
    <t>186BTB2212477</t>
  </si>
  <si>
    <t>SUNSHINE ACCESSORIES BD. LTD.</t>
  </si>
  <si>
    <t>2126001030</t>
  </si>
  <si>
    <t>Deferred Liability Creation to Taiwan Bangla Speci</t>
  </si>
  <si>
    <t>IBCEPZ252180DAK</t>
  </si>
  <si>
    <t>2126001124</t>
  </si>
  <si>
    <t>IBCEPZ255448DAK</t>
  </si>
  <si>
    <t>2113003999</t>
  </si>
  <si>
    <t>Deferred Liability Creation to TORAY INTERNATIONAL</t>
  </si>
  <si>
    <t>186BTB2214886</t>
  </si>
  <si>
    <t>2113003964</t>
  </si>
  <si>
    <t>DPBCBD256151DAK</t>
  </si>
  <si>
    <t>2113003965</t>
  </si>
  <si>
    <t>DPBCBD256059DAK</t>
  </si>
  <si>
    <t>2113003966</t>
  </si>
  <si>
    <t>DPBCBD256058DAK</t>
  </si>
  <si>
    <t>2113003967</t>
  </si>
  <si>
    <t>DPBCBD256174DAK</t>
  </si>
  <si>
    <t>2126001120</t>
  </si>
  <si>
    <t>Deferred Liability Creation to TORAY INTERNATIONAT</t>
  </si>
  <si>
    <t>DPBCBD255135DAK</t>
  </si>
  <si>
    <t>2126000960</t>
  </si>
  <si>
    <t>Deferred Liability Creation to TRS Accessories lTD</t>
  </si>
  <si>
    <t>TRS/CIPL/22-111</t>
  </si>
  <si>
    <t>2126001108</t>
  </si>
  <si>
    <t>TRS/CIPL-156/2022</t>
  </si>
  <si>
    <t>TRS/CIPL/22-140</t>
  </si>
  <si>
    <t>2126000970</t>
  </si>
  <si>
    <t>TRS/CIPL/22-116</t>
  </si>
  <si>
    <t>2126001047</t>
  </si>
  <si>
    <t>TRS/CIPL/22-128</t>
  </si>
  <si>
    <t>2126001026</t>
  </si>
  <si>
    <t>TRS/CIPL-140/2022</t>
  </si>
  <si>
    <t>TRS/CIPL/22-126</t>
  </si>
  <si>
    <t>2113003905</t>
  </si>
  <si>
    <t>Deferred Liability Creation to VARDHMAN TEXTIES LT</t>
  </si>
  <si>
    <t>075122060523</t>
  </si>
  <si>
    <t>186BTB2213236</t>
  </si>
  <si>
    <t>2113003906</t>
  </si>
  <si>
    <t>186BTB2213413</t>
  </si>
  <si>
    <t>2113003693</t>
  </si>
  <si>
    <t>DPBCBD251745DAK</t>
  </si>
  <si>
    <t>2113003727</t>
  </si>
  <si>
    <t>DPBCBD249341DAK</t>
  </si>
  <si>
    <t>2113003987</t>
  </si>
  <si>
    <t>186BTB2214019</t>
  </si>
  <si>
    <t>2113003988</t>
  </si>
  <si>
    <t>186BTB2214021</t>
  </si>
  <si>
    <t>2113003989</t>
  </si>
  <si>
    <t>186BTB2214345</t>
  </si>
  <si>
    <t>2113003886</t>
  </si>
  <si>
    <t>DPBCBD253592DAK</t>
  </si>
  <si>
    <t>2126000991</t>
  </si>
  <si>
    <t>Deferred Liability Creation to VICTOR BANGLA</t>
  </si>
  <si>
    <t>CIPL-VB20220517</t>
  </si>
  <si>
    <t>2126001110</t>
  </si>
  <si>
    <t>Deferred Liability Creation to Victory Bangla Ltd</t>
  </si>
  <si>
    <t>CIPL-VB20220602</t>
  </si>
  <si>
    <t>2126001033</t>
  </si>
  <si>
    <t>Deferred Liability Creation to Western paper indus</t>
  </si>
  <si>
    <t>DCUDAK237445</t>
  </si>
  <si>
    <t>IBCEPZ253528DAK</t>
  </si>
  <si>
    <t>2113003996</t>
  </si>
  <si>
    <t>Deferred Liability Creation to YA DONG (HONG KONG)</t>
  </si>
  <si>
    <t>075122060656</t>
  </si>
  <si>
    <t>186BTB2214809</t>
  </si>
  <si>
    <t>2113003733</t>
  </si>
  <si>
    <t>DPBCBD248371DAK</t>
  </si>
  <si>
    <t>2113003734</t>
  </si>
  <si>
    <t>DPBCBD250779DAK</t>
  </si>
  <si>
    <t>2113003962</t>
  </si>
  <si>
    <t>DPBCBD255147DAK</t>
  </si>
  <si>
    <t>2113003774</t>
  </si>
  <si>
    <t>Deferred Liability Creation to Yixing Lucky G</t>
  </si>
  <si>
    <t>075122060440</t>
  </si>
  <si>
    <t>186BTB2210505</t>
  </si>
  <si>
    <t>2113003776</t>
  </si>
  <si>
    <t>186BTB2210715</t>
  </si>
  <si>
    <t>2126000992</t>
  </si>
  <si>
    <t>DCUDAK151448</t>
  </si>
  <si>
    <t>IBCEPZ252181DAK</t>
  </si>
  <si>
    <t>2126001006</t>
  </si>
  <si>
    <t>IBCEPZ248627DAK</t>
  </si>
  <si>
    <t>2126001009</t>
  </si>
  <si>
    <t>IBCEPZ250107DAK</t>
  </si>
  <si>
    <t>2126001018</t>
  </si>
  <si>
    <t>IBCEPZ248610DAK</t>
  </si>
  <si>
    <t>2126001032</t>
  </si>
  <si>
    <t>IBCEPZ253532DAK</t>
  </si>
  <si>
    <t>2126001036</t>
  </si>
  <si>
    <t>IBCEPZ252768DAK</t>
  </si>
  <si>
    <t>2126001135</t>
  </si>
  <si>
    <t>IBCEPZ256410DAK</t>
  </si>
  <si>
    <t>2126001134</t>
  </si>
  <si>
    <t>DCUDAK240053</t>
  </si>
  <si>
    <t>IBCEPZ256039DAK</t>
  </si>
  <si>
    <t>2113003692</t>
  </si>
  <si>
    <t>DPBCBD249504DAK</t>
  </si>
  <si>
    <t>2113003724</t>
  </si>
  <si>
    <t>DPBCBD248524DAK</t>
  </si>
  <si>
    <t>2113003725</t>
  </si>
  <si>
    <t>DPBCBD248885DAK</t>
  </si>
  <si>
    <t>2113003726</t>
  </si>
  <si>
    <t>DPBCBD250441DAK</t>
  </si>
  <si>
    <t>2113003703</t>
  </si>
  <si>
    <t>DPBCBD250785DAK</t>
  </si>
  <si>
    <t>2113003704</t>
  </si>
  <si>
    <t>DPBCBD248942DAK</t>
  </si>
  <si>
    <t>2113003705</t>
  </si>
  <si>
    <t>DPBCBD251609DAK</t>
  </si>
  <si>
    <t>2113003706</t>
  </si>
  <si>
    <t>DPBCBD250105DAK</t>
  </si>
  <si>
    <t>2113003708</t>
  </si>
  <si>
    <t>DPBCBD250768DAK</t>
  </si>
  <si>
    <t>2113003709</t>
  </si>
  <si>
    <t>DPBCBD251962DAK</t>
  </si>
  <si>
    <t>2113003737</t>
  </si>
  <si>
    <t>DPBCBD250721DAK</t>
  </si>
  <si>
    <t>2113003738</t>
  </si>
  <si>
    <t>DPBCBD251554DAK</t>
  </si>
  <si>
    <t>2113003739</t>
  </si>
  <si>
    <t>DPBCBD250717DAK</t>
  </si>
  <si>
    <t>2113003740</t>
  </si>
  <si>
    <t>DPBCBD251637DAK</t>
  </si>
  <si>
    <t>2113003741</t>
  </si>
  <si>
    <t>DPBCBD250080DAK</t>
  </si>
  <si>
    <t>2113003711</t>
  </si>
  <si>
    <t>DPBCBD248953DAK</t>
  </si>
  <si>
    <t>2113003712</t>
  </si>
  <si>
    <t>DPBCBD250722DAK</t>
  </si>
  <si>
    <t>2113003713</t>
  </si>
  <si>
    <t>DPBCBD249530DAK</t>
  </si>
  <si>
    <t>2113003784</t>
  </si>
  <si>
    <t>075122060470</t>
  </si>
  <si>
    <t>186BTB2211386</t>
  </si>
  <si>
    <t>2113003785</t>
  </si>
  <si>
    <t>186BTB2211394</t>
  </si>
  <si>
    <t>2113003789</t>
  </si>
  <si>
    <t>186BTB2211418</t>
  </si>
  <si>
    <t>2113003790</t>
  </si>
  <si>
    <t>186BTB2211419</t>
  </si>
  <si>
    <t>2113003798</t>
  </si>
  <si>
    <t>186BTB2212040</t>
  </si>
  <si>
    <t>2113003742</t>
  </si>
  <si>
    <t>DPBCBD250450DAK</t>
  </si>
  <si>
    <t>2113003743</t>
  </si>
  <si>
    <t>DPBCBD251969DAK</t>
  </si>
  <si>
    <t>2113003746</t>
  </si>
  <si>
    <t>DPBCBD249704DAK</t>
  </si>
  <si>
    <t>2113003747</t>
  </si>
  <si>
    <t>DPBCBD248745DAK</t>
  </si>
  <si>
    <t>2113003748</t>
  </si>
  <si>
    <t>DPBCBD250027DAK</t>
  </si>
  <si>
    <t>2126001027</t>
  </si>
  <si>
    <t>DPBCBD250169DAK</t>
  </si>
  <si>
    <t>2126001136</t>
  </si>
  <si>
    <t>Deferred Liability Settlement to OSMAN INTERLINING</t>
  </si>
  <si>
    <t>DEPZ-OIL-2580</t>
  </si>
  <si>
    <t>IBCEPZ256033DAK</t>
  </si>
  <si>
    <t>2126001028</t>
  </si>
  <si>
    <t>Deferred Liability Settlemet to KOHINOOR DYEING</t>
  </si>
  <si>
    <t>DPBCBD250723DAK</t>
  </si>
  <si>
    <t>2108000213</t>
  </si>
  <si>
    <t>C3521LVPK0709-22</t>
  </si>
  <si>
    <t>2108000214</t>
  </si>
  <si>
    <t>C3521LVPK0775-22</t>
  </si>
  <si>
    <t>2108000229</t>
  </si>
  <si>
    <t>C3521LVPK0834-22</t>
  </si>
  <si>
    <t>2108000220</t>
  </si>
  <si>
    <t>INT.COM WASH SALES TO  EGMCL-DEPZ</t>
  </si>
  <si>
    <t>0000002020</t>
  </si>
  <si>
    <t>CIPL-EGS-01-22</t>
  </si>
  <si>
    <t>2108000233</t>
  </si>
  <si>
    <t>INT.COM WASH SALES TO EGMACL-UNIT-2</t>
  </si>
  <si>
    <t>CIPL-EGS-02-22</t>
  </si>
  <si>
    <t>2108000234</t>
  </si>
  <si>
    <t>CIPL-EGS-03-22</t>
  </si>
  <si>
    <t>2108000235</t>
  </si>
  <si>
    <t>CIPL-EGS-04-22</t>
  </si>
  <si>
    <t>2112014171</t>
  </si>
  <si>
    <t>LEVIS for file no CIPL-03514</t>
  </si>
  <si>
    <t>GRN-2022-15731</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</si>
  <si>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</si>
  <si>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</si>
  <si>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</si>
  <si>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</si>
  <si>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</si>
  <si>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</si>
  <si>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</si>
  <si>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</si>
  <si>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</si>
  <si>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</si>
  <si>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</si>
  <si>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</si>
  <si>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</si>
  <si>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</si>
  <si>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</si>
  <si>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</si>
  <si>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</si>
  <si>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</si>
  <si>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</si>
  <si>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</si>
  <si>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</si>
  <si>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</si>
  <si>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2108000230</t>
  </si>
  <si>
    <t>N.INT.COM WASH SALES TO Dird Garments Ltd.</t>
  </si>
  <si>
    <t>C2021-101</t>
  </si>
  <si>
    <t>CIPL-DIRD-003-22</t>
  </si>
  <si>
    <t>2108000221</t>
  </si>
  <si>
    <t>N.INT.COM WASH SALES TO DIRD GARMENTS LTD.</t>
  </si>
  <si>
    <t>CIPL-DIRD-001-22</t>
  </si>
  <si>
    <t>2108000222</t>
  </si>
  <si>
    <t>CIPL-DIRD-002-22</t>
  </si>
  <si>
    <t>2108000218</t>
  </si>
  <si>
    <t>CIPL-MSGL-244-22</t>
  </si>
  <si>
    <t>2108000231</t>
  </si>
  <si>
    <t>CIPL-MSGL-245-22</t>
  </si>
  <si>
    <t>2108000236</t>
  </si>
  <si>
    <t>N.INT.COM WASH SALES TO SAN APPARELS LTD.</t>
  </si>
  <si>
    <t>C2022-27</t>
  </si>
  <si>
    <t>CIPL-SAN-01-22</t>
  </si>
  <si>
    <t>2108000215</t>
  </si>
  <si>
    <t>CIPL-SNOWT-004-2</t>
  </si>
  <si>
    <t>2108000216</t>
  </si>
  <si>
    <t>CIPL-SNOWT-005-2</t>
  </si>
  <si>
    <t>2108000232</t>
  </si>
  <si>
    <t>CIPL-SNOWT-006-2</t>
  </si>
  <si>
    <t>2112014489</t>
  </si>
  <si>
    <t>NAUTICA for file no CIPL-03625</t>
  </si>
  <si>
    <t>GRN-2022-16629</t>
  </si>
  <si>
    <t>2112014499</t>
  </si>
  <si>
    <t>GRN-2022-16725</t>
  </si>
  <si>
    <t>2108000150</t>
  </si>
  <si>
    <t>SC3578LVBE038-22</t>
  </si>
  <si>
    <t>2108000151</t>
  </si>
  <si>
    <t>SC3578LVBE072-22</t>
  </si>
  <si>
    <t>2108000152</t>
  </si>
  <si>
    <t>SC3578LVBE085-22</t>
  </si>
  <si>
    <t>2108000153</t>
  </si>
  <si>
    <t>SC3578LVBE095-22</t>
  </si>
  <si>
    <t>2108000154</t>
  </si>
  <si>
    <t>SC3578LVCA026-22</t>
  </si>
  <si>
    <t>2108000155</t>
  </si>
  <si>
    <t>SC3578LVCA037-22</t>
  </si>
  <si>
    <t>2108000156</t>
  </si>
  <si>
    <t>SC3578LVCA071-22</t>
  </si>
  <si>
    <t>2108000157</t>
  </si>
  <si>
    <t>SC3578LVFR060-22</t>
  </si>
  <si>
    <t>2108000158</t>
  </si>
  <si>
    <t>SC3578LVMX070-22</t>
  </si>
  <si>
    <t>2108000159</t>
  </si>
  <si>
    <t>SC3578LVMX094-22</t>
  </si>
  <si>
    <t>2108000160</t>
  </si>
  <si>
    <t>SC3578LVPA015-22</t>
  </si>
  <si>
    <t>2108000161</t>
  </si>
  <si>
    <t>SC3578LVPA043-22</t>
  </si>
  <si>
    <t>2108000162</t>
  </si>
  <si>
    <t>SC3578LVPA059-22</t>
  </si>
  <si>
    <t>2108000164</t>
  </si>
  <si>
    <t>SC3578LVSG048-22</t>
  </si>
  <si>
    <t>2108000165</t>
  </si>
  <si>
    <t>SC3578LVSG067-22</t>
  </si>
  <si>
    <t>2108000166</t>
  </si>
  <si>
    <t>SC3578LVUS017-22</t>
  </si>
  <si>
    <t>2108000167</t>
  </si>
  <si>
    <t>SC3578LVUS018-22</t>
  </si>
  <si>
    <t>2108000168</t>
  </si>
  <si>
    <t>SC3578LVUS019-22</t>
  </si>
  <si>
    <t>2108000169</t>
  </si>
  <si>
    <t>SC3578LVUS020-22</t>
  </si>
  <si>
    <t>2108000170</t>
  </si>
  <si>
    <t>SC3578LVUS027-22</t>
  </si>
  <si>
    <t>2108000171</t>
  </si>
  <si>
    <t>SC3578LVUS028-22</t>
  </si>
  <si>
    <t>2108000172</t>
  </si>
  <si>
    <t>SC3578LVUS029-22</t>
  </si>
  <si>
    <t>2108000173</t>
  </si>
  <si>
    <t>SC3578LVUS030-22</t>
  </si>
  <si>
    <t>2108000174</t>
  </si>
  <si>
    <t>SC3578LVUS032-22</t>
  </si>
  <si>
    <t>2108000175</t>
  </si>
  <si>
    <t>SC3578LVUS033-22</t>
  </si>
  <si>
    <t>2108000176</t>
  </si>
  <si>
    <t>SC3578LVUS034-22</t>
  </si>
  <si>
    <t>2108000177</t>
  </si>
  <si>
    <t>SC3578LVUS035-22</t>
  </si>
  <si>
    <t>2108000178</t>
  </si>
  <si>
    <t>SC3578LVUS036-22</t>
  </si>
  <si>
    <t>2108000179</t>
  </si>
  <si>
    <t>SC3578LVUS039-22</t>
  </si>
  <si>
    <t>2108000181</t>
  </si>
  <si>
    <t>SC3578LVUS041-22</t>
  </si>
  <si>
    <t>2108000182</t>
  </si>
  <si>
    <t>SC3578LVUS042-22</t>
  </si>
  <si>
    <t>2108000183</t>
  </si>
  <si>
    <t>SC3578LVUS044-22</t>
  </si>
  <si>
    <t>2108000184</t>
  </si>
  <si>
    <t>SC3578LVUS045-22</t>
  </si>
  <si>
    <t>2108000185</t>
  </si>
  <si>
    <t>SC3578LVUS047-22</t>
  </si>
  <si>
    <t>2108000186</t>
  </si>
  <si>
    <t>SC3578LVUS053-22</t>
  </si>
  <si>
    <t>2108000187</t>
  </si>
  <si>
    <t>SC3578LVUS054-22</t>
  </si>
  <si>
    <t>2108000188</t>
  </si>
  <si>
    <t>SC3578LVUS055-22</t>
  </si>
  <si>
    <t>2108000189</t>
  </si>
  <si>
    <t>SC3578LVUS056-22</t>
  </si>
  <si>
    <t>2108000190</t>
  </si>
  <si>
    <t>SC3578LVUS057-22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</si>
  <si>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</si>
  <si>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</si>
  <si>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</si>
  <si>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</si>
  <si>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</si>
  <si>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</si>
  <si>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</si>
  <si>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</si>
  <si>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</si>
  <si>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</si>
  <si>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</si>
  <si>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</si>
  <si>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</si>
  <si>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</si>
  <si>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</si>
  <si>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</si>
  <si>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</si>
  <si>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</si>
  <si>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</si>
  <si>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</si>
  <si>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</si>
  <si>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</si>
  <si>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</si>
  <si>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</si>
  <si>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</si>
  <si>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</si>
  <si>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</si>
  <si>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</si>
  <si>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</si>
  <si>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</si>
  <si>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</si>
  <si>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</si>
  <si>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</si>
  <si>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</si>
  <si>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</si>
  <si>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</si>
  <si>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</si>
  <si>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</si>
  <si>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</si>
  <si>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</si>
  <si>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</si>
  <si>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</si>
  <si>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</si>
  <si>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</si>
  <si>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2108000228</t>
  </si>
  <si>
    <t>Stocklot sales to EDL HK</t>
  </si>
  <si>
    <t>CTH22STK0790UAE</t>
  </si>
  <si>
    <t>2112014498</t>
  </si>
  <si>
    <t>UNIQLO for file no CIPL-03581</t>
  </si>
  <si>
    <t>GRN-2022-16722</t>
  </si>
  <si>
    <t>2112014179</t>
  </si>
  <si>
    <t>GRN-2022-15864</t>
  </si>
  <si>
    <t>2112014456</t>
  </si>
  <si>
    <t>GRN-2022-16381</t>
  </si>
  <si>
    <t>2112014358</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</si>
  <si>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</si>
  <si>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</si>
  <si>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</si>
  <si>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</si>
  <si>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</si>
  <si>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</si>
  <si>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</si>
  <si>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</si>
  <si>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</si>
  <si>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</si>
  <si>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</si>
  <si>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</si>
  <si>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</si>
  <si>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</si>
  <si>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</si>
  <si>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</si>
  <si>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</si>
  <si>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</si>
  <si>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</si>
  <si>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</si>
  <si>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</si>
  <si>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</si>
  <si>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</si>
  <si>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</si>
  <si>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</si>
  <si>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</si>
  <si>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</si>
  <si>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</si>
  <si>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</si>
  <si>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</si>
  <si>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</si>
  <si>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</si>
  <si>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</si>
  <si>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</si>
  <si>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</si>
  <si>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</si>
  <si>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</si>
  <si>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SAN APPARELS LTD.</t>
  </si>
  <si>
    <t>DIRD GARMENTS LTD.</t>
  </si>
  <si>
    <t>9,137,591 ordinary shares of BDT 100 each paid in cash</t>
  </si>
  <si>
    <t>50603008</t>
  </si>
  <si>
    <t>10340240</t>
  </si>
  <si>
    <t>10340250</t>
  </si>
  <si>
    <t>20100020</t>
  </si>
  <si>
    <t>2118002068</t>
  </si>
  <si>
    <t>2118002069</t>
  </si>
  <si>
    <t>SA</t>
  </si>
  <si>
    <t>2103010019</t>
  </si>
  <si>
    <t>Restatement GL Jun</t>
  </si>
  <si>
    <t>JUN 22 BDT</t>
  </si>
  <si>
    <t>As at 30 June 2022</t>
  </si>
  <si>
    <t xml:space="preserve"> 30 June 2022</t>
  </si>
  <si>
    <t>30 June 2022</t>
  </si>
  <si>
    <t>For the year ended 30 June 2022</t>
  </si>
  <si>
    <t>Balance as at 30 June 2022</t>
  </si>
  <si>
    <t>Balance at 1 July 2020</t>
  </si>
  <si>
    <t>Balance at 30 June 2022</t>
  </si>
  <si>
    <t>At 30 June 2022</t>
  </si>
  <si>
    <t>At 1 July 2021</t>
  </si>
  <si>
    <t>2022</t>
  </si>
  <si>
    <t>2021</t>
  </si>
  <si>
    <t>2022
USD</t>
  </si>
  <si>
    <t>Balance as at
01 July 2021</t>
  </si>
  <si>
    <t>Total 2021-22</t>
  </si>
  <si>
    <t>Functional currency of the Company is the US Dollar. 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will also be accounted for on expiry of contracts and will be charged to income.</t>
  </si>
  <si>
    <t>Above Taka 3,000 per month</t>
  </si>
  <si>
    <t>Below Taka 3,000 per month</t>
  </si>
  <si>
    <t>Security expenses</t>
  </si>
  <si>
    <t>Professional fees &amp; compliance expenses</t>
  </si>
  <si>
    <t>Equity Investment during the year</t>
  </si>
  <si>
    <t>2219000016</t>
  </si>
  <si>
    <t>2219000056</t>
  </si>
  <si>
    <t>40</t>
  </si>
  <si>
    <t>2103010053</t>
  </si>
  <si>
    <t>BDT GL restatement June 22</t>
  </si>
  <si>
    <t>Jun 22</t>
  </si>
  <si>
    <t>C3581UQ22TOK0852 PARTIAL RCVD</t>
  </si>
  <si>
    <t>2219000033</t>
  </si>
  <si>
    <t>2219000015</t>
  </si>
  <si>
    <t>2219000018</t>
  </si>
  <si>
    <t>2219000064</t>
  </si>
  <si>
    <t>2219000057</t>
  </si>
  <si>
    <t>2219000069</t>
  </si>
  <si>
    <t>2219000065</t>
  </si>
  <si>
    <t>2219000004</t>
  </si>
  <si>
    <t>2219000006</t>
  </si>
  <si>
    <t>2219000010</t>
  </si>
  <si>
    <t>2219000025</t>
  </si>
  <si>
    <t>2219000026</t>
  </si>
  <si>
    <t>2219000067</t>
  </si>
  <si>
    <t>2219000017</t>
  </si>
  <si>
    <t>2219000047</t>
  </si>
  <si>
    <t>2219000053</t>
  </si>
  <si>
    <t>2219000048</t>
  </si>
  <si>
    <t>2219000054</t>
  </si>
  <si>
    <t>2219000063</t>
  </si>
  <si>
    <t>2219000049</t>
  </si>
  <si>
    <t>2219000045</t>
  </si>
  <si>
    <t>2219000039</t>
  </si>
  <si>
    <t>2219000041</t>
  </si>
  <si>
    <t>2219000040</t>
  </si>
  <si>
    <t>2219000042</t>
  </si>
  <si>
    <t>2219000023</t>
  </si>
  <si>
    <t>2219000043</t>
  </si>
  <si>
    <t>2219000031</t>
  </si>
  <si>
    <t>2219000028</t>
  </si>
  <si>
    <t>2219000030</t>
  </si>
  <si>
    <t>2219000024</t>
  </si>
  <si>
    <t>2219000027</t>
  </si>
  <si>
    <t>2219000022</t>
  </si>
  <si>
    <t>2219000014</t>
  </si>
  <si>
    <t>2219000013</t>
  </si>
  <si>
    <t>2219000003</t>
  </si>
  <si>
    <t>2219000019</t>
  </si>
  <si>
    <t>2219000059</t>
  </si>
  <si>
    <t>2219000055</t>
  </si>
  <si>
    <t>2219000052</t>
  </si>
  <si>
    <t>2219000051</t>
  </si>
  <si>
    <t>2219000002</t>
  </si>
  <si>
    <t>2219000062</t>
  </si>
  <si>
    <t>2219000061</t>
  </si>
  <si>
    <t>2219000005</t>
  </si>
  <si>
    <t>2219000009</t>
  </si>
  <si>
    <t>2219000020</t>
  </si>
  <si>
    <t>2219000038</t>
  </si>
  <si>
    <t>2219000066</t>
  </si>
  <si>
    <t>2219000044</t>
  </si>
  <si>
    <t>2219000046</t>
  </si>
  <si>
    <t>2219000050</t>
  </si>
  <si>
    <t>2219000060</t>
  </si>
  <si>
    <t>2219000058</t>
  </si>
  <si>
    <t>2219000000</t>
  </si>
  <si>
    <t>2219000021</t>
  </si>
  <si>
    <t>2219000070</t>
  </si>
  <si>
    <t>2219000029</t>
  </si>
  <si>
    <t>2219000037</t>
  </si>
  <si>
    <t>2219000001</t>
  </si>
  <si>
    <t>2219000007</t>
  </si>
  <si>
    <t>2219000008</t>
  </si>
  <si>
    <t>2219000035</t>
  </si>
  <si>
    <t>2219000032</t>
  </si>
  <si>
    <t>2219000034</t>
  </si>
  <si>
    <t>2219000036</t>
  </si>
  <si>
    <t>2219000011</t>
  </si>
  <si>
    <t>2219000012</t>
  </si>
  <si>
    <t>2219000068</t>
  </si>
  <si>
    <t>12</t>
  </si>
  <si>
    <t>2109000350</t>
  </si>
  <si>
    <t>FIT-TRADE-EDLHK-JUN-22</t>
  </si>
  <si>
    <t>FIT-TRADE-JUN-22</t>
  </si>
  <si>
    <t>Gain/(loss) on disposal of property, plant and equipment</t>
  </si>
  <si>
    <t>(Gain)/loss on disposal of property, plant and equipment</t>
  </si>
  <si>
    <t xml:space="preserve">Less: Interest on lease paid </t>
  </si>
  <si>
    <t>Payment of lease liability</t>
  </si>
  <si>
    <t>Capital assets in progress</t>
  </si>
  <si>
    <t>Advances paid for capital expenses</t>
  </si>
  <si>
    <r>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t>
    </r>
    <r>
      <rPr>
        <sz val="11"/>
        <color rgb="FFC00000"/>
        <rFont val="Calibri"/>
        <family val="2"/>
        <scheme val="minor"/>
      </rPr>
      <t>, and the initial estimate of the costs of dismantling and removing the item and restoring the site on which it is located</t>
    </r>
    <r>
      <rPr>
        <sz val="11"/>
        <rFont val="Calibri"/>
        <family val="2"/>
        <scheme val="minor"/>
      </rPr>
      <t>. Repairs and maintenance expenses are charged to revenue when incurred.</t>
    </r>
  </si>
  <si>
    <t xml:space="preserve">Financial expenses comprise the interest on external borrowings, leases and bank charges, and are recognized as they accrue. </t>
  </si>
  <si>
    <t>Provision of Jun'2</t>
  </si>
  <si>
    <t>Factory Gas-Garments</t>
  </si>
  <si>
    <t>Factory Gas-Washing</t>
  </si>
  <si>
    <t>Factory Gas-Wrinkle free</t>
  </si>
  <si>
    <t>Factory Electricity-Garments</t>
  </si>
  <si>
    <t>Factory Electricity-Washing</t>
  </si>
  <si>
    <t>Factory Electricity-Wrinkle free</t>
  </si>
  <si>
    <t>INSURANCE FOR IMPORT - June'21</t>
  </si>
  <si>
    <t>INSURANCE FOR Machinery IMPORT - June'21</t>
  </si>
  <si>
    <t>INSURANCE FOR EXPORT (Inland -Up to port) - June'2</t>
  </si>
  <si>
    <t>INSURANCE FOR EXPORT (Vendor warehouse) - June'21</t>
  </si>
  <si>
    <t>Cash/volt insurance coverage</t>
  </si>
  <si>
    <t>Courier charges - June'21</t>
  </si>
  <si>
    <t>Local Transportation Bill /June'2021</t>
  </si>
  <si>
    <t>Import air freight charges</t>
  </si>
  <si>
    <t>Inspection charges - UNIQLO - June'2021</t>
  </si>
  <si>
    <t>Testing charges for Walmart - Sep'2020</t>
  </si>
  <si>
    <t>Lab testing charges for Levi's June'2021</t>
  </si>
  <si>
    <t>Walmart Security Audit fee</t>
  </si>
  <si>
    <t>Machine hire charges -June'2021</t>
  </si>
  <si>
    <t>Vehicle Fuel &amp; rent - June'2021</t>
  </si>
  <si>
    <t>Fuel cost - June'2021 ( Garments )</t>
  </si>
  <si>
    <t>3 private cars repair &amp; maintenance</t>
  </si>
  <si>
    <t>Shaft key</t>
  </si>
  <si>
    <t>Driver over time - June'21</t>
  </si>
  <si>
    <t>Workers incentive paid</t>
  </si>
  <si>
    <t>GA -Compliance Expenses</t>
  </si>
  <si>
    <t>Cabin Guide Shoe, Counter Guide Shoe</t>
  </si>
  <si>
    <t>Auto cutter Annual service charg gerber</t>
  </si>
  <si>
    <t>GA -Rates/Taxes/License Renewal Etc</t>
  </si>
  <si>
    <t>Vehicle Repair &amp; Maintance</t>
  </si>
  <si>
    <t>BL/FCR FEE</t>
  </si>
  <si>
    <t>BL Charge</t>
  </si>
  <si>
    <t>Compliance Auual audit expenses</t>
  </si>
  <si>
    <t>Uniqlo air freight charges</t>
  </si>
  <si>
    <t>Annual air ticke charges of Randika</t>
  </si>
  <si>
    <t>Buyer entertainment expenses</t>
  </si>
  <si>
    <t>Lunch for Epic staff ( stock count )</t>
  </si>
  <si>
    <t>Labour charges for shipment work</t>
  </si>
  <si>
    <t>Repair &amp; Maintenance (Production Maintenance) AMC</t>
  </si>
  <si>
    <t>Land and property investigation</t>
  </si>
  <si>
    <t>Interest on Govt. stimulus loan</t>
  </si>
  <si>
    <t>IP phone monthly charges June'21</t>
  </si>
  <si>
    <t>Print service Bill for month of June'21</t>
  </si>
  <si>
    <t>Export C&amp;F charges</t>
  </si>
  <si>
    <t>Local Transportation Bill June'2021</t>
  </si>
  <si>
    <t>Stamp+BL Fee,Reciptable charge,Form marc</t>
  </si>
  <si>
    <t>Spare part of Bullmer cutter</t>
  </si>
  <si>
    <t>Spare part of embroidery machine</t>
  </si>
  <si>
    <t>Care Label Machine Parts &amp; Services</t>
  </si>
  <si>
    <t>ROLLER BIG HP-1000 Repairing</t>
  </si>
  <si>
    <t>Courier Bill for Oct 20</t>
  </si>
  <si>
    <t>Repair &amp; Maintenance (Production Maintenance)</t>
  </si>
  <si>
    <t>Insurance Premium - Industrial All Risk</t>
  </si>
  <si>
    <t>GA -Repair &amp; Maintenance (GA)</t>
  </si>
  <si>
    <t>Transport Charge  From GTL to CIPL</t>
  </si>
  <si>
    <t>Dunnes Stores for report converation fee</t>
  </si>
  <si>
    <t>Fire door service</t>
  </si>
  <si>
    <t>Leased line band with service chg-May'21</t>
  </si>
  <si>
    <t>workshop item for maintenance</t>
  </si>
  <si>
    <t>Fire License Renewal for main Building</t>
  </si>
  <si>
    <t>Fire License Renewal for warehouse</t>
  </si>
  <si>
    <t>Reference Beam Spectro</t>
  </si>
  <si>
    <t>Cylinder dia ins.20x80mm shaft-487303001</t>
  </si>
  <si>
    <t>Breather-12409150</t>
  </si>
  <si>
    <t>Medical Binocular Loupes Optical Glass H</t>
  </si>
  <si>
    <t>Evacuation Plan</t>
  </si>
  <si>
    <t>Brick</t>
  </si>
  <si>
    <t>Mask For All worker /staff</t>
  </si>
  <si>
    <t>Embodary marker paper</t>
  </si>
  <si>
    <t>Graund floor Aisle repaint</t>
  </si>
  <si>
    <t>Rubber Foot Mat</t>
  </si>
  <si>
    <t>Uniform for all staff</t>
  </si>
  <si>
    <t>Uniform for all associates</t>
  </si>
  <si>
    <t>Mobil for genset/air compressor</t>
  </si>
  <si>
    <t>FFE 17000 line Filter Element-B004000040</t>
  </si>
  <si>
    <t>Paper Board ( Glossy)-22x28"</t>
  </si>
  <si>
    <t>ire door closer Naffco UL listed</t>
  </si>
  <si>
    <t>SpI(3CM) with Blunt needle Test tample</t>
  </si>
  <si>
    <t>ISO Grey Scale (Color Change &amp; Staining)</t>
  </si>
  <si>
    <t>SS Finisher (Knife Blade)</t>
  </si>
  <si>
    <t>telephone line cord cable</t>
  </si>
  <si>
    <t>Panasonic PABX Systempower supply-KX-TDA</t>
  </si>
  <si>
    <t>Degital Weight scale (Brand AND)</t>
  </si>
  <si>
    <t>Spare supply for Embrodary(loT)</t>
  </si>
  <si>
    <t>Hand Metal Detector Finishing-2 CTPAT</t>
  </si>
  <si>
    <t>Renewal of EPB certificate</t>
  </si>
  <si>
    <t>Renewal of Acid handling License</t>
  </si>
  <si>
    <t>ProfessionalProfessional fee for social</t>
  </si>
  <si>
    <t>Fire License Renewal for S.S Enterprise</t>
  </si>
  <si>
    <t>Renewal of Import Registration Certifica</t>
  </si>
  <si>
    <t>Renewal of Export Registration Certifica</t>
  </si>
  <si>
    <t>Renewal of Factory License</t>
  </si>
  <si>
    <t>Renewal of Commercial Establisment Licen</t>
  </si>
  <si>
    <t>Renewal of Union Parishad Trade License</t>
  </si>
  <si>
    <t>Renewal of FICCI Membership Certificate</t>
  </si>
  <si>
    <t>Renewal of Dhaka North City Corporation</t>
  </si>
  <si>
    <t>Boilar Pressure vessels lifting equipmen</t>
  </si>
  <si>
    <t>SLD,LPS &amp; earthing Drawing Approval</t>
  </si>
  <si>
    <t>Maintenance Workshop Item</t>
  </si>
  <si>
    <t>Walmart FCCA Audit fee</t>
  </si>
  <si>
    <t>Maintenance &amp; Servicing of 1250KVA Subst</t>
  </si>
  <si>
    <t>Barudan Monitor reapiring</t>
  </si>
  <si>
    <t>Maintenance workshop item</t>
  </si>
  <si>
    <t>softwear installation for Embrodary</t>
  </si>
  <si>
    <t>CPP License Renewal</t>
  </si>
  <si>
    <t>Testing &amp; Audit fee</t>
  </si>
  <si>
    <t>Previous Jun 22</t>
  </si>
  <si>
    <t>Revised Jun 22</t>
  </si>
  <si>
    <t>2203000028</t>
  </si>
  <si>
    <t>2203000030</t>
  </si>
  <si>
    <t>TR</t>
  </si>
  <si>
    <t>2195000000</t>
  </si>
  <si>
    <t>OBCDAK239101ARV</t>
  </si>
  <si>
    <t>2219000079</t>
  </si>
  <si>
    <t>2219000096</t>
  </si>
  <si>
    <t>2219000071</t>
  </si>
  <si>
    <t>2219000081</t>
  </si>
  <si>
    <t>2219000077</t>
  </si>
  <si>
    <t>2219000076</t>
  </si>
  <si>
    <t>2219000072</t>
  </si>
  <si>
    <t>2219000075</t>
  </si>
  <si>
    <t>2219000078</t>
  </si>
  <si>
    <t>2219000084</t>
  </si>
  <si>
    <t>2219000074</t>
  </si>
  <si>
    <t>2219000100</t>
  </si>
  <si>
    <t>2219000094</t>
  </si>
  <si>
    <t>2219000099</t>
  </si>
  <si>
    <t>2219000090</t>
  </si>
  <si>
    <t>2219000088</t>
  </si>
  <si>
    <t>2219000102</t>
  </si>
  <si>
    <t>2219000085</t>
  </si>
  <si>
    <t>2219000082</t>
  </si>
  <si>
    <t>2219000083</t>
  </si>
  <si>
    <t>2219000089</t>
  </si>
  <si>
    <t>2219000087</t>
  </si>
  <si>
    <t>2219000091</t>
  </si>
  <si>
    <t>2219000095</t>
  </si>
  <si>
    <t>2219000098</t>
  </si>
  <si>
    <t>2219000093</t>
  </si>
  <si>
    <t>2219000097</t>
  </si>
  <si>
    <t>2219000101</t>
  </si>
  <si>
    <t>2219000086</t>
  </si>
  <si>
    <t>2219000080</t>
  </si>
  <si>
    <t>2219000103</t>
  </si>
  <si>
    <t>2219000092</t>
  </si>
  <si>
    <t>2219000073</t>
  </si>
  <si>
    <t>2109000351</t>
  </si>
  <si>
    <t>FIT CMAD EDL JUN'22</t>
  </si>
  <si>
    <t>FIT-CMAD-EDL-JUN</t>
  </si>
  <si>
    <t>2109000352</t>
  </si>
  <si>
    <t>FIT-TRADE-DWC-JUN-22</t>
  </si>
  <si>
    <t>FIT-DWC-TRJUN-21</t>
  </si>
  <si>
    <t>An asset is derecognized on disposal or when no further economic benefits are expected from its use. Gains and losses on disposals are determined by comparing proceeds with carrying amounts, and are recognized in the statement of profit &amp; loss and other comprehensive income as “Profit /(Loss) on disposals" under other non-operating income (expenses).</t>
  </si>
  <si>
    <t xml:space="preserve">The Company follows revaluation model for Land &amp;  land development for factory building and hence revalue these assets at regular interval in order to reflect the fair value of these assets in the books.
Latest revaluation was carried out on 01 June 2021 by M/s Jorip O Paridarshan Company Limited to arrive at fair value of the aforesaid assets and thus creating a total revaluation reserve of USD 7,080,214 for land &amp; land development and USD 2,889,731 for factory building (refer to note-4 of this report) which resulted an increase in revaluation reserve by  USD 1,206 for factory building. </t>
  </si>
  <si>
    <t>* Advance paid for capital expenses are re-classification under non-current assets in current financial year</t>
  </si>
  <si>
    <t>Bangladesh</t>
  </si>
  <si>
    <t>Payable for utility, rental, testing, compliance &amp; other charges</t>
  </si>
  <si>
    <t>The annexed notes 1 to 36 form an integral part of these financial statements.</t>
  </si>
  <si>
    <t>In accordance with relevant provisions of Finance Act, 2022 tax deducted at source (TDS) on realization of export proceeds and income from cash incentive will be considered as minimum and final discharge of tax liability. Tax deducted at source is shown as tax expense. Accordingly, no provision for income tax is required to be made at the end of the year complying with the relevant sections of the Ordinance.</t>
  </si>
  <si>
    <t>1. CIPL: Changes in Authorized Capital from BDT 90 Crore to BDT 120 Crore and Paid-up Capital from BDT 870,384,100 to BDT 913,759,100</t>
  </si>
  <si>
    <t>12,000,000 Ordinary shares of BDT 100 each</t>
  </si>
  <si>
    <t>Provision-Jun 22</t>
  </si>
  <si>
    <t>20102G0232</t>
  </si>
  <si>
    <t>20102G0220</t>
  </si>
  <si>
    <t>20102G0221</t>
  </si>
  <si>
    <t>20102G0231</t>
  </si>
  <si>
    <t>20102G0230</t>
  </si>
  <si>
    <t>20102G0217</t>
  </si>
  <si>
    <t>20102G0216</t>
  </si>
  <si>
    <t>2010U10203</t>
  </si>
  <si>
    <t>2010U10201</t>
  </si>
  <si>
    <t>20102G0228</t>
  </si>
  <si>
    <t>20102G0229</t>
  </si>
  <si>
    <t>20102G0224</t>
  </si>
  <si>
    <t>Provision Jun'22</t>
  </si>
  <si>
    <t>Internal control checking, PF audit, statutary aud</t>
  </si>
  <si>
    <t>ETP</t>
  </si>
  <si>
    <t>INSURANCE FOR IMPORT</t>
  </si>
  <si>
    <t>Local Transportation Bill</t>
  </si>
  <si>
    <t>PF administration charge</t>
  </si>
  <si>
    <t>Inspection charges - UNIQLO PQC</t>
  </si>
  <si>
    <t>Over time charges - UNIQLO PQC</t>
  </si>
  <si>
    <t>Testing charges for Uniqlo</t>
  </si>
  <si>
    <t>Lab testing charges for Levi's</t>
  </si>
  <si>
    <t>Yearly charges for RSC enrollment for the year 202</t>
  </si>
  <si>
    <t>Import bills not received yet, bill will come on A</t>
  </si>
  <si>
    <t>Visa work permit expenses</t>
  </si>
  <si>
    <t>Work place injury</t>
  </si>
  <si>
    <t>Factory Cleaning and House Keeping Expenses</t>
  </si>
  <si>
    <t>Testometric Tensile machine spare parts from UK</t>
  </si>
  <si>
    <t>Lab Ozone tester calibration</t>
  </si>
  <si>
    <t>JCPenney Lab Accreditation fee</t>
  </si>
  <si>
    <t>Sainsbury's Lab Accreditation fee &amp; Whirlpool Lab</t>
  </si>
  <si>
    <t>Annual repair &amp; maintenance IT</t>
  </si>
  <si>
    <t>Route Permit, Tax Token, Fitness Certificate, Insu</t>
  </si>
  <si>
    <t>Compliance audit expenses</t>
  </si>
  <si>
    <t>Jhanker</t>
  </si>
  <si>
    <t>2010U10205</t>
  </si>
  <si>
    <t>2010U20205</t>
  </si>
  <si>
    <t>Diiff</t>
  </si>
  <si>
    <t>Retention money</t>
  </si>
  <si>
    <t>2021 year</t>
  </si>
  <si>
    <t>GL name</t>
  </si>
  <si>
    <t>PO amount</t>
  </si>
  <si>
    <t>Remark</t>
  </si>
  <si>
    <t>Advances paid for capital expenses*</t>
  </si>
  <si>
    <t xml:space="preserve">During the financial year, Paid Up capital have increased by USD 0.5M </t>
  </si>
  <si>
    <t>Alpha Start Ltd , Hong Kong, SAR</t>
  </si>
  <si>
    <t xml:space="preserve">On initial recognition, a financial asset is classified and measured at amortised cost; Fair Value Through Other Comprehensive Income (FVOCI) or Fair Value Through Profit or Loss (FVTPL) on the basis of both:
</t>
  </si>
  <si>
    <t>(a)</t>
  </si>
  <si>
    <t>the entity’s business model for managing the financial assets and</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</si>
  <si>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</si>
  <si>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</si>
  <si>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</si>
  <si>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</si>
  <si>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</si>
  <si>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financial asset is held within a business model whose objective is achieved by both collecting contractual cash flows and selling financial assets and</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</si>
  <si>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</si>
  <si>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</si>
  <si>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</si>
  <si>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However, EGMCL may make an irrevocable election at initial recognition for particular investments in equity instruments to designate as not held for trading and to present subsequent changes in fair value in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</si>
  <si>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</si>
  <si>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</si>
  <si>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</si>
  <si>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</si>
  <si>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</si>
  <si>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</si>
  <si>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</si>
  <si>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</si>
  <si>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</si>
  <si>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</si>
  <si>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</si>
  <si>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</si>
  <si>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</si>
  <si>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</si>
  <si>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</si>
  <si>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shall present in profit or loss all gains and losses on loan commitments and financial guarantee contracts that are designated as at fair value through profit or loss.</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</si>
  <si>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</si>
  <si>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</si>
  <si>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As the Company's income is assessed under section 82(c), except on revaluation of land and land development, there is less scope for any temporary differences for the events or transactions arising between the tax base of an asset or liability and carrying amount in the statement of financial position and thus the Company has recognized deferred tax on revaluation of  land and land development only.</t>
  </si>
  <si>
    <t>The financial statements of the Company have been prepared for the year from 01 July 2021 to 30 June 2022.</t>
  </si>
  <si>
    <t>Add: Addition / adjustment  during the year*</t>
  </si>
  <si>
    <t>*The adjustment is given for changing the lease calculation from arrear to advance.</t>
  </si>
  <si>
    <t>House keeping expenses</t>
  </si>
  <si>
    <t>Terms and conditions for Export development fund (EDF)  loan are as follows:</t>
  </si>
  <si>
    <t>180 days;</t>
  </si>
  <si>
    <t>Interest rate</t>
  </si>
  <si>
    <t>Loan type:</t>
  </si>
  <si>
    <t>Secured</t>
  </si>
  <si>
    <t>Terms and conditions for UPAS loan</t>
  </si>
  <si>
    <t>Loan type</t>
  </si>
  <si>
    <t>Terms and conditions for short term loan</t>
  </si>
  <si>
    <t xml:space="preserve">Tenor </t>
  </si>
  <si>
    <t>Repayments</t>
  </si>
  <si>
    <t>The company has utilized the aforementioned facilities included in the facility offer letter executed with The Hongkong and Shanghai Banking Corporation Limited on 10 February 2021, collaterals for which were negotiated as follows:</t>
  </si>
  <si>
    <t>v) Corporate guarantee executed by Epic Garments Manufacturing Co Ltd and Pearl Garments Company Limited for BDT 3,982,750,000 (USD 42,596,257 ).</t>
  </si>
  <si>
    <t>vi) Corporate guarantee by Alpha Start Ltd. and Epic Designers Ltd., Hong Kong, SAR for BDT 1,750,000,000 (USD 18,716,578).</t>
  </si>
  <si>
    <t>i) Demand promissory note for  BDT 3,982,750,000 (USD 425,962,571) with letter of continuity and revival;</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</si>
  <si>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</si>
  <si>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</si>
  <si>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</si>
  <si>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</si>
  <si>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Deposit under lien of FDR No. 1015800250034 with EBLfor BDT 3,789,850 (USD 40,533).</t>
  </si>
  <si>
    <t>LIBOR+1.75%</t>
  </si>
  <si>
    <t>180 days for raw material &amp; 360 days for machinery.</t>
  </si>
  <si>
    <t>% change</t>
  </si>
  <si>
    <t>Explanation</t>
  </si>
  <si>
    <t>as sales have been increased, COGS have also been increased.</t>
  </si>
  <si>
    <t>Credit purchases have not been paid</t>
  </si>
  <si>
    <t>Received advance from buyers</t>
  </si>
  <si>
    <t>increased</t>
  </si>
  <si>
    <t>decreased</t>
  </si>
  <si>
    <t xml:space="preserve">Export incentive has been increased. </t>
  </si>
  <si>
    <t>exchange loss has been charged as the rate of dollar is getting higher</t>
  </si>
  <si>
    <t>Investment on CWIP</t>
  </si>
  <si>
    <t>Inventories has been increased</t>
  </si>
  <si>
    <t>sales have been increased as the COVID impact has been decreased, demand has also increased.</t>
  </si>
  <si>
    <t>Admin exp has been increased as sales has an impact on it.</t>
  </si>
  <si>
    <t>Other income has been decreased because of employee turn over.</t>
  </si>
  <si>
    <t>Fin exp has been increased for interest on term loan and bank charge. Sales has an impact here too.</t>
  </si>
  <si>
    <t>gain incurred from selling PPE (Specially Ambulance)</t>
  </si>
  <si>
    <t>VAT, TDS, Employee tax etc have not been paid yet</t>
  </si>
  <si>
    <t>Loan has been received from promoters</t>
  </si>
  <si>
    <t>Mascot Garments Ltd , SILVER COMPOSITE, SAN APPARELS LTD, DIRD GARMENTS LTD.</t>
  </si>
  <si>
    <t>SNOWTEX SPORTSWEAR LTD, Mascot Garments Ltd , SILVER COMPOSITE, SAN APPARELS LTD, DIRD GARMENTS LTD. has a huge impact as these are added newly.</t>
  </si>
  <si>
    <t>Export incentive from Government has not been received yet</t>
  </si>
  <si>
    <t>Trade receivable has been increased.</t>
  </si>
  <si>
    <t>bank balances have increased</t>
  </si>
  <si>
    <t>The amount has increased for amortization</t>
  </si>
  <si>
    <t>Due to depreciation</t>
  </si>
  <si>
    <t>loan has been received for buying RM.</t>
  </si>
  <si>
    <t>Due to repayment of loan from promoters</t>
  </si>
  <si>
    <t>Due to repayment of loan from Bangladesh Bank stimulus loan</t>
  </si>
  <si>
    <t>Loan from Bangladesh Bank has been repaid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</si>
</sst>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0\ ;&quot; (&quot;#,##0\);&quot; -&quot;#\ ;@\ "/>
    <numFmt numFmtId="199" formatCode="0;[Red]0"/>
  </numFmts>
  <fonts count="177">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b/>
      <sz val="11"/>
      <name val="Calibri"/>
      <family val="2"/>
      <scheme val="minor"/>
    </font>
    <font>
      <b/>
      <sz val="10"/>
      <name val="Open Sans"/>
      <family val="2"/>
    </font>
    <font>
      <sz val="10"/>
      <name val="Open Sans"/>
      <family val="2"/>
    </font>
    <font>
      <sz val="10"/>
      <color theme="0" tint="-0.249977111117893"/>
      <name val="Open Sans"/>
      <family val="2"/>
    </font>
    <font>
      <b/>
      <sz val="10"/>
      <color theme="0" tint="-0.249977111117893"/>
      <name val="Open Sans"/>
      <family val="2"/>
    </font>
    <font>
      <b/>
      <u val="singleAccounting"/>
      <sz val="10"/>
      <name val="Open Sans"/>
      <family val="2"/>
    </font>
    <font>
      <b/>
      <u/>
      <sz val="10"/>
      <name val="Open Sans"/>
      <family val="2"/>
    </font>
    <font>
      <sz val="10"/>
      <color theme="0"/>
      <name val="Open Sans"/>
      <family val="2"/>
    </font>
    <font>
      <u/>
      <sz val="10"/>
      <name val="Open Sans"/>
      <family val="2"/>
    </font>
    <font>
      <sz val="10"/>
      <color rgb="FFFF0000"/>
      <name val="Open Sans"/>
      <family val="2"/>
    </font>
    <font>
      <sz val="10"/>
      <color theme="1"/>
      <name val="Open Sans"/>
      <family val="2"/>
    </font>
    <font>
      <b/>
      <sz val="10"/>
      <color theme="1"/>
      <name val="Open Sans"/>
      <family val="2"/>
    </font>
    <font>
      <b/>
      <i/>
      <sz val="10"/>
      <name val="Open Sans"/>
      <family val="2"/>
    </font>
    <font>
      <sz val="10"/>
      <color theme="2" tint="-0.499984740745262"/>
      <name val="Open Sans"/>
      <family val="2"/>
    </font>
    <font>
      <sz val="10"/>
      <color indexed="10"/>
      <name val="Open Sans"/>
      <family val="2"/>
    </font>
    <font>
      <sz val="10"/>
      <color indexed="13"/>
      <name val="Open Sans"/>
      <family val="2"/>
    </font>
    <font>
      <i/>
      <sz val="10"/>
      <name val="Open Sans"/>
      <family val="2"/>
    </font>
    <font>
      <b/>
      <sz val="10"/>
      <name val="Open Sans"/>
      <family val="2"/>
    </font>
    <font>
      <sz val="10"/>
      <name val="Open Sans"/>
      <family val="2"/>
    </font>
    <font>
      <u/>
      <sz val="10"/>
      <name val="Open Sans"/>
      <family val="2"/>
    </font>
    <font>
      <i/>
      <sz val="10"/>
      <name val="Open Sans"/>
      <family val="2"/>
    </font>
    <font>
      <b/>
      <i/>
      <sz val="10"/>
      <name val="Open Sans"/>
      <family val="2"/>
    </font>
    <font>
      <b/>
      <u val="singleAccounting"/>
      <sz val="10"/>
      <name val="Open Sans"/>
      <family val="2"/>
    </font>
    <font>
      <b/>
      <u/>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b/>
      <sz val="11"/>
      <color rgb="FFFF0000"/>
      <name val="Calibri"/>
      <family val="2"/>
      <scheme val="minor"/>
    </font>
    <font>
      <sz val="10"/>
      <color theme="1"/>
      <name val="Arial"/>
      <family val="2"/>
    </font>
    <font>
      <sz val="11"/>
      <color theme="0"/>
      <name val="Times New Roman"/>
      <family val="1"/>
    </font>
    <font>
      <sz val="10"/>
      <color theme="0"/>
      <name val="Times New Roman"/>
      <family val="1"/>
    </font>
    <font>
      <b/>
      <sz val="10"/>
      <color theme="0"/>
      <name val="Open Sans"/>
      <family val="2"/>
    </font>
    <font>
      <sz val="11"/>
      <color theme="1"/>
      <name val="Times New Roman"/>
      <family val="1"/>
    </font>
    <font>
      <b/>
      <sz val="11"/>
      <color theme="1"/>
      <name val="Times New Roman"/>
      <family val="1"/>
    </font>
    <font>
      <b/>
      <sz val="11"/>
      <name val="Times New Roman"/>
      <family val="1"/>
    </font>
    <font>
      <b/>
      <u/>
      <sz val="10"/>
      <color rgb="FFFF0000"/>
      <name val="Open Sans"/>
      <family val="2"/>
    </font>
    <font>
      <sz val="10"/>
      <color rgb="FFFF0000"/>
      <name val="Arial"/>
      <family val="2"/>
    </font>
    <font>
      <sz val="10"/>
      <name val="Tahoma"/>
      <family val="2"/>
    </font>
    <font>
      <b/>
      <u/>
      <sz val="11"/>
      <name val="Calibri"/>
      <family val="2"/>
      <scheme val="minor"/>
    </font>
    <font>
      <b/>
      <i/>
      <sz val="11"/>
      <name val="Calibri"/>
      <family val="2"/>
      <scheme val="minor"/>
    </font>
    <font>
      <i/>
      <sz val="11"/>
      <name val="Calibri"/>
      <family val="2"/>
      <scheme val="minor"/>
    </font>
    <font>
      <b/>
      <sz val="10"/>
      <color rgb="FFFF0000"/>
      <name val="Open Sans"/>
      <family val="2"/>
    </font>
    <font>
      <b/>
      <sz val="10"/>
      <color rgb="FFFF0000"/>
      <name val="Arial"/>
      <family val="2"/>
    </font>
    <font>
      <sz val="10"/>
      <color rgb="FFFF0000"/>
      <name val="Tahoma"/>
      <family val="2"/>
    </font>
    <font>
      <sz val="10"/>
      <color theme="1"/>
      <name val="Calibri"/>
      <family val="2"/>
      <scheme val="minor"/>
    </font>
    <font>
      <sz val="9"/>
      <name val="Open Sans"/>
      <family val="2"/>
    </font>
    <font>
      <sz val="11"/>
      <color rgb="FFC00000"/>
      <name val="Calibri"/>
      <family val="2"/>
      <scheme val="minor"/>
    </font>
    <font>
      <sz val="8"/>
      <name val="Calibri"/>
      <family val="2"/>
      <scheme val="minor"/>
    </font>
    <font>
      <sz val="12"/>
      <color rgb="FF993366"/>
      <name val="Goudy Old Style"/>
      <family val="1"/>
    </font>
    <font>
      <sz val="11"/>
      <color rgb="FF00B0F0"/>
      <name val="Calibri"/>
      <family val="2"/>
      <scheme val="minor"/>
    </font>
    <font>
      <sz val="10"/>
      <color rgb="FFFF0000"/>
      <name val="Times New Roman"/>
      <family val="1"/>
    </font>
  </fonts>
  <fills count="64">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s>
  <borders count="5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19510">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5"/>
    <xf numFmtId="170" fontId="118" fillId="0" borderId="35"/>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5"/>
    <xf numFmtId="170" fontId="118" fillId="0" borderId="35"/>
    <xf numFmtId="170" fontId="118" fillId="0" borderId="35"/>
    <xf numFmtId="170" fontId="118" fillId="0" borderId="35"/>
    <xf numFmtId="15" fontId="15" fillId="0" borderId="0"/>
    <xf numFmtId="170" fontId="118" fillId="0" borderId="35"/>
    <xf numFmtId="170" fontId="118" fillId="0" borderId="35"/>
    <xf numFmtId="170" fontId="118" fillId="0" borderId="35"/>
    <xf numFmtId="170" fontId="118" fillId="0" borderId="35"/>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5">
      <alignment horizontal="center" vertical="top" wrapText="1"/>
    </xf>
    <xf numFmtId="182" fontId="68" fillId="0" borderId="35">
      <alignment horizontal="center" vertical="top" wrapText="1"/>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182" fontId="6" fillId="0" borderId="37">
      <alignment horizontal="left" vertical="center"/>
    </xf>
    <xf numFmtId="0" fontId="6" fillId="0" borderId="37">
      <alignment horizontal="left" vertical="center"/>
    </xf>
    <xf numFmtId="0" fontId="6" fillId="0" borderId="37">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47"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0" fontId="44" fillId="0" borderId="0"/>
    <xf numFmtId="0" fontId="163" fillId="0" borderId="0"/>
    <xf numFmtId="0" fontId="44" fillId="0" borderId="0"/>
    <xf numFmtId="43" fontId="44" fillId="0" borderId="0" applyFont="0" applyFill="0" applyBorder="0" applyAlignment="0" applyProtection="0"/>
    <xf numFmtId="9" fontId="44" fillId="0" borderId="0" applyFont="0" applyFill="0" applyBorder="0" applyAlignment="0" applyProtection="0"/>
  </cellStyleXfs>
  <cellXfs count="1142">
    <xf numFmtId="0" fontId="0" fillId="0" borderId="0" xfId="0"/>
    <xf numFmtId="0" fontId="125" fillId="5" borderId="0" xfId="0" applyFont="1" applyFill="1"/>
    <xf numFmtId="0" fontId="126" fillId="49" borderId="0" xfId="0" applyFont="1" applyFill="1"/>
    <xf numFmtId="164" fontId="127" fillId="49" borderId="3" xfId="8801" quotePrefix="1" applyNumberFormat="1" applyFont="1" applyFill="1" applyBorder="1" applyAlignment="1">
      <alignment horizontal="center"/>
    </xf>
    <xf numFmtId="0" fontId="126" fillId="49" borderId="3" xfId="0" applyFont="1" applyFill="1" applyBorder="1" applyAlignment="1">
      <alignment horizontal="center"/>
    </xf>
    <xf numFmtId="164" fontId="127" fillId="49" borderId="3" xfId="2373" applyNumberFormat="1" applyFont="1" applyFill="1" applyBorder="1" applyAlignment="1">
      <alignment horizontal="center"/>
    </xf>
    <xf numFmtId="164" fontId="127" fillId="49" borderId="3" xfId="8801" applyNumberFormat="1" applyFont="1" applyFill="1" applyBorder="1" applyAlignment="1">
      <alignment horizontal="center"/>
    </xf>
    <xf numFmtId="0" fontId="125" fillId="5" borderId="0" xfId="0" applyFont="1" applyFill="1" applyAlignment="1">
      <alignment horizontal="center"/>
    </xf>
    <xf numFmtId="164" fontId="125" fillId="5" borderId="0" xfId="0" applyNumberFormat="1" applyFont="1" applyFill="1" applyAlignment="1">
      <alignment horizontal="center"/>
    </xf>
    <xf numFmtId="0" fontId="124" fillId="5" borderId="0" xfId="0" applyFont="1" applyFill="1" applyAlignment="1">
      <alignment horizontal="center"/>
    </xf>
    <xf numFmtId="0" fontId="129" fillId="5" borderId="0" xfId="0" applyFont="1" applyFill="1" applyAlignment="1">
      <alignment horizontal="center"/>
    </xf>
    <xf numFmtId="164" fontId="128" fillId="5" borderId="0" xfId="2373" quotePrefix="1" applyNumberFormat="1" applyFont="1" applyFill="1" applyBorder="1" applyAlignment="1">
      <alignment horizontal="center" vertical="center"/>
    </xf>
    <xf numFmtId="0" fontId="124" fillId="5" borderId="0" xfId="0" applyFont="1" applyFill="1" applyAlignment="1">
      <alignment horizontal="center" vertical="center"/>
    </xf>
    <xf numFmtId="43" fontId="128" fillId="5" borderId="0" xfId="2373" quotePrefix="1" applyFont="1" applyFill="1" applyBorder="1" applyAlignment="1">
      <alignment horizontal="center" vertical="center"/>
    </xf>
    <xf numFmtId="0" fontId="124" fillId="5" borderId="0" xfId="0" applyFont="1" applyFill="1"/>
    <xf numFmtId="0" fontId="129" fillId="5" borderId="0" xfId="0" applyFont="1" applyFill="1" applyBorder="1" applyAlignment="1">
      <alignment horizontal="center"/>
    </xf>
    <xf numFmtId="164" fontId="129" fillId="5" borderId="0" xfId="0" applyNumberFormat="1" applyFont="1" applyFill="1" applyBorder="1" applyAlignment="1">
      <alignment horizontal="center"/>
    </xf>
    <xf numFmtId="0" fontId="124" fillId="5" borderId="0" xfId="0" applyFont="1" applyFill="1" applyBorder="1" applyAlignment="1">
      <alignment horizontal="center" vertical="center"/>
    </xf>
    <xf numFmtId="3" fontId="129" fillId="5" borderId="0" xfId="0" applyNumberFormat="1" applyFont="1" applyFill="1" applyBorder="1" applyAlignment="1">
      <alignment horizontal="center"/>
    </xf>
    <xf numFmtId="164" fontId="129" fillId="5" borderId="0" xfId="2373" applyNumberFormat="1" applyFont="1" applyFill="1" applyBorder="1" applyAlignment="1">
      <alignment horizontal="center"/>
    </xf>
    <xf numFmtId="0" fontId="125" fillId="5" borderId="0" xfId="0" applyFont="1" applyFill="1" applyAlignment="1">
      <alignment horizontal="left" vertical="justify" wrapText="1"/>
    </xf>
    <xf numFmtId="0" fontId="125" fillId="5" borderId="0" xfId="0" applyFont="1" applyFill="1" applyBorder="1" applyAlignment="1">
      <alignment horizontal="center"/>
    </xf>
    <xf numFmtId="164" fontId="125" fillId="5" borderId="0" xfId="2373" applyNumberFormat="1" applyFont="1" applyFill="1" applyBorder="1"/>
    <xf numFmtId="164" fontId="125" fillId="5" borderId="0" xfId="0" applyNumberFormat="1" applyFont="1" applyFill="1"/>
    <xf numFmtId="164" fontId="130" fillId="5" borderId="0" xfId="2373" applyNumberFormat="1" applyFont="1" applyFill="1"/>
    <xf numFmtId="164" fontId="124" fillId="5" borderId="38" xfId="2373" applyNumberFormat="1" applyFont="1" applyFill="1" applyBorder="1"/>
    <xf numFmtId="164" fontId="124" fillId="5" borderId="0" xfId="2373" applyNumberFormat="1" applyFont="1" applyFill="1" applyBorder="1"/>
    <xf numFmtId="43" fontId="125" fillId="5" borderId="0" xfId="2373" applyFont="1" applyFill="1" applyBorder="1"/>
    <xf numFmtId="0" fontId="125" fillId="5" borderId="0" xfId="0" applyFont="1" applyFill="1" applyAlignment="1">
      <alignment horizontal="left"/>
    </xf>
    <xf numFmtId="164" fontId="124" fillId="5" borderId="17" xfId="2373" applyNumberFormat="1" applyFont="1" applyFill="1" applyBorder="1"/>
    <xf numFmtId="0" fontId="124" fillId="5" borderId="0" xfId="0" applyFont="1" applyFill="1" applyBorder="1"/>
    <xf numFmtId="0" fontId="131" fillId="5" borderId="0" xfId="0" applyFont="1" applyFill="1"/>
    <xf numFmtId="164" fontId="124" fillId="5" borderId="0" xfId="2373" applyNumberFormat="1" applyFont="1" applyFill="1"/>
    <xf numFmtId="0" fontId="124" fillId="5" borderId="0" xfId="0" applyFont="1" applyFill="1" applyAlignment="1">
      <alignment horizontal="left"/>
    </xf>
    <xf numFmtId="0" fontId="125" fillId="5" borderId="0" xfId="0" applyFont="1" applyFill="1" applyBorder="1" applyAlignment="1"/>
    <xf numFmtId="164" fontId="132" fillId="5" borderId="0" xfId="2373" applyNumberFormat="1" applyFont="1" applyFill="1"/>
    <xf numFmtId="164" fontId="125" fillId="5" borderId="0" xfId="2373" applyNumberFormat="1" applyFont="1" applyFill="1"/>
    <xf numFmtId="0" fontId="125" fillId="5" borderId="0" xfId="0" applyFont="1" applyFill="1" applyBorder="1" applyAlignment="1">
      <alignment horizontal="left"/>
    </xf>
    <xf numFmtId="43" fontId="125" fillId="5" borderId="0" xfId="2373" applyFont="1" applyFill="1"/>
    <xf numFmtId="164" fontId="125" fillId="5" borderId="0" xfId="2373" applyNumberFormat="1" applyFont="1" applyFill="1" applyAlignment="1">
      <alignment horizontal="center"/>
    </xf>
    <xf numFmtId="164" fontId="130" fillId="5" borderId="0" xfId="2373" applyNumberFormat="1" applyFont="1" applyFill="1" applyAlignment="1">
      <alignment horizontal="center"/>
    </xf>
    <xf numFmtId="164" fontId="130" fillId="5" borderId="0" xfId="0" applyNumberFormat="1" applyFont="1" applyFill="1" applyAlignment="1">
      <alignment horizontal="center"/>
    </xf>
    <xf numFmtId="43" fontId="130" fillId="5" borderId="0" xfId="2373" applyFont="1" applyFill="1" applyAlignment="1">
      <alignment horizontal="center"/>
    </xf>
    <xf numFmtId="0" fontId="129" fillId="5" borderId="0" xfId="0" applyFont="1" applyFill="1" applyAlignment="1">
      <alignment horizontal="center"/>
    </xf>
    <xf numFmtId="0" fontId="125" fillId="5" borderId="0" xfId="0" applyFont="1" applyFill="1" applyAlignment="1">
      <alignment horizontal="left" indent="18"/>
    </xf>
    <xf numFmtId="0" fontId="125" fillId="0" borderId="0" xfId="0" applyFont="1" applyFill="1" applyAlignment="1">
      <alignment vertical="center" wrapText="1"/>
    </xf>
    <xf numFmtId="164" fontId="125" fillId="0" borderId="0" xfId="0" applyNumberFormat="1" applyFont="1" applyFill="1" applyAlignment="1">
      <alignment vertical="center" wrapText="1"/>
    </xf>
    <xf numFmtId="0" fontId="133" fillId="0" borderId="0" xfId="0" applyFont="1" applyAlignment="1">
      <alignment horizontal="right" vertical="top"/>
    </xf>
    <xf numFmtId="164" fontId="133" fillId="0" borderId="0" xfId="0" applyNumberFormat="1" applyFont="1" applyAlignment="1">
      <alignment horizontal="right" vertical="top"/>
    </xf>
    <xf numFmtId="0" fontId="125" fillId="0" borderId="0" xfId="0" applyFont="1" applyFill="1" applyAlignment="1">
      <alignment vertical="top"/>
    </xf>
    <xf numFmtId="191" fontId="125" fillId="44" borderId="0" xfId="0" applyNumberFormat="1" applyFont="1" applyFill="1" applyAlignment="1">
      <alignment vertical="top"/>
    </xf>
    <xf numFmtId="0" fontId="125" fillId="0" borderId="0" xfId="0" applyFont="1" applyFill="1" applyAlignment="1">
      <alignment horizontal="center" vertical="center" wrapText="1"/>
    </xf>
    <xf numFmtId="0" fontId="133" fillId="0" borderId="0" xfId="0" applyFont="1" applyAlignment="1">
      <alignment horizontal="center" vertical="top"/>
    </xf>
    <xf numFmtId="0" fontId="133" fillId="0" borderId="0" xfId="0" applyFont="1" applyFill="1"/>
    <xf numFmtId="0" fontId="125" fillId="0" borderId="0" xfId="0" applyFont="1" applyFill="1"/>
    <xf numFmtId="0" fontId="125" fillId="0" borderId="0" xfId="0" applyFont="1" applyFill="1" applyAlignment="1">
      <alignment horizontal="center" wrapText="1"/>
    </xf>
    <xf numFmtId="43" fontId="125" fillId="0" borderId="0" xfId="2373" applyFont="1" applyFill="1" applyAlignment="1">
      <alignment horizontal="center" wrapText="1"/>
    </xf>
    <xf numFmtId="3" fontId="125" fillId="0" borderId="0" xfId="0" applyNumberFormat="1" applyFont="1" applyFill="1" applyAlignment="1">
      <alignment horizontal="center" wrapText="1"/>
    </xf>
    <xf numFmtId="43" fontId="124" fillId="0" borderId="0" xfId="2373" applyFont="1" applyFill="1" applyAlignment="1">
      <alignment horizontal="center" wrapText="1"/>
    </xf>
    <xf numFmtId="0" fontId="125" fillId="0" borderId="0" xfId="0" applyFont="1" applyFill="1" applyBorder="1" applyAlignment="1">
      <alignment horizontal="center"/>
    </xf>
    <xf numFmtId="1" fontId="124" fillId="0" borderId="0" xfId="0" applyNumberFormat="1" applyFont="1" applyFill="1" applyAlignment="1">
      <alignment horizontal="center"/>
    </xf>
    <xf numFmtId="43" fontId="129" fillId="0" borderId="0" xfId="2373" applyFont="1" applyFill="1" applyBorder="1" applyAlignment="1">
      <alignment horizontal="center"/>
    </xf>
    <xf numFmtId="3" fontId="129" fillId="0" borderId="0" xfId="0" applyNumberFormat="1" applyFont="1" applyFill="1" applyBorder="1" applyAlignment="1">
      <alignment horizontal="center"/>
    </xf>
    <xf numFmtId="0" fontId="125" fillId="0" borderId="0" xfId="0" applyFont="1" applyFill="1" applyAlignment="1">
      <alignment horizontal="center"/>
    </xf>
    <xf numFmtId="43" fontId="125" fillId="0" borderId="0" xfId="2373" applyFont="1" applyFill="1" applyAlignment="1">
      <alignment horizontal="center"/>
    </xf>
    <xf numFmtId="3" fontId="125" fillId="0" borderId="0" xfId="0" applyNumberFormat="1" applyFont="1" applyFill="1" applyAlignment="1">
      <alignment horizontal="center"/>
    </xf>
    <xf numFmtId="0" fontId="125" fillId="0" borderId="0" xfId="2437" applyFont="1" applyFill="1" applyBorder="1" applyAlignment="1">
      <alignment vertical="center"/>
    </xf>
    <xf numFmtId="0" fontId="125" fillId="0" borderId="0" xfId="0" applyFont="1" applyFill="1" applyBorder="1"/>
    <xf numFmtId="0" fontId="124" fillId="0" borderId="0" xfId="0" applyFont="1" applyFill="1" applyBorder="1"/>
    <xf numFmtId="0" fontId="125" fillId="0" borderId="0" xfId="2437" applyFont="1" applyFill="1" applyBorder="1" applyAlignment="1">
      <alignment horizontal="center" vertical="center"/>
    </xf>
    <xf numFmtId="164" fontId="125" fillId="5" borderId="0" xfId="8783" applyNumberFormat="1" applyFont="1" applyFill="1" applyBorder="1"/>
    <xf numFmtId="3" fontId="125" fillId="5" borderId="0" xfId="8783" applyNumberFormat="1" applyFont="1" applyFill="1" applyBorder="1"/>
    <xf numFmtId="164" fontId="133" fillId="0" borderId="0" xfId="2373" applyNumberFormat="1" applyFont="1" applyFill="1"/>
    <xf numFmtId="0" fontId="124" fillId="0" borderId="0" xfId="2437" applyFont="1" applyFill="1" applyBorder="1" applyAlignment="1">
      <alignment vertical="center"/>
    </xf>
    <xf numFmtId="0" fontId="124" fillId="0" borderId="0" xfId="2437" applyFont="1" applyFill="1" applyBorder="1" applyAlignment="1">
      <alignment horizontal="center" vertical="center"/>
    </xf>
    <xf numFmtId="164" fontId="124" fillId="5" borderId="0" xfId="2373" applyNumberFormat="1" applyFont="1" applyFill="1" applyBorder="1" applyAlignment="1">
      <alignment horizontal="center" vertical="center"/>
    </xf>
    <xf numFmtId="0" fontId="124" fillId="5" borderId="0" xfId="2437" applyFont="1" applyFill="1" applyBorder="1" applyAlignment="1">
      <alignment horizontal="center" vertical="center"/>
    </xf>
    <xf numFmtId="3" fontId="124" fillId="5" borderId="0" xfId="2437" applyNumberFormat="1" applyFont="1" applyFill="1" applyBorder="1" applyAlignment="1">
      <alignment horizontal="center" vertical="center"/>
    </xf>
    <xf numFmtId="0" fontId="125" fillId="0" borderId="0" xfId="2437" applyFont="1" applyFill="1" applyBorder="1"/>
    <xf numFmtId="0" fontId="124" fillId="0" borderId="0" xfId="2437" applyFont="1" applyFill="1" applyBorder="1"/>
    <xf numFmtId="0" fontId="125" fillId="0" borderId="0" xfId="2437" applyFont="1" applyFill="1" applyBorder="1" applyAlignment="1">
      <alignment horizontal="center"/>
    </xf>
    <xf numFmtId="164" fontId="125" fillId="5" borderId="0" xfId="2373" applyNumberFormat="1" applyFont="1" applyFill="1" applyBorder="1" applyAlignment="1">
      <alignment horizontal="center"/>
    </xf>
    <xf numFmtId="0" fontId="125" fillId="5" borderId="0" xfId="2437" applyFont="1" applyFill="1" applyBorder="1" applyAlignment="1">
      <alignment horizontal="center"/>
    </xf>
    <xf numFmtId="3" fontId="125" fillId="5" borderId="0" xfId="2437" applyNumberFormat="1" applyFont="1" applyFill="1" applyBorder="1" applyAlignment="1">
      <alignment horizontal="center"/>
    </xf>
    <xf numFmtId="164" fontId="124" fillId="5" borderId="0" xfId="8783" applyNumberFormat="1" applyFont="1" applyFill="1" applyBorder="1"/>
    <xf numFmtId="3" fontId="124" fillId="5" borderId="0" xfId="8783" applyNumberFormat="1" applyFont="1" applyFill="1" applyBorder="1"/>
    <xf numFmtId="0" fontId="124" fillId="0" borderId="0" xfId="2437" applyFont="1" applyFill="1" applyBorder="1" applyAlignment="1">
      <alignment horizontal="center"/>
    </xf>
    <xf numFmtId="164" fontId="124" fillId="5" borderId="32" xfId="2373" applyNumberFormat="1" applyFont="1" applyFill="1" applyBorder="1"/>
    <xf numFmtId="3" fontId="125" fillId="5" borderId="0" xfId="2373" applyNumberFormat="1" applyFont="1" applyFill="1" applyBorder="1"/>
    <xf numFmtId="37" fontId="124" fillId="5" borderId="0" xfId="0" applyNumberFormat="1" applyFont="1" applyFill="1" applyBorder="1"/>
    <xf numFmtId="43" fontId="125" fillId="5" borderId="0" xfId="0" applyNumberFormat="1" applyFont="1" applyFill="1" applyBorder="1"/>
    <xf numFmtId="3" fontId="125" fillId="5" borderId="0" xfId="0" applyNumberFormat="1" applyFont="1" applyFill="1" applyBorder="1"/>
    <xf numFmtId="43" fontId="124" fillId="5" borderId="0" xfId="2373" applyFont="1" applyFill="1" applyBorder="1"/>
    <xf numFmtId="43" fontId="124" fillId="5" borderId="17" xfId="2373" applyFont="1" applyFill="1" applyBorder="1"/>
    <xf numFmtId="0" fontId="124" fillId="0" borderId="0" xfId="0" applyFont="1" applyFill="1" applyAlignment="1"/>
    <xf numFmtId="164" fontId="124" fillId="0" borderId="0" xfId="2373" applyNumberFormat="1" applyFont="1" applyFill="1" applyAlignment="1"/>
    <xf numFmtId="3" fontId="124" fillId="0" borderId="0" xfId="0" applyNumberFormat="1" applyFont="1" applyFill="1" applyAlignment="1"/>
    <xf numFmtId="0" fontId="124" fillId="0" borderId="0" xfId="0" applyFont="1" applyFill="1" applyAlignment="1">
      <alignment horizontal="center"/>
    </xf>
    <xf numFmtId="0" fontId="124" fillId="0" borderId="0" xfId="0" applyFont="1" applyFill="1"/>
    <xf numFmtId="0" fontId="134" fillId="0" borderId="0" xfId="0" applyFont="1" applyFill="1"/>
    <xf numFmtId="0" fontId="125" fillId="0" borderId="0" xfId="0" applyFont="1" applyFill="1" applyAlignment="1">
      <alignment horizontal="left" indent="21"/>
    </xf>
    <xf numFmtId="0" fontId="129" fillId="0" borderId="0" xfId="0" applyFont="1" applyFill="1" applyBorder="1" applyAlignment="1">
      <alignment horizontal="center"/>
    </xf>
    <xf numFmtId="43" fontId="125" fillId="0" borderId="0" xfId="2373" applyFont="1" applyFill="1" applyAlignment="1">
      <alignment horizontal="center" vertical="center" wrapText="1"/>
    </xf>
    <xf numFmtId="3" fontId="125" fillId="0" borderId="0" xfId="0" applyNumberFormat="1" applyFont="1" applyFill="1" applyAlignment="1">
      <alignment horizontal="center" vertical="center" wrapText="1"/>
    </xf>
    <xf numFmtId="43" fontId="125" fillId="0" borderId="0" xfId="2373" applyFont="1" applyFill="1"/>
    <xf numFmtId="3" fontId="125" fillId="0" borderId="0" xfId="0" applyNumberFormat="1" applyFont="1" applyFill="1"/>
    <xf numFmtId="0" fontId="133" fillId="0" borderId="0" xfId="0" applyFont="1" applyFill="1" applyAlignment="1">
      <alignment vertical="center"/>
    </xf>
    <xf numFmtId="0" fontId="129" fillId="0" borderId="0" xfId="0" applyFont="1" applyFill="1" applyAlignment="1">
      <alignment horizontal="center" vertical="center"/>
    </xf>
    <xf numFmtId="0" fontId="129" fillId="0" borderId="0" xfId="0" applyFont="1" applyFill="1" applyBorder="1" applyAlignment="1">
      <alignment horizontal="center" vertical="center"/>
    </xf>
    <xf numFmtId="0" fontId="125" fillId="0" borderId="0" xfId="0" applyFont="1" applyFill="1" applyAlignment="1">
      <alignment vertical="center"/>
    </xf>
    <xf numFmtId="0" fontId="125" fillId="0" borderId="0" xfId="0" applyFont="1" applyFill="1" applyBorder="1" applyAlignment="1">
      <alignment vertical="center"/>
    </xf>
    <xf numFmtId="0" fontId="135" fillId="0" borderId="0" xfId="0" applyFont="1" applyFill="1" applyBorder="1" applyAlignment="1">
      <alignment vertical="center"/>
    </xf>
    <xf numFmtId="0" fontId="124" fillId="0" borderId="0" xfId="0" applyFont="1" applyFill="1" applyBorder="1" applyAlignment="1">
      <alignment horizontal="center" vertical="center" wrapText="1"/>
    </xf>
    <xf numFmtId="0" fontId="124" fillId="0" borderId="0" xfId="0" applyFont="1" applyFill="1" applyBorder="1" applyAlignment="1">
      <alignment vertical="center" wrapText="1"/>
    </xf>
    <xf numFmtId="164" fontId="124" fillId="0" borderId="38" xfId="2373" applyNumberFormat="1" applyFont="1" applyFill="1" applyBorder="1" applyAlignment="1">
      <alignment horizontal="right" vertical="center"/>
    </xf>
    <xf numFmtId="164" fontId="124" fillId="0" borderId="0" xfId="2373" applyNumberFormat="1" applyFont="1" applyFill="1" applyBorder="1" applyAlignment="1">
      <alignment horizontal="right" vertical="center"/>
    </xf>
    <xf numFmtId="164" fontId="124" fillId="0" borderId="38" xfId="2373" applyNumberFormat="1" applyFont="1" applyFill="1" applyBorder="1" applyAlignment="1">
      <alignment horizontal="center" vertical="center"/>
    </xf>
    <xf numFmtId="0" fontId="133" fillId="0" borderId="0" xfId="0" applyFont="1" applyFill="1" applyBorder="1" applyAlignment="1">
      <alignment vertical="center"/>
    </xf>
    <xf numFmtId="164" fontId="133" fillId="0" borderId="0" xfId="2373" applyNumberFormat="1" applyFont="1" applyFill="1" applyBorder="1" applyAlignment="1">
      <alignment vertical="center"/>
    </xf>
    <xf numFmtId="164" fontId="125" fillId="0" borderId="0" xfId="2373" applyNumberFormat="1" applyFont="1" applyFill="1" applyBorder="1" applyAlignment="1">
      <alignment horizontal="center" vertical="center"/>
    </xf>
    <xf numFmtId="164" fontId="125" fillId="0" borderId="0" xfId="2373" applyNumberFormat="1" applyFont="1" applyFill="1" applyBorder="1" applyAlignment="1">
      <alignment horizontal="right" vertical="center"/>
    </xf>
    <xf numFmtId="0" fontId="125" fillId="0" borderId="0" xfId="0" applyFont="1" applyFill="1" applyBorder="1" applyAlignment="1">
      <alignment vertical="center" wrapText="1"/>
    </xf>
    <xf numFmtId="43" fontId="133" fillId="0" borderId="0" xfId="2373" applyFont="1" applyFill="1" applyAlignment="1">
      <alignment vertical="center"/>
    </xf>
    <xf numFmtId="0" fontId="136" fillId="0" borderId="0" xfId="0" applyFont="1" applyFill="1" applyAlignment="1">
      <alignment vertical="center"/>
    </xf>
    <xf numFmtId="0" fontId="134" fillId="0" borderId="0" xfId="0" applyFont="1" applyFill="1" applyBorder="1" applyAlignment="1">
      <alignment vertical="center"/>
    </xf>
    <xf numFmtId="164" fontId="124" fillId="5" borderId="38" xfId="2373" applyNumberFormat="1" applyFont="1" applyFill="1" applyBorder="1" applyAlignment="1">
      <alignment horizontal="right" vertical="center"/>
    </xf>
    <xf numFmtId="43" fontId="124" fillId="5" borderId="0" xfId="2373" applyFont="1" applyFill="1" applyBorder="1" applyAlignment="1">
      <alignment horizontal="right" vertical="center"/>
    </xf>
    <xf numFmtId="164" fontId="124" fillId="5" borderId="38" xfId="2373" applyNumberFormat="1" applyFont="1" applyFill="1" applyBorder="1" applyAlignment="1">
      <alignment horizontal="center" vertical="center"/>
    </xf>
    <xf numFmtId="164" fontId="124" fillId="5" borderId="0" xfId="2373" applyNumberFormat="1" applyFont="1" applyFill="1" applyBorder="1" applyAlignment="1">
      <alignment horizontal="right" vertical="center"/>
    </xf>
    <xf numFmtId="164" fontId="136" fillId="0" borderId="0" xfId="0" applyNumberFormat="1" applyFont="1" applyFill="1" applyAlignment="1">
      <alignment vertical="center"/>
    </xf>
    <xf numFmtId="0" fontId="125" fillId="0" borderId="0" xfId="0" applyFont="1" applyFill="1" applyBorder="1" applyAlignment="1">
      <alignment horizontal="justify" vertical="center"/>
    </xf>
    <xf numFmtId="0" fontId="125" fillId="0" borderId="0" xfId="11417" applyFont="1" applyFill="1" applyBorder="1" applyAlignment="1">
      <alignment vertical="center"/>
    </xf>
    <xf numFmtId="0" fontId="136" fillId="0" borderId="0" xfId="11417" applyFont="1" applyFill="1" applyBorder="1" applyAlignment="1">
      <alignment vertical="center"/>
    </xf>
    <xf numFmtId="164" fontId="124" fillId="0" borderId="17" xfId="2373" applyNumberFormat="1" applyFont="1" applyFill="1" applyBorder="1" applyAlignment="1">
      <alignment horizontal="right" vertical="center"/>
    </xf>
    <xf numFmtId="164" fontId="124" fillId="0" borderId="17" xfId="2373" applyNumberFormat="1" applyFont="1" applyFill="1" applyBorder="1" applyAlignment="1">
      <alignment horizontal="center" vertical="center"/>
    </xf>
    <xf numFmtId="188" fontId="136" fillId="0" borderId="0" xfId="2373" applyNumberFormat="1" applyFont="1" applyFill="1" applyAlignment="1">
      <alignment vertical="center"/>
    </xf>
    <xf numFmtId="164" fontId="133" fillId="0" borderId="0" xfId="0" applyNumberFormat="1" applyFont="1" applyFill="1" applyAlignment="1">
      <alignment vertical="center"/>
    </xf>
    <xf numFmtId="43" fontId="124" fillId="0" borderId="0" xfId="2373" applyFont="1" applyFill="1" applyBorder="1" applyAlignment="1">
      <alignment horizontal="right" vertical="center"/>
    </xf>
    <xf numFmtId="0" fontId="134" fillId="0" borderId="0" xfId="0" applyFont="1" applyFill="1" applyAlignment="1">
      <alignment vertical="center"/>
    </xf>
    <xf numFmtId="0" fontId="124" fillId="0" borderId="0" xfId="11417" applyFont="1" applyFill="1" applyAlignment="1">
      <alignment vertical="center"/>
    </xf>
    <xf numFmtId="164" fontId="133" fillId="0" borderId="0" xfId="2373" applyNumberFormat="1" applyFont="1" applyFill="1" applyAlignment="1">
      <alignment vertical="center"/>
    </xf>
    <xf numFmtId="43" fontId="133" fillId="0" borderId="0" xfId="2373" applyFont="1" applyFill="1" applyBorder="1" applyAlignment="1">
      <alignment vertical="center"/>
    </xf>
    <xf numFmtId="43" fontId="132" fillId="0" borderId="0" xfId="2373" applyFont="1" applyFill="1" applyAlignment="1">
      <alignment vertical="center"/>
    </xf>
    <xf numFmtId="43" fontId="132" fillId="0" borderId="0" xfId="2373" applyFont="1" applyFill="1" applyBorder="1" applyAlignment="1">
      <alignment vertical="center"/>
    </xf>
    <xf numFmtId="0" fontId="132" fillId="0" borderId="0" xfId="0" applyFont="1" applyFill="1" applyAlignment="1">
      <alignment vertical="center"/>
    </xf>
    <xf numFmtId="164" fontId="125" fillId="0" borderId="0" xfId="8783" applyNumberFormat="1" applyFont="1" applyFill="1" applyBorder="1" applyAlignment="1">
      <alignment vertical="center"/>
    </xf>
    <xf numFmtId="0" fontId="125" fillId="5" borderId="0" xfId="11417" applyFont="1" applyFill="1" applyBorder="1" applyAlignment="1">
      <alignment vertical="center"/>
    </xf>
    <xf numFmtId="0" fontId="124" fillId="5" borderId="0" xfId="11417" applyFont="1" applyFill="1" applyBorder="1" applyAlignment="1">
      <alignment vertical="center"/>
    </xf>
    <xf numFmtId="0" fontId="124" fillId="5" borderId="0" xfId="11417" applyFont="1" applyFill="1" applyBorder="1" applyAlignment="1">
      <alignment horizontal="center" vertical="center"/>
    </xf>
    <xf numFmtId="0" fontId="124" fillId="5" borderId="0" xfId="11417" applyFont="1" applyFill="1" applyAlignment="1">
      <alignment vertical="center"/>
    </xf>
    <xf numFmtId="0" fontId="125" fillId="5" borderId="0" xfId="11417" applyFont="1" applyFill="1" applyBorder="1" applyAlignment="1">
      <alignment horizontal="center" vertical="center"/>
    </xf>
    <xf numFmtId="0" fontId="125" fillId="5" borderId="0" xfId="11417" applyFont="1" applyFill="1" applyAlignment="1">
      <alignment vertical="center"/>
    </xf>
    <xf numFmtId="0" fontId="125" fillId="0" borderId="0" xfId="11417" applyFont="1" applyFill="1" applyAlignment="1">
      <alignment vertical="center"/>
    </xf>
    <xf numFmtId="0" fontId="135" fillId="5" borderId="0" xfId="11417" applyFont="1" applyFill="1" applyBorder="1" applyAlignment="1">
      <alignment horizontal="center" vertical="center"/>
    </xf>
    <xf numFmtId="0" fontId="135" fillId="5" borderId="0" xfId="11417" applyFont="1" applyFill="1" applyAlignment="1">
      <alignment vertical="center"/>
    </xf>
    <xf numFmtId="164" fontId="125" fillId="0" borderId="0" xfId="2373" applyNumberFormat="1" applyFont="1" applyFill="1" applyBorder="1" applyAlignment="1">
      <alignment vertical="center"/>
    </xf>
    <xf numFmtId="0" fontId="124" fillId="0" borderId="0" xfId="11417" applyFont="1" applyFill="1" applyBorder="1" applyAlignment="1">
      <alignment horizontal="center" vertical="center"/>
    </xf>
    <xf numFmtId="0" fontId="124" fillId="0" borderId="0" xfId="11417" applyFont="1" applyFill="1" applyBorder="1" applyAlignment="1">
      <alignment vertical="center"/>
    </xf>
    <xf numFmtId="164" fontId="124" fillId="0" borderId="38" xfId="2373" applyNumberFormat="1" applyFont="1" applyFill="1" applyBorder="1" applyAlignment="1">
      <alignment vertical="center"/>
    </xf>
    <xf numFmtId="164" fontId="124" fillId="0" borderId="0" xfId="2373" applyNumberFormat="1" applyFont="1" applyFill="1" applyBorder="1" applyAlignment="1">
      <alignment vertical="center"/>
    </xf>
    <xf numFmtId="164" fontId="125" fillId="0" borderId="0" xfId="11417" applyNumberFormat="1" applyFont="1" applyFill="1" applyBorder="1" applyAlignment="1">
      <alignment vertical="center"/>
    </xf>
    <xf numFmtId="164" fontId="125" fillId="0" borderId="0" xfId="2373" applyNumberFormat="1" applyFont="1" applyFill="1" applyAlignment="1">
      <alignment vertical="center"/>
    </xf>
    <xf numFmtId="164" fontId="125" fillId="5" borderId="0" xfId="2373" applyNumberFormat="1" applyFont="1" applyFill="1" applyBorder="1" applyAlignment="1">
      <alignment vertical="center"/>
    </xf>
    <xf numFmtId="164" fontId="125" fillId="5" borderId="0" xfId="11417" applyNumberFormat="1" applyFont="1" applyFill="1" applyBorder="1" applyAlignment="1">
      <alignment vertical="center"/>
    </xf>
    <xf numFmtId="164" fontId="137" fillId="0" borderId="0" xfId="8783" applyNumberFormat="1" applyFont="1" applyFill="1" applyBorder="1" applyAlignment="1">
      <alignment vertical="center"/>
    </xf>
    <xf numFmtId="164" fontId="124" fillId="5" borderId="38" xfId="2373" applyNumberFormat="1" applyFont="1" applyFill="1" applyBorder="1" applyAlignment="1">
      <alignment vertical="center"/>
    </xf>
    <xf numFmtId="38" fontId="135" fillId="5" borderId="0" xfId="2389" applyNumberFormat="1" applyFont="1" applyFill="1" applyAlignment="1">
      <alignment vertical="center" wrapText="1"/>
    </xf>
    <xf numFmtId="38" fontId="135" fillId="0" borderId="0" xfId="2389" applyNumberFormat="1" applyFont="1" applyFill="1" applyAlignment="1">
      <alignment vertical="center" wrapText="1"/>
    </xf>
    <xf numFmtId="164" fontId="124" fillId="0" borderId="0" xfId="2373" applyNumberFormat="1" applyFont="1" applyFill="1" applyAlignment="1">
      <alignment vertical="center"/>
    </xf>
    <xf numFmtId="0" fontId="125" fillId="0" borderId="0" xfId="11417" applyFont="1" applyFill="1" applyBorder="1" applyAlignment="1">
      <alignment horizontal="center" vertical="center"/>
    </xf>
    <xf numFmtId="164" fontId="138" fillId="0" borderId="0" xfId="8783" applyNumberFormat="1" applyFont="1" applyFill="1" applyBorder="1" applyAlignment="1">
      <alignment vertical="center"/>
    </xf>
    <xf numFmtId="0" fontId="125" fillId="5" borderId="0" xfId="0" applyFont="1" applyFill="1" applyBorder="1" applyAlignment="1">
      <alignment horizontal="left"/>
    </xf>
    <xf numFmtId="164" fontId="124" fillId="5" borderId="0" xfId="2373" applyNumberFormat="1" applyFont="1" applyFill="1" applyBorder="1" applyAlignment="1">
      <alignment vertical="center"/>
    </xf>
    <xf numFmtId="164" fontId="124" fillId="5" borderId="0" xfId="8783" applyNumberFormat="1" applyFont="1" applyFill="1" applyBorder="1" applyAlignment="1">
      <alignment vertical="center"/>
    </xf>
    <xf numFmtId="0" fontId="125" fillId="5" borderId="0" xfId="11417" applyFont="1" applyFill="1" applyBorder="1" applyAlignment="1">
      <alignment vertical="top"/>
    </xf>
    <xf numFmtId="0" fontId="124" fillId="5" borderId="0" xfId="11417" applyFont="1" applyFill="1" applyBorder="1" applyAlignment="1">
      <alignment horizontal="center" vertical="top"/>
    </xf>
    <xf numFmtId="0" fontId="125" fillId="5" borderId="0" xfId="11417" applyFont="1" applyFill="1" applyAlignment="1">
      <alignment vertical="top"/>
    </xf>
    <xf numFmtId="0" fontId="125" fillId="0" borderId="0" xfId="11417" applyFont="1" applyFill="1" applyAlignment="1">
      <alignment vertical="top"/>
    </xf>
    <xf numFmtId="164" fontId="125" fillId="0" borderId="0" xfId="2373" applyNumberFormat="1" applyFont="1" applyFill="1" applyBorder="1" applyAlignment="1">
      <alignment vertical="top"/>
    </xf>
    <xf numFmtId="164" fontId="125" fillId="5" borderId="0" xfId="2373" applyNumberFormat="1" applyFont="1" applyFill="1" applyBorder="1" applyAlignment="1">
      <alignment vertical="top"/>
    </xf>
    <xf numFmtId="164" fontId="125" fillId="0" borderId="0" xfId="8783" applyNumberFormat="1" applyFont="1" applyFill="1" applyBorder="1" applyAlignment="1">
      <alignment vertical="top"/>
    </xf>
    <xf numFmtId="0" fontId="125" fillId="0" borderId="0" xfId="11417" applyFont="1" applyFill="1" applyBorder="1" applyAlignment="1">
      <alignment vertical="top"/>
    </xf>
    <xf numFmtId="164" fontId="125" fillId="5" borderId="0" xfId="8783" applyNumberFormat="1" applyFont="1" applyFill="1" applyBorder="1" applyAlignment="1">
      <alignment vertical="top"/>
    </xf>
    <xf numFmtId="164" fontId="125" fillId="5" borderId="0" xfId="8783" applyNumberFormat="1" applyFont="1" applyFill="1" applyBorder="1" applyAlignment="1">
      <alignment vertical="center"/>
    </xf>
    <xf numFmtId="188" fontId="124" fillId="5" borderId="0" xfId="2373" applyNumberFormat="1" applyFont="1" applyFill="1" applyBorder="1" applyAlignment="1">
      <alignment vertical="center"/>
    </xf>
    <xf numFmtId="0" fontId="139" fillId="5" borderId="0" xfId="11417" applyFont="1" applyFill="1" applyBorder="1" applyAlignment="1">
      <alignment vertical="center"/>
    </xf>
    <xf numFmtId="164" fontId="125" fillId="0" borderId="43" xfId="2373" applyNumberFormat="1" applyFont="1" applyFill="1" applyBorder="1" applyAlignment="1">
      <alignment vertical="center"/>
    </xf>
    <xf numFmtId="164" fontId="125" fillId="5" borderId="43" xfId="2373" applyNumberFormat="1" applyFont="1" applyFill="1" applyBorder="1" applyAlignment="1">
      <alignment vertical="center"/>
    </xf>
    <xf numFmtId="164" fontId="124" fillId="0" borderId="17" xfId="2373" applyNumberFormat="1" applyFont="1" applyFill="1" applyBorder="1" applyAlignment="1">
      <alignment vertical="center"/>
    </xf>
    <xf numFmtId="164" fontId="130" fillId="0" borderId="0" xfId="2373" applyNumberFormat="1" applyFont="1" applyFill="1" applyBorder="1" applyAlignment="1">
      <alignment vertical="center"/>
    </xf>
    <xf numFmtId="0" fontId="132" fillId="0" borderId="0" xfId="11417" applyFont="1" applyFill="1" applyBorder="1" applyAlignment="1">
      <alignment vertical="center"/>
    </xf>
    <xf numFmtId="0" fontId="125" fillId="5" borderId="0" xfId="11417" applyFont="1" applyFill="1" applyBorder="1" applyAlignment="1">
      <alignment horizontal="left" vertical="center"/>
    </xf>
    <xf numFmtId="164" fontId="132" fillId="0" borderId="0" xfId="11417" applyNumberFormat="1" applyFont="1" applyFill="1" applyBorder="1" applyAlignment="1">
      <alignment vertical="center"/>
    </xf>
    <xf numFmtId="0" fontId="124" fillId="0" borderId="0" xfId="11417" applyFont="1" applyFill="1" applyAlignment="1">
      <alignment horizontal="center" vertical="center"/>
    </xf>
    <xf numFmtId="0" fontId="124" fillId="5" borderId="0" xfId="11417" applyFont="1" applyFill="1" applyBorder="1" applyAlignment="1">
      <alignment horizontal="center" vertical="center"/>
    </xf>
    <xf numFmtId="164" fontId="124" fillId="0" borderId="0" xfId="8783" applyNumberFormat="1" applyFont="1" applyFill="1" applyBorder="1" applyAlignment="1">
      <alignment vertical="center"/>
    </xf>
    <xf numFmtId="0" fontId="124" fillId="5" borderId="0" xfId="11417" applyFont="1" applyFill="1" applyAlignment="1">
      <alignment horizontal="center" vertical="center"/>
    </xf>
    <xf numFmtId="164" fontId="125" fillId="0" borderId="0" xfId="8783" applyNumberFormat="1" applyFont="1" applyFill="1" applyAlignment="1">
      <alignment vertical="center"/>
    </xf>
    <xf numFmtId="0" fontId="124" fillId="0" borderId="0" xfId="19476" quotePrefix="1" applyNumberFormat="1" applyFont="1" applyFill="1" applyAlignment="1">
      <alignment horizontal="center"/>
    </xf>
    <xf numFmtId="0" fontId="124" fillId="0" borderId="0" xfId="19476" applyFont="1" applyFill="1" applyAlignment="1"/>
    <xf numFmtId="0" fontId="125" fillId="0" borderId="0" xfId="19478" applyNumberFormat="1" applyFont="1" applyFill="1"/>
    <xf numFmtId="0" fontId="135" fillId="0" borderId="4" xfId="19476" applyFont="1" applyFill="1" applyBorder="1" applyAlignment="1"/>
    <xf numFmtId="0" fontId="124" fillId="0" borderId="4" xfId="19476" applyFont="1" applyFill="1" applyBorder="1" applyAlignment="1">
      <alignment vertical="center" wrapText="1"/>
    </xf>
    <xf numFmtId="0" fontId="134" fillId="0" borderId="4" xfId="19476" applyFont="1" applyFill="1" applyBorder="1" applyAlignment="1">
      <alignment horizontal="center" vertical="center" wrapText="1"/>
    </xf>
    <xf numFmtId="0" fontId="124" fillId="0" borderId="4" xfId="19458" applyFont="1" applyFill="1" applyBorder="1" applyAlignment="1">
      <alignment horizontal="center" vertical="center" wrapText="1"/>
    </xf>
    <xf numFmtId="0" fontId="139" fillId="0" borderId="0" xfId="19476" applyFont="1" applyFill="1" applyBorder="1" applyAlignment="1">
      <alignment horizontal="left"/>
    </xf>
    <xf numFmtId="0" fontId="133" fillId="0" borderId="0" xfId="19476" applyFont="1" applyFill="1" applyBorder="1" applyAlignment="1">
      <alignment horizontal="right"/>
    </xf>
    <xf numFmtId="187" fontId="133" fillId="0" borderId="0" xfId="19475" applyNumberFormat="1" applyFont="1" applyFill="1" applyBorder="1" applyAlignment="1">
      <alignment horizontal="right"/>
    </xf>
    <xf numFmtId="0" fontId="134" fillId="0" borderId="0" xfId="19476" applyFont="1" applyFill="1" applyBorder="1" applyAlignment="1">
      <alignment horizontal="right" wrapText="1"/>
    </xf>
    <xf numFmtId="0" fontId="124" fillId="0" borderId="0" xfId="19458" applyFont="1" applyFill="1" applyBorder="1" applyAlignment="1">
      <alignment horizontal="right" wrapText="1"/>
    </xf>
    <xf numFmtId="0" fontId="134" fillId="0" borderId="0" xfId="19476" applyFont="1" applyFill="1" applyBorder="1"/>
    <xf numFmtId="164" fontId="125" fillId="0" borderId="0" xfId="19475" applyNumberFormat="1" applyFont="1" applyFill="1" applyBorder="1" applyAlignment="1">
      <alignment horizontal="right" vertical="justify"/>
    </xf>
    <xf numFmtId="164" fontId="133" fillId="0" borderId="0" xfId="19475" applyNumberFormat="1" applyFont="1" applyFill="1" applyBorder="1" applyAlignment="1">
      <alignment horizontal="right" vertical="justify" wrapText="1"/>
    </xf>
    <xf numFmtId="164" fontId="125" fillId="0" borderId="0" xfId="19475" applyNumberFormat="1" applyFont="1" applyFill="1" applyAlignment="1">
      <alignment horizontal="right" vertical="justify"/>
    </xf>
    <xf numFmtId="0" fontId="125" fillId="0" borderId="0" xfId="19458" applyFont="1" applyFill="1" applyAlignment="1">
      <alignment horizontal="right" vertical="justify"/>
    </xf>
    <xf numFmtId="0" fontId="133" fillId="0" borderId="0" xfId="19476" applyFont="1" applyFill="1" applyBorder="1"/>
    <xf numFmtId="195" fontId="125" fillId="0" borderId="0" xfId="19477" applyNumberFormat="1" applyFont="1" applyFill="1"/>
    <xf numFmtId="164" fontId="125" fillId="0" borderId="0" xfId="19458" applyNumberFormat="1" applyFont="1" applyFill="1"/>
    <xf numFmtId="0" fontId="134" fillId="0" borderId="48" xfId="19476" applyFont="1" applyFill="1" applyBorder="1"/>
    <xf numFmtId="0" fontId="125" fillId="0" borderId="48" xfId="19458" applyFont="1" applyFill="1" applyBorder="1"/>
    <xf numFmtId="164" fontId="124" fillId="0" borderId="48" xfId="19458" applyNumberFormat="1" applyFont="1" applyFill="1" applyBorder="1" applyAlignment="1">
      <alignment horizontal="right" vertical="justify"/>
    </xf>
    <xf numFmtId="164" fontId="125" fillId="0" borderId="0" xfId="19475" applyNumberFormat="1" applyFont="1" applyFill="1"/>
    <xf numFmtId="164" fontId="125" fillId="0" borderId="0" xfId="19475" applyNumberFormat="1" applyFont="1" applyFill="1" applyBorder="1"/>
    <xf numFmtId="0" fontId="125" fillId="0" borderId="0" xfId="19458" applyFont="1" applyFill="1" applyBorder="1"/>
    <xf numFmtId="164" fontId="124" fillId="0" borderId="0" xfId="19475" applyNumberFormat="1" applyFont="1" applyFill="1" applyBorder="1" applyAlignment="1">
      <alignment horizontal="right" vertical="justify"/>
    </xf>
    <xf numFmtId="164" fontId="139" fillId="0" borderId="0" xfId="19475" applyNumberFormat="1" applyFont="1" applyFill="1"/>
    <xf numFmtId="164" fontId="139" fillId="0" borderId="0" xfId="19475" applyNumberFormat="1" applyFont="1" applyFill="1" applyBorder="1"/>
    <xf numFmtId="0" fontId="124" fillId="0" borderId="0" xfId="19458" applyFont="1" applyFill="1"/>
    <xf numFmtId="164" fontId="125" fillId="0" borderId="0" xfId="2373" applyNumberFormat="1" applyFont="1" applyFill="1" applyAlignment="1">
      <alignment horizontal="right" vertical="justify"/>
    </xf>
    <xf numFmtId="43" fontId="125" fillId="0" borderId="0" xfId="19458" applyNumberFormat="1" applyFont="1" applyFill="1"/>
    <xf numFmtId="0" fontId="133" fillId="0" borderId="4" xfId="19476" applyFont="1" applyFill="1" applyBorder="1"/>
    <xf numFmtId="0" fontId="125" fillId="0" borderId="4" xfId="19458" applyFont="1" applyFill="1" applyBorder="1"/>
    <xf numFmtId="164" fontId="125" fillId="0" borderId="4" xfId="19458" applyNumberFormat="1" applyFont="1" applyFill="1" applyBorder="1"/>
    <xf numFmtId="0" fontId="134" fillId="0" borderId="4" xfId="19476" applyFont="1" applyFill="1" applyBorder="1"/>
    <xf numFmtId="0" fontId="125" fillId="0" borderId="0" xfId="19458" applyFont="1" applyFill="1" applyAlignment="1">
      <alignment horizontal="right"/>
    </xf>
    <xf numFmtId="0" fontId="134" fillId="0" borderId="0" xfId="19458" applyFont="1" applyFill="1" applyBorder="1" applyAlignment="1">
      <alignment horizontal="left" vertical="top"/>
    </xf>
    <xf numFmtId="164" fontId="125" fillId="0" borderId="0" xfId="19458" applyNumberFormat="1" applyFont="1" applyFill="1" applyAlignment="1">
      <alignment horizontal="right"/>
    </xf>
    <xf numFmtId="0" fontId="125" fillId="0" borderId="0" xfId="19458" quotePrefix="1" applyFont="1" applyFill="1" applyBorder="1" applyAlignment="1">
      <alignment horizontal="center" vertical="center"/>
    </xf>
    <xf numFmtId="0" fontId="125" fillId="0" borderId="0" xfId="19458" applyFont="1" applyFill="1" applyBorder="1" applyAlignment="1">
      <alignment horizontal="center"/>
    </xf>
    <xf numFmtId="0" fontId="125" fillId="0" borderId="0" xfId="19458" applyFont="1" applyFill="1" applyBorder="1" applyAlignment="1">
      <alignment horizontal="right"/>
    </xf>
    <xf numFmtId="164" fontId="125" fillId="0" borderId="0" xfId="19490" applyNumberFormat="1" applyFont="1" applyFill="1" applyBorder="1" applyAlignment="1">
      <alignment horizontal="right"/>
    </xf>
    <xf numFmtId="187" fontId="133" fillId="0" borderId="4" xfId="19475" applyNumberFormat="1" applyFont="1" applyFill="1" applyBorder="1" applyAlignment="1">
      <alignment horizontal="right"/>
    </xf>
    <xf numFmtId="0" fontId="134" fillId="0" borderId="4" xfId="19476" applyFont="1" applyFill="1" applyBorder="1" applyAlignment="1">
      <alignment horizontal="right" wrapText="1"/>
    </xf>
    <xf numFmtId="0" fontId="124" fillId="0" borderId="4" xfId="19458" applyFont="1" applyFill="1" applyBorder="1" applyAlignment="1">
      <alignment horizontal="right" vertical="center" wrapText="1"/>
    </xf>
    <xf numFmtId="0" fontId="134" fillId="0" borderId="4" xfId="19476" applyFont="1" applyFill="1" applyBorder="1" applyAlignment="1">
      <alignment horizontal="right" vertical="center" wrapText="1"/>
    </xf>
    <xf numFmtId="0" fontId="125" fillId="0" borderId="0" xfId="19458" applyFont="1" applyFill="1"/>
    <xf numFmtId="0" fontId="131" fillId="0" borderId="0" xfId="19458" applyFont="1" applyFill="1"/>
    <xf numFmtId="3" fontId="129" fillId="0" borderId="0" xfId="8801" quotePrefix="1" applyNumberFormat="1" applyFont="1" applyFill="1" applyAlignment="1">
      <alignment horizontal="center" vertical="center"/>
    </xf>
    <xf numFmtId="164" fontId="129" fillId="0" borderId="0" xfId="2373" applyNumberFormat="1" applyFont="1" applyFill="1" applyBorder="1" applyAlignment="1">
      <alignment horizontal="center"/>
    </xf>
    <xf numFmtId="0" fontId="133" fillId="0" borderId="0" xfId="0" applyFont="1"/>
    <xf numFmtId="164" fontId="133" fillId="0" borderId="0" xfId="2373" applyNumberFormat="1" applyFont="1"/>
    <xf numFmtId="43" fontId="133" fillId="0" borderId="0" xfId="2373" applyFont="1"/>
    <xf numFmtId="196" fontId="134" fillId="0" borderId="0" xfId="0" applyNumberFormat="1" applyFont="1" applyAlignment="1">
      <alignment horizontal="center"/>
    </xf>
    <xf numFmtId="0" fontId="134" fillId="0" borderId="0" xfId="0" applyFont="1"/>
    <xf numFmtId="43" fontId="128" fillId="0" borderId="0" xfId="2373" applyFont="1" applyFill="1" applyBorder="1" applyAlignment="1">
      <alignment horizontal="center"/>
    </xf>
    <xf numFmtId="43" fontId="125" fillId="0" borderId="0" xfId="2373" applyFont="1" applyFill="1" applyBorder="1" applyAlignment="1">
      <alignment vertical="center"/>
    </xf>
    <xf numFmtId="1" fontId="124" fillId="0" borderId="0" xfId="2373" quotePrefix="1" applyNumberFormat="1" applyFont="1" applyFill="1" applyAlignment="1">
      <alignment horizontal="center" vertical="center"/>
    </xf>
    <xf numFmtId="1" fontId="124" fillId="0" borderId="0" xfId="8783" applyNumberFormat="1" applyFont="1" applyFill="1" applyBorder="1" applyAlignment="1">
      <alignment vertical="center"/>
    </xf>
    <xf numFmtId="187" fontId="124" fillId="0" borderId="0" xfId="8783" applyNumberFormat="1" applyFont="1" applyFill="1" applyBorder="1" applyAlignment="1">
      <alignment vertical="center"/>
    </xf>
    <xf numFmtId="0" fontId="124" fillId="0" borderId="0" xfId="11417" applyFont="1" applyFill="1" applyBorder="1" applyAlignment="1">
      <alignment horizontal="left" vertical="center"/>
    </xf>
    <xf numFmtId="43" fontId="124" fillId="0" borderId="0" xfId="2373" applyFont="1" applyFill="1" applyBorder="1" applyAlignment="1">
      <alignment vertical="center"/>
    </xf>
    <xf numFmtId="0" fontId="124" fillId="0" borderId="0" xfId="0" applyFont="1" applyFill="1" applyBorder="1" applyAlignment="1">
      <alignment horizontal="center" vertical="top"/>
    </xf>
    <xf numFmtId="164" fontId="125" fillId="0" borderId="0" xfId="8783" applyNumberFormat="1" applyFont="1" applyFill="1" applyBorder="1" applyAlignment="1">
      <alignment horizontal="right"/>
    </xf>
    <xf numFmtId="164" fontId="125" fillId="0" borderId="0" xfId="0" applyNumberFormat="1" applyFont="1" applyFill="1"/>
    <xf numFmtId="2" fontId="125" fillId="0" borderId="0" xfId="0" applyNumberFormat="1" applyFont="1" applyFill="1"/>
    <xf numFmtId="164" fontId="125" fillId="0" borderId="0" xfId="8783" applyNumberFormat="1" applyFont="1" applyFill="1"/>
    <xf numFmtId="164" fontId="125" fillId="0" borderId="0" xfId="8783" applyNumberFormat="1" applyFont="1" applyFill="1" applyBorder="1"/>
    <xf numFmtId="0" fontId="125" fillId="0" borderId="0" xfId="11417" applyFont="1" applyFill="1" applyBorder="1" applyAlignment="1">
      <alignment horizontal="left" vertical="center"/>
    </xf>
    <xf numFmtId="164" fontId="124" fillId="0" borderId="0" xfId="2373" applyNumberFormat="1" applyFont="1" applyFill="1" applyBorder="1" applyAlignment="1">
      <alignment horizontal="center" vertical="center"/>
    </xf>
    <xf numFmtId="187" fontId="124" fillId="0" borderId="0" xfId="8783" applyNumberFormat="1" applyFont="1" applyFill="1" applyBorder="1" applyAlignment="1">
      <alignment horizontal="center" vertical="center"/>
    </xf>
    <xf numFmtId="164" fontId="125" fillId="0" borderId="0" xfId="11417" applyNumberFormat="1" applyFont="1" applyFill="1" applyAlignment="1">
      <alignment vertical="center"/>
    </xf>
    <xf numFmtId="43" fontId="125" fillId="0" borderId="0" xfId="2373" applyFont="1" applyFill="1" applyAlignment="1">
      <alignment vertical="center"/>
    </xf>
    <xf numFmtId="43" fontId="129" fillId="0" borderId="0" xfId="2373" applyFont="1" applyFill="1" applyAlignment="1">
      <alignment horizontal="center" vertical="center"/>
    </xf>
    <xf numFmtId="0" fontId="125" fillId="0" borderId="0" xfId="11417" applyFont="1" applyFill="1" applyAlignment="1">
      <alignment horizontal="center" vertical="top"/>
    </xf>
    <xf numFmtId="0" fontId="125" fillId="0" borderId="0" xfId="2436" applyFont="1" applyFill="1" applyAlignment="1">
      <alignment horizontal="left" vertical="center"/>
    </xf>
    <xf numFmtId="3" fontId="125" fillId="0" borderId="0" xfId="2373" applyNumberFormat="1" applyFont="1" applyFill="1" applyBorder="1" applyAlignment="1">
      <alignment vertical="center"/>
    </xf>
    <xf numFmtId="3" fontId="124" fillId="0" borderId="0" xfId="2373" applyNumberFormat="1" applyFont="1" applyFill="1" applyBorder="1" applyAlignment="1">
      <alignment vertical="center"/>
    </xf>
    <xf numFmtId="3" fontId="125" fillId="0" borderId="0" xfId="11417" applyNumberFormat="1" applyFont="1" applyFill="1" applyBorder="1" applyAlignment="1">
      <alignment vertical="center"/>
    </xf>
    <xf numFmtId="0" fontId="124" fillId="0" borderId="0" xfId="11417" applyFont="1" applyFill="1" applyBorder="1" applyAlignment="1">
      <alignment horizontal="center" vertical="top"/>
    </xf>
    <xf numFmtId="0" fontId="125" fillId="0" borderId="0" xfId="7386" applyFont="1" applyFill="1" applyBorder="1" applyAlignment="1">
      <alignment vertical="center"/>
    </xf>
    <xf numFmtId="188" fontId="125" fillId="0" borderId="0" xfId="2373" applyNumberFormat="1" applyFont="1" applyFill="1" applyBorder="1" applyAlignment="1">
      <alignment horizontal="left" vertical="center"/>
    </xf>
    <xf numFmtId="0" fontId="125" fillId="0" borderId="0" xfId="19454" applyFont="1" applyFill="1" applyBorder="1" applyAlignment="1">
      <alignment vertical="center"/>
    </xf>
    <xf numFmtId="188" fontId="125" fillId="0" borderId="0" xfId="2373" applyNumberFormat="1" applyFont="1" applyFill="1" applyBorder="1" applyAlignment="1">
      <alignment vertical="center"/>
    </xf>
    <xf numFmtId="0" fontId="124" fillId="0" borderId="0" xfId="7386" applyFont="1" applyFill="1" applyBorder="1" applyAlignment="1">
      <alignment vertical="center"/>
    </xf>
    <xf numFmtId="0" fontId="124" fillId="0" borderId="0" xfId="7386" applyFont="1" applyFill="1" applyAlignment="1">
      <alignment vertical="center"/>
    </xf>
    <xf numFmtId="41" fontId="125" fillId="0" borderId="0" xfId="8772" applyFont="1" applyFill="1" applyBorder="1" applyAlignment="1">
      <alignment vertical="center"/>
    </xf>
    <xf numFmtId="0" fontId="125" fillId="0" borderId="0" xfId="11417" applyFont="1" applyFill="1" applyBorder="1" applyAlignment="1">
      <alignment horizontal="center" vertical="top"/>
    </xf>
    <xf numFmtId="0" fontId="125" fillId="0" borderId="0" xfId="0" applyFont="1" applyFill="1" applyBorder="1" applyAlignment="1">
      <alignment horizontal="left" vertical="top"/>
    </xf>
    <xf numFmtId="0" fontId="135" fillId="0" borderId="0" xfId="11417" applyFont="1" applyFill="1" applyAlignment="1">
      <alignment horizontal="left" vertical="center"/>
    </xf>
    <xf numFmtId="0" fontId="135" fillId="0" borderId="0" xfId="11417" applyFont="1" applyFill="1" applyBorder="1" applyAlignment="1">
      <alignment vertical="center"/>
    </xf>
    <xf numFmtId="164" fontId="125" fillId="0" borderId="0" xfId="2373" applyNumberFormat="1" applyFont="1" applyFill="1" applyBorder="1" applyAlignment="1">
      <alignment vertical="center" wrapText="1"/>
    </xf>
    <xf numFmtId="0" fontId="135" fillId="0" borderId="0" xfId="11417" applyFont="1" applyFill="1" applyBorder="1" applyAlignment="1">
      <alignment horizontal="left" vertical="center"/>
    </xf>
    <xf numFmtId="190" fontId="124" fillId="0" borderId="0" xfId="11417" applyNumberFormat="1" applyFont="1" applyFill="1" applyAlignment="1">
      <alignment horizontal="center" vertical="top"/>
    </xf>
    <xf numFmtId="0" fontId="124" fillId="0" borderId="0" xfId="0" applyFont="1" applyFill="1" applyAlignment="1">
      <alignment horizontal="center" vertical="top"/>
    </xf>
    <xf numFmtId="189" fontId="124" fillId="0" borderId="0" xfId="11417" applyNumberFormat="1" applyFont="1" applyFill="1" applyAlignment="1">
      <alignment horizontal="center" vertical="top"/>
    </xf>
    <xf numFmtId="164" fontId="125" fillId="0" borderId="0" xfId="8783" applyNumberFormat="1" applyFont="1" applyFill="1" applyAlignment="1">
      <alignment horizontal="justify" vertical="center" wrapText="1"/>
    </xf>
    <xf numFmtId="43" fontId="125" fillId="0" borderId="0" xfId="2382" applyFont="1" applyFill="1" applyAlignment="1">
      <alignment horizontal="justify" vertical="center" wrapText="1"/>
    </xf>
    <xf numFmtId="43" fontId="125" fillId="0" borderId="0" xfId="2382" applyFont="1" applyFill="1" applyBorder="1" applyAlignment="1">
      <alignment horizontal="justify" vertical="center" wrapText="1"/>
    </xf>
    <xf numFmtId="0" fontId="124" fillId="0" borderId="0" xfId="0" applyFont="1" applyFill="1" applyAlignment="1">
      <alignment horizontal="left" vertical="top"/>
    </xf>
    <xf numFmtId="164" fontId="125" fillId="0" borderId="0" xfId="2373" applyNumberFormat="1" applyFont="1" applyFill="1" applyBorder="1" applyAlignment="1">
      <alignment horizontal="justify" vertical="center" wrapText="1"/>
    </xf>
    <xf numFmtId="164" fontId="125" fillId="0" borderId="0" xfId="2373" applyNumberFormat="1" applyFont="1" applyFill="1" applyBorder="1" applyAlignment="1">
      <alignment horizontal="left" vertical="center" wrapText="1"/>
    </xf>
    <xf numFmtId="164" fontId="125" fillId="0" borderId="38" xfId="2373" applyNumberFormat="1" applyFont="1" applyFill="1" applyBorder="1" applyAlignment="1">
      <alignment horizontal="justify" vertical="center" wrapText="1"/>
    </xf>
    <xf numFmtId="43" fontId="125" fillId="0" borderId="0" xfId="2373" applyFont="1" applyFill="1" applyBorder="1" applyAlignment="1">
      <alignment horizontal="justify" vertical="center" wrapText="1"/>
    </xf>
    <xf numFmtId="43" fontId="124" fillId="0" borderId="0" xfId="2373" quotePrefix="1" applyFont="1" applyFill="1" applyAlignment="1">
      <alignment horizontal="center" vertical="center"/>
    </xf>
    <xf numFmtId="164" fontId="124" fillId="0" borderId="0" xfId="8783" applyNumberFormat="1" applyFont="1" applyFill="1" applyBorder="1" applyAlignment="1">
      <alignment horizontal="justify" vertical="center" wrapText="1"/>
    </xf>
    <xf numFmtId="43" fontId="124" fillId="0" borderId="0" xfId="2373" applyFont="1" applyFill="1" applyBorder="1" applyAlignment="1">
      <alignment horizontal="justify" vertical="center" wrapText="1"/>
    </xf>
    <xf numFmtId="0" fontId="124" fillId="0" borderId="0" xfId="11417" applyFont="1" applyFill="1" applyAlignment="1">
      <alignment horizontal="right" vertical="center" wrapText="1"/>
    </xf>
    <xf numFmtId="164" fontId="124" fillId="0" borderId="17" xfId="2373" applyNumberFormat="1" applyFont="1" applyFill="1" applyBorder="1" applyAlignment="1">
      <alignment horizontal="justify" vertical="center" wrapText="1"/>
    </xf>
    <xf numFmtId="164" fontId="125" fillId="0" borderId="0" xfId="11417" applyNumberFormat="1" applyFont="1" applyFill="1" applyAlignment="1">
      <alignment horizontal="justify" vertical="center" wrapText="1"/>
    </xf>
    <xf numFmtId="164" fontId="124" fillId="0" borderId="17" xfId="8783" applyNumberFormat="1" applyFont="1" applyFill="1" applyBorder="1" applyAlignment="1">
      <alignment horizontal="justify" vertical="center" wrapText="1"/>
    </xf>
    <xf numFmtId="43" fontId="125" fillId="0" borderId="0" xfId="2382" applyFont="1" applyFill="1" applyAlignment="1">
      <alignment vertical="center"/>
    </xf>
    <xf numFmtId="43" fontId="125" fillId="0" borderId="0" xfId="2382" applyFont="1" applyFill="1" applyBorder="1" applyAlignment="1">
      <alignment vertical="center"/>
    </xf>
    <xf numFmtId="0" fontId="125" fillId="0" borderId="0" xfId="19454" applyFont="1" applyFill="1" applyBorder="1" applyAlignment="1">
      <alignment horizontal="left" vertical="center"/>
    </xf>
    <xf numFmtId="189" fontId="125" fillId="0" borderId="0" xfId="11417" applyNumberFormat="1" applyFont="1" applyFill="1" applyAlignment="1">
      <alignment vertical="center"/>
    </xf>
    <xf numFmtId="164" fontId="125" fillId="0" borderId="0" xfId="11417" applyNumberFormat="1" applyFont="1" applyFill="1" applyBorder="1" applyAlignment="1">
      <alignment horizontal="justify" vertical="center" wrapText="1"/>
    </xf>
    <xf numFmtId="164" fontId="124" fillId="0" borderId="0" xfId="2373" applyNumberFormat="1" applyFont="1" applyFill="1" applyBorder="1" applyAlignment="1">
      <alignment horizontal="justify" vertical="center" wrapText="1"/>
    </xf>
    <xf numFmtId="164" fontId="124" fillId="0" borderId="0" xfId="11417" applyNumberFormat="1" applyFont="1" applyFill="1" applyBorder="1" applyAlignment="1">
      <alignment horizontal="justify" vertical="center" wrapText="1"/>
    </xf>
    <xf numFmtId="3" fontId="125" fillId="0" borderId="0" xfId="0" applyNumberFormat="1" applyFont="1" applyFill="1" applyBorder="1"/>
    <xf numFmtId="164" fontId="125" fillId="0" borderId="0" xfId="2382" applyNumberFormat="1" applyFont="1" applyFill="1" applyBorder="1" applyAlignment="1">
      <alignment horizontal="center" vertical="center"/>
    </xf>
    <xf numFmtId="188" fontId="124" fillId="0" borderId="0" xfId="2382" applyNumberFormat="1" applyFont="1" applyFill="1" applyBorder="1" applyAlignment="1">
      <alignment horizontal="center" vertical="center"/>
    </xf>
    <xf numFmtId="188" fontId="125" fillId="0" borderId="0" xfId="0" applyNumberFormat="1" applyFont="1" applyFill="1" applyBorder="1" applyAlignment="1">
      <alignment horizontal="center" vertical="center"/>
    </xf>
    <xf numFmtId="188" fontId="124" fillId="0" borderId="0" xfId="8783" applyNumberFormat="1" applyFont="1" applyFill="1" applyBorder="1" applyAlignment="1">
      <alignment horizontal="center" vertical="center" wrapText="1"/>
    </xf>
    <xf numFmtId="3" fontId="125" fillId="0" borderId="0" xfId="2373" applyNumberFormat="1" applyFont="1" applyFill="1" applyAlignment="1">
      <alignment vertical="center"/>
    </xf>
    <xf numFmtId="0" fontId="125" fillId="0" borderId="0" xfId="0" applyFont="1" applyFill="1" applyBorder="1" applyAlignment="1">
      <alignment horizontal="left"/>
    </xf>
    <xf numFmtId="1" fontId="125" fillId="0" borderId="0" xfId="11417" applyNumberFormat="1" applyFont="1" applyFill="1" applyBorder="1" applyAlignment="1">
      <alignment vertical="center"/>
    </xf>
    <xf numFmtId="43" fontId="125" fillId="0" borderId="0" xfId="2373" applyFont="1" applyFill="1" applyBorder="1" applyAlignment="1">
      <alignment horizontal="center" vertical="center"/>
    </xf>
    <xf numFmtId="43" fontId="125" fillId="0" borderId="0" xfId="2373" applyFont="1" applyFill="1" applyAlignment="1">
      <alignment horizontal="center" vertical="center"/>
    </xf>
    <xf numFmtId="0" fontId="124" fillId="0" borderId="0" xfId="19454" applyFont="1" applyFill="1" applyBorder="1" applyAlignment="1">
      <alignment vertical="center"/>
    </xf>
    <xf numFmtId="164" fontId="124" fillId="0" borderId="0" xfId="2373" applyNumberFormat="1" applyFont="1" applyFill="1" applyBorder="1" applyAlignment="1"/>
    <xf numFmtId="164" fontId="124" fillId="0" borderId="0" xfId="2373" applyNumberFormat="1" applyFont="1" applyFill="1" applyBorder="1" applyAlignment="1">
      <alignment horizontal="right" vertical="center" wrapText="1"/>
    </xf>
    <xf numFmtId="0" fontId="125" fillId="0" borderId="0" xfId="19459" applyFont="1" applyFill="1" applyBorder="1" applyAlignment="1">
      <alignment vertical="center"/>
    </xf>
    <xf numFmtId="164" fontId="125" fillId="0" borderId="0" xfId="2382" applyNumberFormat="1" applyFont="1" applyFill="1" applyBorder="1" applyAlignment="1">
      <alignment vertical="center"/>
    </xf>
    <xf numFmtId="43" fontId="125" fillId="0" borderId="0" xfId="2373" applyFont="1" applyFill="1" applyAlignment="1">
      <alignment horizontal="justify" vertical="center" wrapText="1"/>
    </xf>
    <xf numFmtId="1" fontId="124" fillId="0" borderId="0" xfId="8783" applyNumberFormat="1" applyFont="1" applyFill="1" applyBorder="1" applyAlignment="1">
      <alignment horizontal="center" vertical="center"/>
    </xf>
    <xf numFmtId="3" fontId="124" fillId="0" borderId="0" xfId="2373" applyNumberFormat="1" applyFont="1" applyFill="1" applyBorder="1" applyAlignment="1">
      <alignment horizontal="right" vertical="center" wrapText="1"/>
    </xf>
    <xf numFmtId="188" fontId="125" fillId="0" borderId="0" xfId="2373" applyNumberFormat="1" applyFont="1" applyFill="1" applyAlignment="1">
      <alignment horizontal="justify" vertical="center" wrapText="1"/>
    </xf>
    <xf numFmtId="164" fontId="125" fillId="0" borderId="0" xfId="2373" applyNumberFormat="1" applyFont="1" applyFill="1" applyBorder="1" applyAlignment="1">
      <alignment horizontal="center"/>
    </xf>
    <xf numFmtId="164" fontId="124" fillId="0" borderId="17" xfId="2373" applyNumberFormat="1" applyFont="1" applyFill="1" applyBorder="1" applyAlignment="1">
      <alignment horizontal="center"/>
    </xf>
    <xf numFmtId="196" fontId="124" fillId="0" borderId="0" xfId="11417" applyNumberFormat="1" applyFont="1" applyFill="1" applyAlignment="1">
      <alignment horizontal="center" vertical="top"/>
    </xf>
    <xf numFmtId="0" fontId="124" fillId="0" borderId="0" xfId="2437" applyFont="1" applyFill="1" applyBorder="1" applyAlignment="1">
      <alignment horizontal="left" vertical="center"/>
    </xf>
    <xf numFmtId="0" fontId="124" fillId="0" borderId="0" xfId="2437" applyFont="1" applyFill="1" applyAlignment="1">
      <alignment horizontal="left" vertical="center"/>
    </xf>
    <xf numFmtId="3" fontId="125" fillId="0" borderId="0" xfId="2373" applyNumberFormat="1" applyFont="1" applyFill="1" applyAlignment="1">
      <alignment horizontal="justify" vertical="center" wrapText="1"/>
    </xf>
    <xf numFmtId="3" fontId="125" fillId="0" borderId="0" xfId="2373" applyNumberFormat="1" applyFont="1" applyFill="1" applyBorder="1" applyAlignment="1">
      <alignment horizontal="right" vertical="center"/>
    </xf>
    <xf numFmtId="0" fontId="125" fillId="0" borderId="0" xfId="19458" applyFont="1" applyFill="1" applyBorder="1" applyAlignment="1">
      <alignment vertical="center"/>
    </xf>
    <xf numFmtId="3" fontId="124" fillId="0" borderId="0" xfId="2373" applyNumberFormat="1" applyFont="1" applyFill="1" applyBorder="1" applyAlignment="1">
      <alignment horizontal="right" vertical="center"/>
    </xf>
    <xf numFmtId="164" fontId="125" fillId="0" borderId="0" xfId="2373" applyNumberFormat="1" applyFont="1" applyFill="1" applyAlignment="1">
      <alignment horizontal="justify" vertical="center" wrapText="1"/>
    </xf>
    <xf numFmtId="3" fontId="125" fillId="0" borderId="0" xfId="11417" applyNumberFormat="1" applyFont="1" applyFill="1" applyBorder="1" applyAlignment="1">
      <alignment horizontal="right" vertical="center"/>
    </xf>
    <xf numFmtId="0" fontId="124" fillId="0" borderId="0" xfId="11417" applyFont="1" applyFill="1" applyAlignment="1">
      <alignment horizontal="justify" vertical="center"/>
    </xf>
    <xf numFmtId="3" fontId="129" fillId="0" borderId="0" xfId="2373" applyNumberFormat="1" applyFont="1" applyFill="1" applyAlignment="1">
      <alignment horizontal="center" vertical="center"/>
    </xf>
    <xf numFmtId="0" fontId="125" fillId="0" borderId="0" xfId="7389" applyFont="1" applyFill="1" applyBorder="1" applyAlignment="1">
      <alignment vertical="center"/>
    </xf>
    <xf numFmtId="0" fontId="125" fillId="0" borderId="0" xfId="19458" applyNumberFormat="1" applyFont="1" applyFill="1" applyBorder="1" applyAlignment="1">
      <alignment vertical="top"/>
    </xf>
    <xf numFmtId="0" fontId="125" fillId="0" borderId="0" xfId="2426" applyFont="1" applyFill="1" applyAlignment="1">
      <alignment vertical="center"/>
    </xf>
    <xf numFmtId="3" fontId="124" fillId="0" borderId="0" xfId="2373" quotePrefix="1" applyNumberFormat="1" applyFont="1" applyFill="1" applyBorder="1" applyAlignment="1">
      <alignment horizontal="right" vertical="center"/>
    </xf>
    <xf numFmtId="0" fontId="124" fillId="0" borderId="0" xfId="2437" applyFont="1" applyFill="1" applyAlignment="1">
      <alignment vertical="center"/>
    </xf>
    <xf numFmtId="41" fontId="124" fillId="0" borderId="0" xfId="8772" applyFont="1" applyFill="1" applyBorder="1" applyAlignment="1">
      <alignment vertical="center"/>
    </xf>
    <xf numFmtId="0" fontId="125" fillId="0" borderId="0" xfId="2437" applyFont="1" applyFill="1" applyBorder="1" applyAlignment="1">
      <alignment horizontal="left" vertical="center"/>
    </xf>
    <xf numFmtId="3" fontId="124" fillId="0" borderId="0" xfId="2373" applyNumberFormat="1" applyFont="1" applyFill="1" applyBorder="1" applyAlignment="1">
      <alignment horizontal="center" vertical="center"/>
    </xf>
    <xf numFmtId="0" fontId="129" fillId="0" borderId="0" xfId="2373" applyNumberFormat="1" applyFont="1" applyFill="1" applyBorder="1" applyAlignment="1">
      <alignment horizontal="center"/>
    </xf>
    <xf numFmtId="0" fontId="125" fillId="5" borderId="0" xfId="0" applyFont="1" applyFill="1" applyAlignment="1">
      <alignment horizontal="left"/>
    </xf>
    <xf numFmtId="0" fontId="125" fillId="5" borderId="0" xfId="0" applyFont="1" applyFill="1" applyBorder="1" applyAlignment="1">
      <alignment horizontal="left"/>
    </xf>
    <xf numFmtId="164" fontId="140" fillId="0" borderId="38" xfId="2373" applyNumberFormat="1" applyFont="1" applyFill="1" applyBorder="1" applyAlignment="1">
      <alignment horizontal="justify" vertical="center" wrapText="1"/>
    </xf>
    <xf numFmtId="0" fontId="140" fillId="0" borderId="0" xfId="11417" applyFont="1" applyFill="1" applyAlignment="1">
      <alignment vertical="center"/>
    </xf>
    <xf numFmtId="164" fontId="125" fillId="0" borderId="0" xfId="2373" applyNumberFormat="1" applyFont="1" applyFill="1"/>
    <xf numFmtId="164" fontId="140" fillId="0" borderId="48" xfId="19458" applyNumberFormat="1" applyFont="1" applyFill="1" applyBorder="1" applyAlignment="1">
      <alignment horizontal="center"/>
    </xf>
    <xf numFmtId="0" fontId="141" fillId="5" borderId="0" xfId="0" applyFont="1" applyFill="1"/>
    <xf numFmtId="0" fontId="142" fillId="5" borderId="0" xfId="0" applyFont="1" applyFill="1" applyBorder="1" applyAlignment="1">
      <alignment horizontal="center"/>
    </xf>
    <xf numFmtId="0" fontId="141" fillId="5" borderId="0" xfId="0" applyFont="1" applyFill="1" applyBorder="1" applyAlignment="1">
      <alignment horizontal="center"/>
    </xf>
    <xf numFmtId="164" fontId="141" fillId="5" borderId="0" xfId="2373" applyNumberFormat="1" applyFont="1" applyFill="1" applyBorder="1" applyAlignment="1">
      <alignment horizontal="center"/>
    </xf>
    <xf numFmtId="164" fontId="141" fillId="5" borderId="0" xfId="2373" applyNumberFormat="1" applyFont="1" applyFill="1" applyBorder="1"/>
    <xf numFmtId="164" fontId="141" fillId="5" borderId="0" xfId="8783" applyNumberFormat="1" applyFont="1" applyFill="1" applyBorder="1"/>
    <xf numFmtId="0" fontId="141" fillId="0" borderId="0" xfId="11417" applyFont="1" applyFill="1" applyBorder="1" applyAlignment="1">
      <alignment vertical="center"/>
    </xf>
    <xf numFmtId="164" fontId="141" fillId="5" borderId="0" xfId="2382" applyNumberFormat="1" applyFont="1" applyFill="1" applyBorder="1" applyAlignment="1">
      <alignment vertical="center"/>
    </xf>
    <xf numFmtId="164" fontId="141" fillId="0" borderId="0" xfId="11417" applyNumberFormat="1" applyFont="1" applyFill="1" applyBorder="1" applyAlignment="1">
      <alignment vertical="center"/>
    </xf>
    <xf numFmtId="43" fontId="141" fillId="0" borderId="0" xfId="2373" applyFont="1" applyFill="1" applyBorder="1" applyAlignment="1">
      <alignment vertical="center"/>
    </xf>
    <xf numFmtId="164" fontId="141" fillId="0" borderId="0" xfId="2373" applyNumberFormat="1" applyFont="1" applyFill="1" applyBorder="1" applyAlignment="1">
      <alignment vertical="center"/>
    </xf>
    <xf numFmtId="0" fontId="140" fillId="0" borderId="15" xfId="11417" applyFont="1" applyFill="1" applyBorder="1" applyAlignment="1">
      <alignment horizontal="left" vertical="center"/>
    </xf>
    <xf numFmtId="189" fontId="140" fillId="0" borderId="0" xfId="11417" applyNumberFormat="1" applyFont="1" applyFill="1" applyAlignment="1">
      <alignment horizontal="center" vertical="top"/>
    </xf>
    <xf numFmtId="0" fontId="140" fillId="0" borderId="0" xfId="11417" applyFont="1" applyFill="1" applyAlignment="1">
      <alignment horizontal="center" vertical="top"/>
    </xf>
    <xf numFmtId="0" fontId="135" fillId="0" borderId="0" xfId="11417" applyFont="1" applyFill="1" applyBorder="1" applyAlignment="1">
      <alignment vertical="top" wrapText="1"/>
    </xf>
    <xf numFmtId="0" fontId="143" fillId="0" borderId="0" xfId="11417" applyFont="1" applyFill="1" applyAlignment="1">
      <alignment horizontal="left" vertical="center"/>
    </xf>
    <xf numFmtId="0" fontId="144" fillId="0" borderId="0" xfId="11417" applyFont="1" applyFill="1" applyAlignment="1">
      <alignment vertical="center"/>
    </xf>
    <xf numFmtId="0" fontId="143" fillId="0" borderId="0" xfId="11417" applyFont="1" applyFill="1" applyBorder="1" applyAlignment="1">
      <alignment vertical="center"/>
    </xf>
    <xf numFmtId="187" fontId="124" fillId="0" borderId="38" xfId="8783" applyNumberFormat="1" applyFont="1" applyFill="1" applyBorder="1" applyAlignment="1">
      <alignment horizontal="center" vertical="center"/>
    </xf>
    <xf numFmtId="0" fontId="125" fillId="0" borderId="38" xfId="2436" applyFont="1" applyFill="1" applyBorder="1" applyAlignment="1">
      <alignment horizontal="left" vertical="center"/>
    </xf>
    <xf numFmtId="0" fontId="124" fillId="0" borderId="38" xfId="2436" applyFont="1" applyFill="1" applyBorder="1" applyAlignment="1">
      <alignment horizontal="left" vertical="center"/>
    </xf>
    <xf numFmtId="164" fontId="140" fillId="0" borderId="38" xfId="11417" applyNumberFormat="1" applyFont="1" applyFill="1" applyBorder="1" applyAlignment="1">
      <alignment horizontal="left" vertical="center"/>
    </xf>
    <xf numFmtId="164" fontId="140" fillId="0" borderId="38" xfId="2373" applyNumberFormat="1" applyFont="1" applyFill="1" applyBorder="1" applyAlignment="1">
      <alignment horizontal="left" vertical="center"/>
    </xf>
    <xf numFmtId="15" fontId="140" fillId="0" borderId="0" xfId="11417" applyNumberFormat="1" applyFont="1" applyFill="1" applyAlignment="1">
      <alignment horizontal="left" vertical="center"/>
    </xf>
    <xf numFmtId="0" fontId="140" fillId="0" borderId="0" xfId="11417" applyFont="1" applyFill="1" applyAlignment="1">
      <alignment horizontal="center" vertical="center"/>
    </xf>
    <xf numFmtId="164" fontId="140" fillId="0" borderId="0" xfId="11417" applyNumberFormat="1" applyFont="1" applyFill="1" applyBorder="1" applyAlignment="1">
      <alignment horizontal="left" vertical="center"/>
    </xf>
    <xf numFmtId="164" fontId="125" fillId="0" borderId="0" xfId="2373" applyNumberFormat="1" applyFont="1" applyFill="1" applyBorder="1"/>
    <xf numFmtId="164" fontId="141" fillId="0" borderId="0" xfId="2373" applyNumberFormat="1" applyFont="1" applyFill="1" applyAlignment="1">
      <alignment horizontal="center" vertical="center"/>
    </xf>
    <xf numFmtId="0" fontId="125" fillId="0" borderId="0" xfId="11417" applyFont="1" applyFill="1" applyAlignment="1">
      <alignment horizontal="left" vertical="center"/>
    </xf>
    <xf numFmtId="0" fontId="140" fillId="0" borderId="0" xfId="11417" applyFont="1" applyFill="1" applyAlignment="1">
      <alignment horizontal="left" vertical="center"/>
    </xf>
    <xf numFmtId="0" fontId="141" fillId="0" borderId="0" xfId="11417" applyFont="1" applyFill="1" applyAlignment="1">
      <alignment horizontal="center" vertical="center"/>
    </xf>
    <xf numFmtId="0" fontId="141" fillId="0" borderId="0" xfId="11417" applyFont="1" applyFill="1" applyAlignment="1">
      <alignment vertical="center"/>
    </xf>
    <xf numFmtId="0" fontId="140" fillId="0" borderId="0" xfId="11417" applyFont="1" applyFill="1" applyBorder="1" applyAlignment="1">
      <alignment horizontal="center" vertical="center"/>
    </xf>
    <xf numFmtId="0" fontId="141" fillId="0" borderId="0" xfId="11417" applyFont="1" applyFill="1" applyAlignment="1">
      <alignment horizontal="justify" vertical="top" wrapText="1"/>
    </xf>
    <xf numFmtId="0" fontId="141" fillId="0" borderId="0" xfId="11417" applyFont="1" applyFill="1" applyAlignment="1">
      <alignment horizontal="left" vertical="top" wrapText="1"/>
    </xf>
    <xf numFmtId="0" fontId="141" fillId="0" borderId="0" xfId="11417" applyFont="1" applyFill="1" applyAlignment="1">
      <alignment horizontal="left" vertical="center"/>
    </xf>
    <xf numFmtId="14" fontId="134" fillId="0" borderId="0" xfId="19476" applyNumberFormat="1" applyFont="1" applyFill="1" applyBorder="1" applyAlignment="1">
      <alignment horizontal="right" wrapText="1"/>
    </xf>
    <xf numFmtId="164" fontId="141" fillId="0" borderId="0" xfId="2373" applyNumberFormat="1" applyFont="1" applyFill="1" applyBorder="1" applyAlignment="1">
      <alignment horizontal="center"/>
    </xf>
    <xf numFmtId="0" fontId="125" fillId="0" borderId="0" xfId="0" applyFont="1" applyFill="1" applyAlignment="1">
      <alignment horizontal="left"/>
    </xf>
    <xf numFmtId="164" fontId="125" fillId="0" borderId="0" xfId="2382" applyNumberFormat="1" applyFont="1" applyFill="1" applyBorder="1" applyAlignment="1">
      <alignment horizontal="justify" vertical="center" wrapText="1"/>
    </xf>
    <xf numFmtId="164" fontId="124" fillId="0" borderId="38" xfId="2382" applyNumberFormat="1" applyFont="1" applyFill="1" applyBorder="1" applyAlignment="1">
      <alignment vertical="center"/>
    </xf>
    <xf numFmtId="164" fontId="141" fillId="0" borderId="0" xfId="2373" applyNumberFormat="1" applyFont="1" applyFill="1" applyAlignment="1">
      <alignment horizontal="left" vertical="center"/>
    </xf>
    <xf numFmtId="43" fontId="141" fillId="0" borderId="0" xfId="2373" applyFont="1" applyFill="1" applyAlignment="1">
      <alignment horizontal="left" vertical="center"/>
    </xf>
    <xf numFmtId="164" fontId="141" fillId="0" borderId="38" xfId="11417" applyNumberFormat="1" applyFont="1" applyFill="1" applyBorder="1" applyAlignment="1">
      <alignment horizontal="left" vertical="center"/>
    </xf>
    <xf numFmtId="0" fontId="141" fillId="5" borderId="0" xfId="0" applyFont="1" applyFill="1" applyBorder="1" applyAlignment="1">
      <alignment horizontal="left"/>
    </xf>
    <xf numFmtId="164" fontId="146" fillId="5" borderId="0" xfId="0" applyNumberFormat="1" applyFont="1" applyFill="1" applyBorder="1" applyAlignment="1">
      <alignment horizontal="center"/>
    </xf>
    <xf numFmtId="0" fontId="141" fillId="0" borderId="0" xfId="11417" applyFont="1" applyFill="1" applyBorder="1" applyAlignment="1">
      <alignment horizontal="left" vertical="center"/>
    </xf>
    <xf numFmtId="164" fontId="141" fillId="0" borderId="0" xfId="11417" applyNumberFormat="1" applyFont="1" applyFill="1" applyBorder="1" applyAlignment="1">
      <alignment horizontal="left" vertical="center"/>
    </xf>
    <xf numFmtId="0" fontId="140" fillId="0" borderId="0" xfId="11417" applyFont="1" applyFill="1" applyAlignment="1">
      <alignment horizontal="left" vertical="center" wrapText="1"/>
    </xf>
    <xf numFmtId="0" fontId="140" fillId="0" borderId="0" xfId="11417" applyFont="1" applyFill="1" applyBorder="1" applyAlignment="1">
      <alignment horizontal="left" vertical="center" wrapText="1"/>
    </xf>
    <xf numFmtId="0" fontId="140" fillId="0" borderId="43" xfId="11417" applyFont="1" applyFill="1" applyBorder="1" applyAlignment="1">
      <alignment horizontal="center" vertical="center" wrapText="1"/>
    </xf>
    <xf numFmtId="0" fontId="146" fillId="0" borderId="0" xfId="11417" applyFont="1" applyFill="1" applyBorder="1" applyAlignment="1">
      <alignment horizontal="center" vertical="center" wrapText="1"/>
    </xf>
    <xf numFmtId="0" fontId="140" fillId="0" borderId="0" xfId="11417" applyFont="1" applyFill="1" applyBorder="1" applyAlignment="1">
      <alignment horizontal="center" vertical="center" wrapText="1"/>
    </xf>
    <xf numFmtId="0" fontId="140" fillId="0" borderId="42" xfId="11417" applyFont="1" applyFill="1" applyBorder="1" applyAlignment="1">
      <alignment horizontal="center" vertical="center"/>
    </xf>
    <xf numFmtId="0" fontId="140" fillId="0" borderId="15" xfId="11417" applyFont="1" applyFill="1" applyBorder="1" applyAlignment="1">
      <alignment horizontal="center" vertical="center" wrapText="1"/>
    </xf>
    <xf numFmtId="0" fontId="141" fillId="0" borderId="0" xfId="11417" applyFont="1" applyFill="1" applyBorder="1" applyAlignment="1">
      <alignment horizontal="center" vertical="center"/>
    </xf>
    <xf numFmtId="0" fontId="141" fillId="0" borderId="0" xfId="11417" applyFont="1" applyFill="1" applyBorder="1" applyAlignment="1">
      <alignment horizontal="justify" vertical="center" wrapText="1"/>
    </xf>
    <xf numFmtId="0" fontId="141" fillId="0" borderId="3" xfId="11417" applyFont="1" applyFill="1" applyBorder="1" applyAlignment="1">
      <alignment horizontal="left" vertical="center" wrapText="1"/>
    </xf>
    <xf numFmtId="0" fontId="141" fillId="0" borderId="3" xfId="11417" applyFont="1" applyFill="1" applyBorder="1" applyAlignment="1">
      <alignment horizontal="center" vertical="center" wrapText="1"/>
    </xf>
    <xf numFmtId="164" fontId="141" fillId="5" borderId="3" xfId="11417" applyNumberFormat="1" applyFont="1" applyFill="1" applyBorder="1" applyAlignment="1">
      <alignment vertical="center"/>
    </xf>
    <xf numFmtId="0" fontId="141" fillId="0" borderId="3" xfId="11417" applyFont="1" applyFill="1" applyBorder="1" applyAlignment="1">
      <alignment horizontal="left" vertical="center"/>
    </xf>
    <xf numFmtId="0" fontId="141" fillId="0" borderId="2" xfId="11417" applyFont="1" applyFill="1" applyBorder="1" applyAlignment="1">
      <alignment horizontal="left" vertical="center" wrapText="1"/>
    </xf>
    <xf numFmtId="0" fontId="141" fillId="0" borderId="2" xfId="11417" applyFont="1" applyFill="1" applyBorder="1" applyAlignment="1">
      <alignment horizontal="center" vertical="center" wrapText="1"/>
    </xf>
    <xf numFmtId="0" fontId="141" fillId="0" borderId="40" xfId="11417" applyFont="1" applyFill="1" applyBorder="1" applyAlignment="1">
      <alignment horizontal="center" vertical="center" wrapText="1"/>
    </xf>
    <xf numFmtId="164" fontId="141" fillId="0" borderId="3" xfId="11417" applyNumberFormat="1" applyFont="1" applyFill="1" applyBorder="1" applyAlignment="1">
      <alignment vertical="center"/>
    </xf>
    <xf numFmtId="0" fontId="140" fillId="0" borderId="0" xfId="11417" applyFont="1" applyFill="1" applyBorder="1" applyAlignment="1">
      <alignment vertical="center"/>
    </xf>
    <xf numFmtId="0" fontId="140" fillId="0" borderId="0" xfId="11417" applyFont="1" applyFill="1" applyAlignment="1">
      <alignment horizontal="center" vertical="center" wrapText="1"/>
    </xf>
    <xf numFmtId="164" fontId="140" fillId="0" borderId="11" xfId="8783" applyNumberFormat="1" applyFont="1" applyFill="1" applyBorder="1" applyAlignment="1">
      <alignment horizontal="center" vertical="center" wrapText="1"/>
    </xf>
    <xf numFmtId="164" fontId="140" fillId="0" borderId="0" xfId="11417" applyNumberFormat="1" applyFont="1" applyFill="1" applyBorder="1" applyAlignment="1">
      <alignment vertical="center"/>
    </xf>
    <xf numFmtId="43" fontId="141" fillId="0" borderId="0" xfId="2382" applyFont="1" applyFill="1" applyBorder="1" applyAlignment="1">
      <alignment horizontal="justify" vertical="center" wrapText="1"/>
    </xf>
    <xf numFmtId="0" fontId="140" fillId="5" borderId="15" xfId="2382" quotePrefix="1" applyNumberFormat="1" applyFont="1" applyFill="1" applyBorder="1" applyAlignment="1">
      <alignment horizontal="center" vertical="center"/>
    </xf>
    <xf numFmtId="0" fontId="141" fillId="0" borderId="0" xfId="11417" applyFont="1" applyFill="1" applyBorder="1" applyAlignment="1">
      <alignment horizontal="left" vertical="center" wrapText="1"/>
    </xf>
    <xf numFmtId="0" fontId="140" fillId="0" borderId="15" xfId="2382" quotePrefix="1" applyNumberFormat="1" applyFont="1" applyFill="1" applyBorder="1" applyAlignment="1">
      <alignment horizontal="center" vertical="center"/>
    </xf>
    <xf numFmtId="0" fontId="140" fillId="5" borderId="0" xfId="2382" quotePrefix="1" applyNumberFormat="1" applyFont="1" applyFill="1" applyBorder="1" applyAlignment="1">
      <alignment horizontal="center" vertical="center"/>
    </xf>
    <xf numFmtId="0" fontId="140" fillId="0" borderId="0" xfId="2382" quotePrefix="1" applyNumberFormat="1" applyFont="1" applyFill="1" applyBorder="1" applyAlignment="1">
      <alignment horizontal="center" vertical="center"/>
    </xf>
    <xf numFmtId="43" fontId="141" fillId="5" borderId="0" xfId="2382" applyFont="1" applyFill="1" applyAlignment="1">
      <alignment vertical="center"/>
    </xf>
    <xf numFmtId="43" fontId="141" fillId="0" borderId="0" xfId="2382" applyFont="1" applyFill="1" applyAlignment="1">
      <alignment vertical="center"/>
    </xf>
    <xf numFmtId="43" fontId="141" fillId="0" borderId="0" xfId="2382" applyFont="1" applyFill="1" applyBorder="1" applyAlignment="1">
      <alignment vertical="center"/>
    </xf>
    <xf numFmtId="43" fontId="141" fillId="5" borderId="0" xfId="2382" applyFont="1" applyFill="1" applyBorder="1" applyAlignment="1">
      <alignment vertical="center"/>
    </xf>
    <xf numFmtId="43" fontId="141" fillId="5" borderId="0" xfId="2382" applyFont="1" applyFill="1" applyBorder="1" applyAlignment="1">
      <alignment horizontal="justify" vertical="center" wrapText="1"/>
    </xf>
    <xf numFmtId="164" fontId="140" fillId="5" borderId="17" xfId="2382" applyNumberFormat="1" applyFont="1" applyFill="1" applyBorder="1" applyAlignment="1">
      <alignment vertical="center"/>
    </xf>
    <xf numFmtId="164" fontId="141" fillId="0" borderId="0" xfId="2382" applyNumberFormat="1" applyFont="1" applyFill="1" applyBorder="1" applyAlignment="1">
      <alignment vertical="center"/>
    </xf>
    <xf numFmtId="9" fontId="140" fillId="5" borderId="17" xfId="2382" applyNumberFormat="1" applyFont="1" applyFill="1" applyBorder="1" applyAlignment="1">
      <alignment horizontal="right" vertical="center" wrapText="1"/>
    </xf>
    <xf numFmtId="164" fontId="141" fillId="0" borderId="0" xfId="2382" applyNumberFormat="1" applyFont="1" applyFill="1" applyBorder="1" applyAlignment="1">
      <alignment horizontal="right" vertical="center"/>
    </xf>
    <xf numFmtId="164" fontId="140" fillId="0" borderId="0" xfId="11417" applyNumberFormat="1" applyFont="1" applyFill="1" applyBorder="1" applyAlignment="1">
      <alignment horizontal="right" vertical="center"/>
    </xf>
    <xf numFmtId="164" fontId="141" fillId="5" borderId="0" xfId="2382" applyNumberFormat="1" applyFont="1" applyFill="1" applyBorder="1" applyAlignment="1">
      <alignment horizontal="right" vertical="center"/>
    </xf>
    <xf numFmtId="164" fontId="140" fillId="0" borderId="17" xfId="2382" applyNumberFormat="1" applyFont="1" applyFill="1" applyBorder="1" applyAlignment="1">
      <alignment vertical="center"/>
    </xf>
    <xf numFmtId="164" fontId="140" fillId="5" borderId="0" xfId="2382" applyNumberFormat="1" applyFont="1" applyFill="1" applyBorder="1" applyAlignment="1">
      <alignment vertical="center"/>
    </xf>
    <xf numFmtId="0" fontId="141" fillId="0" borderId="0" xfId="11417" applyFont="1" applyFill="1" applyAlignment="1">
      <alignment horizontal="left" vertical="top" indent="2"/>
    </xf>
    <xf numFmtId="0" fontId="141" fillId="0" borderId="0" xfId="11417" applyFont="1" applyFill="1" applyBorder="1" applyAlignment="1">
      <alignment horizontal="justify" vertical="top"/>
    </xf>
    <xf numFmtId="164" fontId="140" fillId="0" borderId="0" xfId="8783" applyNumberFormat="1" applyFont="1" applyFill="1" applyBorder="1" applyAlignment="1">
      <alignment horizontal="center" vertical="center" wrapText="1"/>
    </xf>
    <xf numFmtId="164" fontId="125" fillId="0" borderId="38" xfId="8783" applyNumberFormat="1" applyFont="1" applyFill="1" applyBorder="1" applyAlignment="1">
      <alignment horizontal="right"/>
    </xf>
    <xf numFmtId="0" fontId="123" fillId="0" borderId="38" xfId="0" applyFont="1" applyFill="1" applyBorder="1" applyAlignment="1">
      <alignment horizontal="center" vertical="center" wrapText="1"/>
    </xf>
    <xf numFmtId="3" fontId="125" fillId="0" borderId="0" xfId="2373" applyNumberFormat="1" applyFont="1" applyFill="1" applyBorder="1" applyAlignment="1">
      <alignment horizontal="center" vertical="center"/>
    </xf>
    <xf numFmtId="164" fontId="125" fillId="0" borderId="38" xfId="2373" applyNumberFormat="1" applyFont="1" applyFill="1" applyBorder="1" applyAlignment="1">
      <alignment vertical="center"/>
    </xf>
    <xf numFmtId="164" fontId="124" fillId="0" borderId="11" xfId="2382" applyNumberFormat="1" applyFont="1" applyFill="1" applyBorder="1" applyAlignment="1">
      <alignment vertical="center"/>
    </xf>
    <xf numFmtId="164" fontId="124" fillId="0" borderId="11" xfId="2373" applyNumberFormat="1" applyFont="1" applyFill="1" applyBorder="1" applyAlignment="1">
      <alignment vertical="center"/>
    </xf>
    <xf numFmtId="164" fontId="124" fillId="0" borderId="38" xfId="8783" applyNumberFormat="1" applyFont="1" applyFill="1" applyBorder="1" applyAlignment="1">
      <alignment vertical="center" wrapText="1"/>
    </xf>
    <xf numFmtId="164" fontId="125" fillId="0" borderId="46" xfId="8783" applyNumberFormat="1" applyFont="1" applyFill="1" applyBorder="1"/>
    <xf numFmtId="164" fontId="125" fillId="0" borderId="13" xfId="8783" applyNumberFormat="1" applyFont="1" applyFill="1" applyBorder="1"/>
    <xf numFmtId="43" fontId="125" fillId="0" borderId="0" xfId="2373" applyFont="1" applyFill="1" applyBorder="1"/>
    <xf numFmtId="164" fontId="124" fillId="0" borderId="17" xfId="8783" applyNumberFormat="1" applyFont="1" applyFill="1" applyBorder="1"/>
    <xf numFmtId="164" fontId="125" fillId="0" borderId="15" xfId="2373" applyNumberFormat="1" applyFont="1" applyFill="1" applyBorder="1" applyAlignment="1">
      <alignment vertical="center"/>
    </xf>
    <xf numFmtId="0" fontId="125" fillId="0" borderId="0" xfId="0" applyNumberFormat="1" applyFont="1" applyFill="1" applyAlignment="1">
      <alignment horizontal="justify" vertical="top" wrapText="1"/>
    </xf>
    <xf numFmtId="0" fontId="125" fillId="0" borderId="0" xfId="0" applyNumberFormat="1" applyFont="1" applyFill="1" applyAlignment="1">
      <alignment vertical="center" wrapText="1"/>
    </xf>
    <xf numFmtId="0" fontId="125" fillId="0" borderId="0" xfId="0" applyNumberFormat="1" applyFont="1" applyFill="1" applyAlignment="1">
      <alignment horizontal="left" vertical="center" wrapText="1"/>
    </xf>
    <xf numFmtId="164" fontId="125" fillId="0" borderId="0" xfId="2373" applyNumberFormat="1" applyFont="1" applyFill="1" applyAlignment="1">
      <alignment horizontal="center" vertical="center" wrapText="1"/>
    </xf>
    <xf numFmtId="164" fontId="125" fillId="0" borderId="38" xfId="0" applyNumberFormat="1" applyFont="1" applyFill="1" applyBorder="1" applyAlignment="1">
      <alignment horizontal="left" vertical="center" wrapText="1"/>
    </xf>
    <xf numFmtId="9" fontId="125" fillId="0" borderId="0" xfId="0" applyNumberFormat="1" applyFont="1" applyFill="1" applyAlignment="1">
      <alignment horizontal="right" vertical="center" wrapText="1"/>
    </xf>
    <xf numFmtId="164" fontId="125" fillId="0" borderId="0" xfId="0" applyNumberFormat="1" applyFont="1" applyFill="1" applyBorder="1"/>
    <xf numFmtId="164" fontId="140" fillId="0" borderId="38" xfId="19461" applyNumberFormat="1" applyFont="1" applyFill="1" applyBorder="1"/>
    <xf numFmtId="164" fontId="42" fillId="0" borderId="0" xfId="2373" applyNumberFormat="1" applyFont="1" applyFill="1"/>
    <xf numFmtId="164" fontId="125" fillId="0" borderId="42" xfId="2373" applyNumberFormat="1" applyFont="1" applyFill="1" applyBorder="1" applyAlignment="1">
      <alignment vertical="center"/>
    </xf>
    <xf numFmtId="164" fontId="125" fillId="0" borderId="0" xfId="2373" applyNumberFormat="1" applyFont="1" applyFill="1" applyBorder="1" applyAlignment="1">
      <alignment horizontal="center" vertical="center" wrapText="1"/>
    </xf>
    <xf numFmtId="3" fontId="125" fillId="0" borderId="38" xfId="2373" applyNumberFormat="1" applyFont="1" applyFill="1" applyBorder="1" applyAlignment="1">
      <alignment vertical="center"/>
    </xf>
    <xf numFmtId="0" fontId="141" fillId="0" borderId="0" xfId="7386" applyFont="1" applyFill="1" applyBorder="1" applyAlignment="1">
      <alignment vertical="center"/>
    </xf>
    <xf numFmtId="0" fontId="124" fillId="0" borderId="0" xfId="0" applyFont="1" applyFill="1" applyAlignment="1">
      <alignment horizontal="center"/>
    </xf>
    <xf numFmtId="0" fontId="124" fillId="0" borderId="0" xfId="11417" applyFont="1" applyFill="1" applyAlignment="1">
      <alignment horizontal="left" vertical="center"/>
    </xf>
    <xf numFmtId="0" fontId="124" fillId="0" borderId="0" xfId="11417" applyFont="1" applyFill="1" applyAlignment="1">
      <alignment horizontal="center" vertical="top"/>
    </xf>
    <xf numFmtId="0" fontId="125" fillId="0" borderId="0" xfId="11417" applyFont="1" applyFill="1" applyAlignment="1">
      <alignment horizontal="justify" vertical="center" wrapText="1"/>
    </xf>
    <xf numFmtId="0" fontId="125" fillId="0" borderId="0" xfId="11417" applyFont="1" applyFill="1" applyAlignment="1">
      <alignment horizontal="left" vertical="center" wrapText="1"/>
    </xf>
    <xf numFmtId="0" fontId="129" fillId="0" borderId="0" xfId="2373" applyNumberFormat="1" applyFont="1" applyFill="1" applyBorder="1" applyAlignment="1">
      <alignment horizontal="center" vertical="center"/>
    </xf>
    <xf numFmtId="0" fontId="125" fillId="0" borderId="0" xfId="0" applyFont="1" applyFill="1" applyAlignment="1">
      <alignment horizontal="left" vertical="justify" wrapText="1"/>
    </xf>
    <xf numFmtId="0" fontId="125" fillId="0" borderId="0" xfId="11417" applyFont="1" applyFill="1" applyBorder="1" applyAlignment="1">
      <alignment horizontal="justify" vertical="top" wrapText="1"/>
    </xf>
    <xf numFmtId="0" fontId="124" fillId="0" borderId="0" xfId="11417" applyFont="1" applyFill="1" applyBorder="1" applyAlignment="1">
      <alignment horizontal="center" vertical="center"/>
    </xf>
    <xf numFmtId="0" fontId="125" fillId="0" borderId="0" xfId="11417" applyFont="1" applyFill="1" applyBorder="1" applyAlignment="1">
      <alignment horizontal="justify" vertical="center" wrapText="1"/>
    </xf>
    <xf numFmtId="0" fontId="125" fillId="0" borderId="0" xfId="11417" applyFont="1" applyFill="1" applyAlignment="1">
      <alignment horizontal="justify" vertical="top" wrapText="1"/>
    </xf>
    <xf numFmtId="3" fontId="141" fillId="0" borderId="0" xfId="11417" applyNumberFormat="1" applyFont="1" applyFill="1" applyBorder="1" applyAlignment="1">
      <alignment vertical="center"/>
    </xf>
    <xf numFmtId="164" fontId="133" fillId="0" borderId="0" xfId="0" applyNumberFormat="1" applyFont="1"/>
    <xf numFmtId="188" fontId="125" fillId="0" borderId="4" xfId="2373" applyNumberFormat="1" applyFont="1" applyFill="1" applyBorder="1"/>
    <xf numFmtId="164" fontId="124" fillId="0" borderId="0" xfId="2382" applyNumberFormat="1" applyFont="1" applyFill="1" applyBorder="1" applyAlignment="1">
      <alignment vertical="center"/>
    </xf>
    <xf numFmtId="43" fontId="141" fillId="0" borderId="0" xfId="11417" applyNumberFormat="1" applyFont="1" applyFill="1" applyAlignment="1">
      <alignment horizontal="left" vertical="center"/>
    </xf>
    <xf numFmtId="0" fontId="123" fillId="0" borderId="0" xfId="0" applyFont="1" applyFill="1"/>
    <xf numFmtId="0" fontId="42" fillId="0" borderId="0" xfId="0" applyFont="1" applyFill="1"/>
    <xf numFmtId="0" fontId="123" fillId="0" borderId="38" xfId="0" applyFont="1" applyFill="1" applyBorder="1" applyAlignment="1">
      <alignment vertical="center"/>
    </xf>
    <xf numFmtId="0" fontId="123" fillId="0" borderId="38" xfId="0" applyFont="1" applyFill="1" applyBorder="1"/>
    <xf numFmtId="164" fontId="124" fillId="0" borderId="38" xfId="11417" applyNumberFormat="1" applyFont="1" applyFill="1" applyBorder="1" applyAlignment="1">
      <alignment vertical="center"/>
    </xf>
    <xf numFmtId="0" fontId="42" fillId="0" borderId="38" xfId="0" applyFont="1" applyFill="1" applyBorder="1"/>
    <xf numFmtId="0" fontId="125" fillId="0" borderId="38" xfId="11417" applyFont="1" applyFill="1" applyBorder="1" applyAlignment="1">
      <alignment vertical="center"/>
    </xf>
    <xf numFmtId="164" fontId="141" fillId="0" borderId="38" xfId="2373" applyNumberFormat="1" applyFont="1" applyFill="1" applyBorder="1" applyAlignment="1">
      <alignment horizontal="center" vertical="center"/>
    </xf>
    <xf numFmtId="3" fontId="124" fillId="0" borderId="0" xfId="11417" applyNumberFormat="1" applyFont="1" applyFill="1" applyBorder="1" applyAlignment="1">
      <alignment vertical="center"/>
    </xf>
    <xf numFmtId="0" fontId="124" fillId="0" borderId="43" xfId="11417" applyFont="1" applyFill="1" applyBorder="1" applyAlignment="1">
      <alignment horizontal="justify" vertical="center" wrapText="1"/>
    </xf>
    <xf numFmtId="43" fontId="124" fillId="0" borderId="0" xfId="2373" applyFont="1" applyFill="1" applyBorder="1" applyAlignment="1">
      <alignment horizontal="center" vertical="center" wrapText="1"/>
    </xf>
    <xf numFmtId="0" fontId="124" fillId="0" borderId="15" xfId="11417" applyFont="1" applyFill="1" applyBorder="1" applyAlignment="1">
      <alignment horizontal="left" vertical="center" wrapText="1"/>
    </xf>
    <xf numFmtId="0" fontId="124" fillId="0" borderId="15" xfId="11417" applyFont="1" applyFill="1" applyBorder="1" applyAlignment="1">
      <alignment horizontal="justify" vertical="center" wrapText="1"/>
    </xf>
    <xf numFmtId="43" fontId="124" fillId="0" borderId="0" xfId="2373" quotePrefix="1" applyFont="1" applyFill="1" applyBorder="1" applyAlignment="1">
      <alignment horizontal="center" vertical="center"/>
    </xf>
    <xf numFmtId="164" fontId="125" fillId="0" borderId="0" xfId="8783" applyNumberFormat="1" applyFont="1" applyFill="1" applyBorder="1" applyAlignment="1">
      <alignment vertical="center" wrapText="1"/>
    </xf>
    <xf numFmtId="164" fontId="125" fillId="0" borderId="0" xfId="11417" applyNumberFormat="1" applyFont="1" applyFill="1" applyBorder="1" applyAlignment="1">
      <alignment horizontal="center" vertical="center"/>
    </xf>
    <xf numFmtId="0" fontId="125" fillId="0" borderId="38" xfId="11417" applyFont="1" applyFill="1" applyBorder="1" applyAlignment="1">
      <alignment horizontal="justify" vertical="center" wrapText="1"/>
    </xf>
    <xf numFmtId="0" fontId="124" fillId="0" borderId="38" xfId="11417" applyFont="1" applyFill="1" applyBorder="1" applyAlignment="1">
      <alignment vertical="center" wrapText="1"/>
    </xf>
    <xf numFmtId="43" fontId="124" fillId="0" borderId="38" xfId="2373" applyFont="1" applyFill="1" applyBorder="1" applyAlignment="1">
      <alignment horizontal="justify" vertical="center" wrapText="1"/>
    </xf>
    <xf numFmtId="164" fontId="125" fillId="0" borderId="38" xfId="8783" applyNumberFormat="1" applyFont="1" applyFill="1" applyBorder="1" applyAlignment="1">
      <alignment vertical="center"/>
    </xf>
    <xf numFmtId="0" fontId="124" fillId="0" borderId="0" xfId="11417" applyFont="1" applyFill="1" applyAlignment="1">
      <alignment vertical="center" wrapText="1"/>
    </xf>
    <xf numFmtId="164" fontId="125" fillId="0" borderId="47" xfId="8783" applyNumberFormat="1" applyFont="1" applyFill="1" applyBorder="1" applyAlignment="1">
      <alignment horizontal="right"/>
    </xf>
    <xf numFmtId="164" fontId="125" fillId="0" borderId="14" xfId="8783" applyNumberFormat="1" applyFont="1" applyFill="1" applyBorder="1"/>
    <xf numFmtId="164" fontId="124" fillId="0" borderId="0" xfId="8783" applyNumberFormat="1" applyFont="1" applyFill="1" applyBorder="1"/>
    <xf numFmtId="41" fontId="124" fillId="0" borderId="17" xfId="0" applyNumberFormat="1" applyFont="1" applyFill="1" applyBorder="1"/>
    <xf numFmtId="41" fontId="124" fillId="0" borderId="0" xfId="0" applyNumberFormat="1" applyFont="1" applyFill="1" applyBorder="1"/>
    <xf numFmtId="0" fontId="124" fillId="0" borderId="0" xfId="0" applyFont="1" applyFill="1" applyAlignment="1">
      <alignment horizontal="left"/>
    </xf>
    <xf numFmtId="164" fontId="141" fillId="0" borderId="0" xfId="2373" applyNumberFormat="1" applyFont="1" applyFill="1" applyBorder="1" applyAlignment="1">
      <alignment horizontal="justify" vertical="center" wrapText="1"/>
    </xf>
    <xf numFmtId="0" fontId="125" fillId="0" borderId="0" xfId="0" applyNumberFormat="1" applyFont="1" applyFill="1" applyAlignment="1">
      <alignment horizontal="justify" vertical="center" wrapText="1"/>
    </xf>
    <xf numFmtId="0" fontId="125" fillId="0" borderId="0" xfId="0" applyNumberFormat="1" applyFont="1" applyFill="1" applyBorder="1" applyAlignment="1">
      <alignment horizontal="justify" vertical="top" wrapText="1"/>
    </xf>
    <xf numFmtId="0" fontId="125" fillId="0" borderId="0" xfId="0" applyNumberFormat="1" applyFont="1" applyFill="1" applyAlignment="1">
      <alignment horizontal="left" vertical="top" wrapText="1"/>
    </xf>
    <xf numFmtId="0" fontId="125" fillId="0" borderId="0" xfId="0" applyNumberFormat="1" applyFont="1" applyFill="1" applyAlignment="1">
      <alignment horizontal="right" vertical="center" wrapText="1"/>
    </xf>
    <xf numFmtId="164" fontId="140" fillId="0" borderId="0" xfId="2373" applyNumberFormat="1" applyFont="1" applyFill="1" applyBorder="1" applyAlignment="1">
      <alignment horizontal="center" vertical="center"/>
    </xf>
    <xf numFmtId="164" fontId="125" fillId="0" borderId="0" xfId="19461" applyNumberFormat="1" applyFont="1" applyFill="1" applyBorder="1" applyAlignment="1">
      <alignment horizontal="left"/>
    </xf>
    <xf numFmtId="0" fontId="124" fillId="0" borderId="0" xfId="0" applyFont="1" applyFill="1" applyBorder="1" applyAlignment="1">
      <alignment horizontal="left" vertical="top" wrapText="1"/>
    </xf>
    <xf numFmtId="43" fontId="124" fillId="0" borderId="0" xfId="2382" applyFont="1" applyFill="1" applyBorder="1" applyAlignment="1">
      <alignment horizontal="justify" vertical="center" wrapText="1"/>
    </xf>
    <xf numFmtId="164" fontId="125" fillId="0" borderId="44" xfId="2373" applyNumberFormat="1" applyFont="1" applyFill="1" applyBorder="1" applyAlignment="1">
      <alignment vertical="center"/>
    </xf>
    <xf numFmtId="164" fontId="124" fillId="0" borderId="17" xfId="2373" applyNumberFormat="1" applyFont="1" applyFill="1" applyBorder="1" applyAlignment="1">
      <alignment horizontal="center" vertical="center" wrapText="1"/>
    </xf>
    <xf numFmtId="3" fontId="124" fillId="0" borderId="17" xfId="2373" applyNumberFormat="1" applyFont="1" applyFill="1" applyBorder="1" applyAlignment="1">
      <alignment vertical="center"/>
    </xf>
    <xf numFmtId="3" fontId="125" fillId="0" borderId="0" xfId="11417" applyNumberFormat="1" applyFont="1" applyFill="1" applyBorder="1" applyAlignment="1">
      <alignment horizontal="justify" vertical="center" wrapText="1"/>
    </xf>
    <xf numFmtId="3" fontId="125" fillId="0" borderId="0" xfId="8783" applyNumberFormat="1" applyFont="1" applyFill="1" applyBorder="1" applyAlignment="1">
      <alignment horizontal="right" vertical="center" wrapText="1"/>
    </xf>
    <xf numFmtId="3" fontId="124" fillId="0" borderId="0" xfId="11417" applyNumberFormat="1" applyFont="1" applyFill="1" applyBorder="1" applyAlignment="1">
      <alignment horizontal="right" vertical="center" wrapText="1"/>
    </xf>
    <xf numFmtId="3" fontId="125" fillId="0" borderId="0" xfId="11417" applyNumberFormat="1" applyFont="1" applyFill="1" applyBorder="1" applyAlignment="1">
      <alignment horizontal="right" vertical="center" wrapText="1"/>
    </xf>
    <xf numFmtId="164" fontId="125" fillId="0" borderId="0" xfId="2373" applyNumberFormat="1" applyFont="1" applyFill="1" applyBorder="1" applyAlignment="1">
      <alignment horizontal="right" vertical="center" wrapText="1"/>
    </xf>
    <xf numFmtId="188" fontId="125" fillId="0" borderId="0" xfId="2373" applyNumberFormat="1" applyFont="1" applyFill="1" applyAlignment="1">
      <alignment horizontal="center" vertical="center"/>
    </xf>
    <xf numFmtId="3" fontId="124" fillId="0" borderId="17" xfId="2373" quotePrefix="1" applyNumberFormat="1" applyFont="1" applyFill="1" applyBorder="1" applyAlignment="1">
      <alignment horizontal="right" vertical="center"/>
    </xf>
    <xf numFmtId="3" fontId="125" fillId="0" borderId="0" xfId="8783" applyNumberFormat="1" applyFont="1" applyFill="1" applyBorder="1" applyAlignment="1">
      <alignment horizontal="justify" vertical="center" wrapText="1"/>
    </xf>
    <xf numFmtId="3" fontId="124" fillId="0" borderId="17" xfId="2373" applyNumberFormat="1" applyFont="1" applyFill="1" applyBorder="1" applyAlignment="1">
      <alignment horizontal="right" vertical="center"/>
    </xf>
    <xf numFmtId="3" fontId="124" fillId="0" borderId="0" xfId="11417" applyNumberFormat="1" applyFont="1" applyFill="1" applyBorder="1" applyAlignment="1">
      <alignment horizontal="justify" vertical="center" wrapText="1"/>
    </xf>
    <xf numFmtId="3" fontId="125" fillId="0" borderId="0" xfId="8783" applyNumberFormat="1" applyFont="1" applyFill="1" applyBorder="1" applyAlignment="1">
      <alignment vertical="center"/>
    </xf>
    <xf numFmtId="3" fontId="124" fillId="0" borderId="0" xfId="11417" applyNumberFormat="1" applyFont="1" applyFill="1" applyBorder="1" applyAlignment="1">
      <alignment horizontal="right" vertical="center"/>
    </xf>
    <xf numFmtId="0" fontId="124" fillId="5" borderId="0" xfId="0" applyFont="1" applyFill="1" applyBorder="1" applyAlignment="1">
      <alignment horizontal="center" vertical="center"/>
    </xf>
    <xf numFmtId="0" fontId="147" fillId="4" borderId="3" xfId="19494" applyFill="1" applyBorder="1" applyAlignment="1">
      <alignment vertical="top"/>
    </xf>
    <xf numFmtId="0" fontId="147" fillId="0" borderId="0" xfId="19494" applyAlignment="1">
      <alignment vertical="top"/>
    </xf>
    <xf numFmtId="0" fontId="121" fillId="51" borderId="3" xfId="19458" applyFont="1" applyFill="1" applyBorder="1" applyAlignment="1">
      <alignment horizontal="center" vertical="center" wrapText="1"/>
    </xf>
    <xf numFmtId="0" fontId="121" fillId="51" borderId="41" xfId="19458" applyFont="1" applyFill="1" applyBorder="1" applyAlignment="1">
      <alignment horizontal="center" vertical="center" wrapText="1"/>
    </xf>
    <xf numFmtId="0" fontId="14" fillId="0" borderId="49" xfId="19458" applyFont="1" applyBorder="1" applyAlignment="1">
      <alignment vertical="top"/>
    </xf>
    <xf numFmtId="0" fontId="14" fillId="0" borderId="45" xfId="19460" applyFont="1" applyBorder="1" applyAlignment="1">
      <alignment horizontal="center" vertical="top"/>
    </xf>
    <xf numFmtId="0" fontId="14" fillId="44" borderId="49" xfId="19458" applyFont="1" applyFill="1" applyBorder="1" applyAlignment="1">
      <alignment vertical="top"/>
    </xf>
    <xf numFmtId="0" fontId="147" fillId="44" borderId="0" xfId="19494" applyFill="1" applyAlignment="1">
      <alignment vertical="top"/>
    </xf>
    <xf numFmtId="0" fontId="147" fillId="44" borderId="3" xfId="19494" applyFill="1" applyBorder="1" applyAlignment="1">
      <alignment vertical="top"/>
    </xf>
    <xf numFmtId="4" fontId="147" fillId="44" borderId="3" xfId="19494" applyNumberFormat="1" applyFill="1" applyBorder="1" applyAlignment="1">
      <alignment horizontal="right" vertical="top"/>
    </xf>
    <xf numFmtId="0" fontId="147"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49" fillId="47" borderId="3" xfId="7148" quotePrefix="1" applyNumberFormat="1" applyFont="1" applyFill="1" applyBorder="1" applyAlignment="1">
      <alignment horizontal="center" vertical="center" wrapText="1"/>
    </xf>
    <xf numFmtId="0" fontId="150" fillId="47" borderId="3" xfId="7148" applyNumberFormat="1" applyFont="1" applyFill="1" applyBorder="1" applyAlignment="1">
      <alignment horizontal="center" vertical="center" wrapText="1"/>
    </xf>
    <xf numFmtId="0" fontId="147"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47" fillId="46" borderId="3" xfId="19494" applyFill="1" applyBorder="1"/>
    <xf numFmtId="0" fontId="120" fillId="46" borderId="3" xfId="19494" applyFont="1" applyFill="1" applyBorder="1"/>
    <xf numFmtId="197" fontId="149" fillId="48" borderId="3" xfId="7148" applyNumberFormat="1" applyFont="1" applyFill="1" applyBorder="1"/>
    <xf numFmtId="197" fontId="151" fillId="48" borderId="3" xfId="7148" applyNumberFormat="1" applyFont="1" applyFill="1" applyBorder="1"/>
    <xf numFmtId="164" fontId="44" fillId="0" borderId="3" xfId="8801" applyNumberFormat="1" applyBorder="1"/>
    <xf numFmtId="4" fontId="147" fillId="0" borderId="0" xfId="19494" applyNumberFormat="1"/>
    <xf numFmtId="0" fontId="152" fillId="0" borderId="3" xfId="19494" applyFont="1" applyBorder="1"/>
    <xf numFmtId="197" fontId="147" fillId="0" borderId="0" xfId="19494" applyNumberFormat="1"/>
    <xf numFmtId="0" fontId="2" fillId="0" borderId="3" xfId="19494" applyFont="1" applyBorder="1"/>
    <xf numFmtId="164" fontId="153" fillId="0" borderId="3" xfId="8801" applyNumberFormat="1" applyFont="1" applyBorder="1"/>
    <xf numFmtId="43" fontId="147" fillId="0" borderId="0" xfId="19494" applyNumberFormat="1"/>
    <xf numFmtId="164" fontId="115" fillId="0" borderId="3" xfId="8801" applyNumberFormat="1" applyFont="1" applyBorder="1"/>
    <xf numFmtId="0" fontId="2" fillId="0" borderId="3" xfId="19458" applyBorder="1"/>
    <xf numFmtId="0" fontId="152"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54" fillId="0" borderId="3" xfId="19494" applyFont="1" applyBorder="1"/>
    <xf numFmtId="0" fontId="2" fillId="46" borderId="3" xfId="19458" applyFill="1" applyBorder="1"/>
    <xf numFmtId="0" fontId="120" fillId="46" borderId="3" xfId="19458" applyFont="1" applyFill="1" applyBorder="1"/>
    <xf numFmtId="0" fontId="14" fillId="0" borderId="50" xfId="19458" applyFont="1" applyBorder="1" applyAlignment="1">
      <alignment vertical="top"/>
    </xf>
    <xf numFmtId="0" fontId="33" fillId="0" borderId="51" xfId="19494" applyFont="1" applyBorder="1" applyAlignment="1">
      <alignment vertical="top"/>
    </xf>
    <xf numFmtId="0" fontId="33" fillId="0" borderId="52"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1" xfId="19498" applyBorder="1" applyAlignment="1">
      <alignment vertical="top"/>
    </xf>
    <xf numFmtId="0" fontId="2" fillId="0" borderId="52" xfId="19498" applyBorder="1" applyAlignment="1">
      <alignment vertical="top"/>
    </xf>
    <xf numFmtId="0" fontId="14" fillId="0" borderId="3" xfId="2437" applyFont="1" applyBorder="1" applyAlignment="1">
      <alignment horizontal="left"/>
    </xf>
    <xf numFmtId="0" fontId="33" fillId="54" borderId="51" xfId="19494" applyFont="1" applyFill="1" applyBorder="1" applyAlignment="1">
      <alignment vertical="top"/>
    </xf>
    <xf numFmtId="0" fontId="124" fillId="5" borderId="0" xfId="11417" applyFont="1" applyFill="1" applyBorder="1" applyAlignment="1">
      <alignment horizontal="center" vertical="center"/>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25" fillId="0" borderId="0" xfId="11417" applyFont="1" applyAlignment="1">
      <alignment vertical="center"/>
    </xf>
    <xf numFmtId="164" fontId="125" fillId="0" borderId="0" xfId="11417" applyNumberFormat="1" applyFont="1" applyFill="1" applyBorder="1" applyAlignment="1">
      <alignment vertical="top"/>
    </xf>
    <xf numFmtId="164" fontId="0" fillId="0" borderId="0" xfId="0" applyNumberFormat="1"/>
    <xf numFmtId="191" fontId="125" fillId="5" borderId="0" xfId="0" applyNumberFormat="1" applyFont="1" applyFill="1" applyAlignment="1">
      <alignment vertical="top"/>
    </xf>
    <xf numFmtId="0" fontId="124" fillId="0" borderId="0" xfId="11417" applyFont="1" applyFill="1" applyAlignment="1">
      <alignment horizontal="center" vertical="top"/>
    </xf>
    <xf numFmtId="0" fontId="125" fillId="5" borderId="0" xfId="0" applyFont="1" applyFill="1" applyBorder="1" applyAlignment="1">
      <alignment horizontal="left"/>
    </xf>
    <xf numFmtId="164" fontId="149"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47" fillId="0" borderId="3" xfId="2373" applyNumberFormat="1" applyFont="1" applyBorder="1"/>
    <xf numFmtId="0" fontId="125" fillId="5" borderId="0" xfId="0" applyFont="1" applyFill="1" applyAlignment="1">
      <alignment horizontal="left"/>
    </xf>
    <xf numFmtId="0" fontId="124" fillId="5" borderId="0" xfId="11417" applyFont="1" applyFill="1" applyBorder="1" applyAlignment="1">
      <alignment horizontal="center" vertical="center"/>
    </xf>
    <xf numFmtId="0" fontId="125" fillId="5" borderId="0" xfId="0" applyFont="1" applyFill="1" applyBorder="1" applyAlignment="1">
      <alignment horizontal="left"/>
    </xf>
    <xf numFmtId="0" fontId="125" fillId="0" borderId="0" xfId="11417" applyFont="1" applyFill="1" applyBorder="1" applyAlignment="1">
      <alignment horizontal="justify" vertical="center" wrapText="1"/>
    </xf>
    <xf numFmtId="0" fontId="147" fillId="53" borderId="0" xfId="19494" applyFill="1" applyAlignment="1">
      <alignment vertical="top"/>
    </xf>
    <xf numFmtId="0" fontId="147" fillId="55" borderId="0" xfId="19494" applyFill="1" applyAlignment="1">
      <alignment vertical="top"/>
    </xf>
    <xf numFmtId="3" fontId="125" fillId="5" borderId="0" xfId="2382" applyNumberFormat="1" applyFont="1" applyFill="1" applyBorder="1" applyAlignment="1">
      <alignment vertical="center"/>
    </xf>
    <xf numFmtId="164" fontId="125" fillId="56" borderId="0" xfId="2373" applyNumberFormat="1" applyFont="1" applyFill="1"/>
    <xf numFmtId="0" fontId="130" fillId="0" borderId="0" xfId="0" applyFont="1"/>
    <xf numFmtId="0" fontId="130" fillId="0" borderId="0" xfId="0" applyFont="1" applyBorder="1"/>
    <xf numFmtId="198" fontId="125" fillId="0" borderId="0" xfId="19473" applyNumberFormat="1" applyFont="1" applyFill="1"/>
    <xf numFmtId="0" fontId="155" fillId="5" borderId="0" xfId="19460" applyFont="1" applyFill="1" applyAlignment="1">
      <alignment horizontal="justify" vertical="top"/>
    </xf>
    <xf numFmtId="0" fontId="156" fillId="0" borderId="0" xfId="19460" applyFont="1" applyBorder="1" applyAlignment="1">
      <alignment horizontal="center" vertical="top"/>
    </xf>
    <xf numFmtId="0" fontId="157" fillId="0" borderId="0" xfId="11417" applyFont="1" applyAlignment="1">
      <alignment horizontal="center" vertical="top"/>
    </xf>
    <xf numFmtId="43" fontId="130" fillId="0" borderId="0" xfId="2382" applyFont="1" applyFill="1" applyBorder="1" applyAlignment="1">
      <alignment vertical="center"/>
    </xf>
    <xf numFmtId="0" fontId="124" fillId="0" borderId="0" xfId="11417" applyFont="1" applyAlignment="1">
      <alignment vertical="center"/>
    </xf>
    <xf numFmtId="43" fontId="124" fillId="0" borderId="0" xfId="2382" applyFont="1" applyFill="1" applyBorder="1" applyAlignment="1">
      <alignment vertical="center"/>
    </xf>
    <xf numFmtId="164" fontId="124" fillId="5" borderId="0" xfId="2382" applyNumberFormat="1" applyFont="1" applyFill="1" applyBorder="1" applyAlignment="1">
      <alignment vertical="center"/>
    </xf>
    <xf numFmtId="3" fontId="124" fillId="5" borderId="0" xfId="11417" applyNumberFormat="1" applyFont="1" applyFill="1" applyAlignment="1">
      <alignment vertical="center"/>
    </xf>
    <xf numFmtId="187" fontId="124" fillId="5" borderId="0" xfId="8783" applyNumberFormat="1" applyFont="1" applyFill="1" applyBorder="1" applyAlignment="1">
      <alignment vertical="center"/>
    </xf>
    <xf numFmtId="164" fontId="125" fillId="5" borderId="0" xfId="2382" applyNumberFormat="1" applyFont="1" applyFill="1" applyBorder="1" applyAlignment="1">
      <alignment vertical="center"/>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149" fillId="5" borderId="3" xfId="0" applyFont="1" applyFill="1" applyBorder="1" applyAlignment="1">
      <alignment vertical="top"/>
    </xf>
    <xf numFmtId="0" fontId="149" fillId="5" borderId="3" xfId="0" applyFont="1" applyFill="1" applyBorder="1" applyAlignment="1">
      <alignment vertical="top" wrapText="1"/>
    </xf>
    <xf numFmtId="197" fontId="149" fillId="5" borderId="3" xfId="2472" applyNumberFormat="1" applyFont="1" applyFill="1" applyBorder="1" applyAlignment="1">
      <alignment vertical="top" wrapText="1"/>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58"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58" fillId="5" borderId="3" xfId="2384" applyNumberFormat="1" applyFont="1" applyFill="1" applyBorder="1"/>
    <xf numFmtId="0" fontId="40" fillId="5" borderId="3" xfId="19500" applyFont="1" applyFill="1" applyBorder="1"/>
    <xf numFmtId="43" fontId="158" fillId="5" borderId="3" xfId="2382" applyFont="1" applyFill="1" applyBorder="1"/>
    <xf numFmtId="0" fontId="40" fillId="57" borderId="3" xfId="19500" applyFont="1" applyFill="1" applyBorder="1"/>
    <xf numFmtId="0" fontId="40" fillId="57" borderId="3" xfId="19455" applyFont="1" applyFill="1" applyBorder="1"/>
    <xf numFmtId="164" fontId="159" fillId="5" borderId="3" xfId="2382" applyNumberFormat="1" applyFont="1" applyFill="1" applyBorder="1"/>
    <xf numFmtId="197" fontId="40" fillId="57" borderId="3" xfId="7148" applyNumberFormat="1" applyFont="1" applyFill="1" applyBorder="1"/>
    <xf numFmtId="43" fontId="160"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47" fillId="58" borderId="0" xfId="19494" applyFill="1" applyAlignment="1">
      <alignment vertical="top"/>
    </xf>
    <xf numFmtId="164" fontId="132" fillId="5" borderId="0" xfId="0" applyNumberFormat="1" applyFont="1" applyFill="1"/>
    <xf numFmtId="0" fontId="132" fillId="5" borderId="0" xfId="0" applyFont="1" applyFill="1"/>
    <xf numFmtId="43" fontId="132" fillId="5" borderId="0" xfId="2373" applyFont="1" applyFill="1" applyBorder="1"/>
    <xf numFmtId="164" fontId="161" fillId="5" borderId="0" xfId="2373" applyNumberFormat="1" applyFont="1" applyFill="1" applyBorder="1" applyAlignment="1">
      <alignment horizontal="center"/>
    </xf>
    <xf numFmtId="164" fontId="125" fillId="5" borderId="0" xfId="2373" applyNumberFormat="1" applyFont="1" applyFill="1" applyBorder="1" applyAlignment="1">
      <alignment horizontal="right" vertical="center"/>
    </xf>
    <xf numFmtId="43" fontId="125" fillId="5" borderId="0" xfId="2373" applyFont="1" applyFill="1" applyBorder="1" applyAlignment="1">
      <alignment horizontal="right" vertical="center"/>
    </xf>
    <xf numFmtId="164" fontId="125" fillId="5" borderId="0" xfId="2373" applyNumberFormat="1" applyFont="1" applyFill="1" applyBorder="1" applyAlignment="1">
      <alignment horizontal="center" vertical="center"/>
    </xf>
    <xf numFmtId="0" fontId="130" fillId="0" borderId="0" xfId="11417" applyFont="1" applyFill="1" applyAlignment="1">
      <alignment horizontal="justify" vertical="center" wrapText="1"/>
    </xf>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59" borderId="53" xfId="0" applyFont="1" applyFill="1" applyBorder="1" applyAlignment="1">
      <alignment vertical="top" wrapText="1"/>
    </xf>
    <xf numFmtId="0" fontId="162" fillId="5" borderId="54" xfId="0" applyFont="1" applyFill="1" applyBorder="1" applyAlignment="1">
      <alignment vertical="top"/>
    </xf>
    <xf numFmtId="4" fontId="2" fillId="5" borderId="54" xfId="0" applyNumberFormat="1" applyFont="1" applyFill="1" applyBorder="1" applyAlignment="1">
      <alignment vertical="top"/>
    </xf>
    <xf numFmtId="164" fontId="2" fillId="5" borderId="54" xfId="8783" applyNumberFormat="1" applyFont="1" applyFill="1" applyBorder="1" applyAlignment="1">
      <alignment horizontal="right" vertical="top"/>
    </xf>
    <xf numFmtId="0" fontId="42" fillId="0" borderId="0" xfId="0" applyFont="1"/>
    <xf numFmtId="0" fontId="42" fillId="0" borderId="45" xfId="0" applyFont="1" applyBorder="1"/>
    <xf numFmtId="164" fontId="120" fillId="48" borderId="55" xfId="8783" applyNumberFormat="1" applyFont="1" applyFill="1" applyBorder="1" applyAlignment="1">
      <alignment horizontal="right" vertical="top"/>
    </xf>
    <xf numFmtId="164" fontId="120" fillId="48" borderId="54" xfId="8783" applyNumberFormat="1" applyFont="1" applyFill="1" applyBorder="1" applyAlignment="1">
      <alignment horizontal="right" vertical="top"/>
    </xf>
    <xf numFmtId="0" fontId="2" fillId="5" borderId="54" xfId="0" applyFont="1" applyFill="1" applyBorder="1" applyAlignment="1">
      <alignment vertical="top"/>
    </xf>
    <xf numFmtId="164" fontId="2" fillId="44" borderId="54" xfId="8783" applyNumberFormat="1" applyFont="1" applyFill="1" applyBorder="1" applyAlignment="1">
      <alignment horizontal="right" vertical="top"/>
    </xf>
    <xf numFmtId="197" fontId="42" fillId="44" borderId="45" xfId="7148" applyNumberFormat="1" applyFont="1" applyFill="1" applyBorder="1"/>
    <xf numFmtId="0" fontId="2" fillId="0" borderId="54" xfId="0" applyFont="1" applyBorder="1" applyAlignment="1">
      <alignment vertical="top"/>
    </xf>
    <xf numFmtId="164" fontId="120" fillId="48" borderId="56" xfId="2382" applyNumberFormat="1" applyFont="1" applyFill="1" applyBorder="1" applyAlignment="1">
      <alignment horizontal="right" vertical="top"/>
    </xf>
    <xf numFmtId="43" fontId="0" fillId="0" borderId="0" xfId="0" applyNumberFormat="1"/>
    <xf numFmtId="164" fontId="120" fillId="48" borderId="56" xfId="8783" applyNumberFormat="1" applyFont="1" applyFill="1" applyBorder="1" applyAlignment="1">
      <alignment horizontal="right" vertical="top"/>
    </xf>
    <xf numFmtId="0" fontId="120" fillId="60" borderId="53" xfId="0" applyFont="1" applyFill="1" applyBorder="1" applyAlignment="1">
      <alignment horizontal="center" vertical="top"/>
    </xf>
    <xf numFmtId="0" fontId="120" fillId="60" borderId="53" xfId="0" applyFont="1" applyFill="1" applyBorder="1" applyAlignment="1">
      <alignment vertical="top"/>
    </xf>
    <xf numFmtId="164" fontId="120" fillId="60" borderId="53" xfId="8783" applyNumberFormat="1" applyFont="1" applyFill="1" applyBorder="1" applyAlignment="1">
      <alignment vertical="top"/>
    </xf>
    <xf numFmtId="164" fontId="0" fillId="0" borderId="0" xfId="2382" applyNumberFormat="1" applyFont="1"/>
    <xf numFmtId="43" fontId="130" fillId="0" borderId="0" xfId="2373" applyFont="1" applyFill="1" applyBorder="1" applyAlignment="1">
      <alignment vertical="center"/>
    </xf>
    <xf numFmtId="0" fontId="125" fillId="0" borderId="0" xfId="11417" applyFont="1" applyFill="1" applyAlignment="1">
      <alignment horizontal="justify" vertical="center" wrapText="1"/>
    </xf>
    <xf numFmtId="0" fontId="125" fillId="0" borderId="0" xfId="11417" applyFont="1" applyFill="1" applyAlignment="1">
      <alignment horizontal="left" vertical="center" wrapText="1"/>
    </xf>
    <xf numFmtId="0" fontId="125" fillId="0" borderId="0" xfId="11417" applyFont="1" applyFill="1" applyAlignment="1">
      <alignment horizontal="left" vertical="center" wrapText="1"/>
    </xf>
    <xf numFmtId="0" fontId="125" fillId="0" borderId="0" xfId="11417" applyFont="1" applyFill="1" applyAlignment="1">
      <alignment horizontal="justify" vertical="center" wrapText="1"/>
    </xf>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140" fillId="0" borderId="0" xfId="11417" applyFont="1" applyFill="1" applyAlignment="1">
      <alignment horizontal="center" vertical="center"/>
    </xf>
    <xf numFmtId="0" fontId="141" fillId="0" borderId="0" xfId="11417" applyFont="1" applyFill="1" applyAlignment="1">
      <alignment horizontal="center" vertical="center"/>
    </xf>
    <xf numFmtId="3" fontId="0" fillId="0" borderId="0" xfId="0" applyNumberFormat="1" applyAlignment="1">
      <alignment horizontal="right" vertical="top"/>
    </xf>
    <xf numFmtId="164" fontId="125" fillId="0" borderId="0" xfId="19458" applyNumberFormat="1" applyFont="1" applyFill="1" applyBorder="1"/>
    <xf numFmtId="0" fontId="140" fillId="0" borderId="0" xfId="11417" applyFont="1" applyFill="1" applyAlignment="1">
      <alignment horizontal="center" vertical="center"/>
    </xf>
    <xf numFmtId="0" fontId="124" fillId="0" borderId="13" xfId="11417" applyFont="1" applyFill="1" applyBorder="1" applyAlignment="1">
      <alignment horizontal="center" vertical="center"/>
    </xf>
    <xf numFmtId="4" fontId="0" fillId="44" borderId="0" xfId="0" applyNumberFormat="1" applyFill="1" applyAlignment="1">
      <alignment horizontal="right" vertical="top"/>
    </xf>
    <xf numFmtId="164" fontId="140" fillId="0" borderId="0" xfId="2382" applyNumberFormat="1" applyFont="1" applyFill="1" applyBorder="1" applyAlignment="1">
      <alignment vertical="center"/>
    </xf>
    <xf numFmtId="0" fontId="125" fillId="0" borderId="0" xfId="11417" applyFont="1" applyFill="1" applyAlignment="1">
      <alignment horizontal="left" vertical="center" wrapText="1"/>
    </xf>
    <xf numFmtId="0" fontId="14" fillId="44" borderId="45" xfId="19460" applyFont="1" applyFill="1" applyBorder="1" applyAlignment="1">
      <alignment horizontal="center" vertical="top"/>
    </xf>
    <xf numFmtId="0" fontId="125" fillId="5" borderId="0" xfId="0" applyFont="1" applyFill="1" applyBorder="1" applyAlignment="1">
      <alignment horizontal="left"/>
    </xf>
    <xf numFmtId="0" fontId="130" fillId="0" borderId="0" xfId="11417" applyFont="1" applyFill="1" applyBorder="1" applyAlignment="1">
      <alignment horizontal="justify" vertical="top" wrapText="1"/>
    </xf>
    <xf numFmtId="0" fontId="125" fillId="5" borderId="0" xfId="19454" applyFont="1" applyFill="1" applyBorder="1" applyAlignment="1">
      <alignment vertical="center"/>
    </xf>
    <xf numFmtId="0" fontId="125" fillId="44" borderId="0" xfId="19458" applyFont="1" applyFill="1" applyAlignment="1">
      <alignment vertical="center"/>
    </xf>
    <xf numFmtId="164" fontId="133" fillId="5" borderId="0" xfId="2373" applyNumberFormat="1" applyFont="1" applyFill="1"/>
    <xf numFmtId="0" fontId="14" fillId="62" borderId="45" xfId="19460" applyFont="1" applyFill="1" applyBorder="1" applyAlignment="1">
      <alignment horizontal="center" vertical="top"/>
    </xf>
    <xf numFmtId="0" fontId="0" fillId="62" borderId="0" xfId="0" applyFill="1" applyAlignment="1">
      <alignment vertical="top"/>
    </xf>
    <xf numFmtId="0" fontId="0" fillId="44" borderId="0" xfId="0" applyFill="1" applyAlignment="1">
      <alignment vertical="top"/>
    </xf>
    <xf numFmtId="164" fontId="42" fillId="0" borderId="0" xfId="2382" applyNumberFormat="1" applyFont="1" applyFill="1" applyBorder="1"/>
    <xf numFmtId="164" fontId="123" fillId="0" borderId="0" xfId="2382" applyNumberFormat="1" applyFont="1" applyFill="1" applyBorder="1"/>
    <xf numFmtId="164" fontId="42" fillId="0" borderId="0" xfId="2382" applyNumberFormat="1" applyFont="1" applyFill="1" applyBorder="1" applyAlignment="1">
      <alignment horizontal="center"/>
    </xf>
    <xf numFmtId="164" fontId="130" fillId="5" borderId="0" xfId="2373" applyNumberFormat="1" applyFont="1" applyFill="1" applyBorder="1"/>
    <xf numFmtId="164" fontId="123" fillId="0" borderId="0" xfId="2382" applyNumberFormat="1" applyFont="1" applyFill="1" applyBorder="1" applyAlignment="1">
      <alignment horizontal="center" vertical="center"/>
    </xf>
    <xf numFmtId="164" fontId="133" fillId="0" borderId="0" xfId="0" applyNumberFormat="1" applyFont="1" applyFill="1" applyBorder="1"/>
    <xf numFmtId="0" fontId="133" fillId="0" borderId="0" xfId="0" applyFont="1" applyFill="1" applyBorder="1"/>
    <xf numFmtId="0" fontId="124" fillId="0" borderId="0" xfId="11417" applyFont="1" applyFill="1" applyAlignment="1">
      <alignment horizontal="left" vertical="center"/>
    </xf>
    <xf numFmtId="0" fontId="124" fillId="0" borderId="0" xfId="11417" applyFont="1" applyFill="1" applyAlignment="1">
      <alignment horizontal="center" vertical="top"/>
    </xf>
    <xf numFmtId="49" fontId="129" fillId="0" borderId="0" xfId="8801" quotePrefix="1" applyNumberFormat="1" applyFont="1" applyFill="1" applyBorder="1" applyAlignment="1">
      <alignment horizontal="center" vertical="center"/>
    </xf>
    <xf numFmtId="0" fontId="133" fillId="0" borderId="0" xfId="19476" applyFont="1"/>
    <xf numFmtId="164" fontId="125" fillId="0" borderId="0" xfId="2382" applyNumberFormat="1" applyFont="1" applyFill="1"/>
    <xf numFmtId="164" fontId="133" fillId="0" borderId="0" xfId="2382" applyNumberFormat="1" applyFont="1"/>
    <xf numFmtId="43" fontId="133" fillId="0" borderId="0" xfId="2382" applyFont="1"/>
    <xf numFmtId="164" fontId="140" fillId="0" borderId="0" xfId="19458" applyNumberFormat="1" applyFont="1" applyFill="1" applyBorder="1" applyAlignment="1">
      <alignment horizontal="center"/>
    </xf>
    <xf numFmtId="49" fontId="129" fillId="0" borderId="0" xfId="8801" quotePrefix="1" applyNumberFormat="1" applyFont="1" applyFill="1" applyBorder="1" applyAlignment="1">
      <alignment horizontal="center"/>
    </xf>
    <xf numFmtId="0" fontId="133" fillId="5" borderId="0" xfId="0" applyFont="1" applyFill="1" applyBorder="1" applyAlignment="1">
      <alignment vertical="center"/>
    </xf>
    <xf numFmtId="164" fontId="140" fillId="5" borderId="48" xfId="19458" applyNumberFormat="1" applyFont="1" applyFill="1" applyBorder="1" applyAlignment="1">
      <alignment horizontal="center"/>
    </xf>
    <xf numFmtId="4" fontId="125" fillId="0" borderId="0" xfId="11417" applyNumberFormat="1" applyFont="1" applyFill="1" applyBorder="1" applyAlignment="1">
      <alignment vertical="center"/>
    </xf>
    <xf numFmtId="0" fontId="42" fillId="0" borderId="0" xfId="11417" applyFont="1" applyAlignment="1">
      <alignment horizontal="center" vertical="center"/>
    </xf>
    <xf numFmtId="0" fontId="42" fillId="0" borderId="0" xfId="11417" applyFont="1" applyAlignment="1">
      <alignment vertical="center"/>
    </xf>
    <xf numFmtId="0" fontId="123" fillId="0" borderId="0" xfId="11417" applyFont="1" applyAlignment="1">
      <alignment horizontal="center" vertical="center"/>
    </xf>
    <xf numFmtId="0" fontId="123" fillId="0" borderId="0" xfId="11417" applyFont="1" applyAlignment="1">
      <alignment horizontal="left" vertical="center"/>
    </xf>
    <xf numFmtId="0" fontId="42" fillId="0" borderId="0" xfId="11417" applyFont="1" applyAlignment="1">
      <alignment horizontal="justify" vertical="center"/>
    </xf>
    <xf numFmtId="0" fontId="42" fillId="0" borderId="0" xfId="11417" applyFont="1" applyAlignment="1">
      <alignment horizontal="justify" vertical="top" wrapText="1"/>
    </xf>
    <xf numFmtId="0" fontId="42" fillId="0" borderId="10" xfId="11417" applyFont="1" applyBorder="1" applyAlignment="1">
      <alignment horizontal="center" vertical="top" wrapText="1"/>
    </xf>
    <xf numFmtId="0" fontId="123" fillId="0" borderId="0" xfId="11417" applyFont="1" applyAlignment="1">
      <alignment vertical="center"/>
    </xf>
    <xf numFmtId="0" fontId="42" fillId="5" borderId="0" xfId="11417" applyFont="1" applyFill="1" applyAlignment="1">
      <alignment horizontal="justify" vertical="top" wrapText="1"/>
    </xf>
    <xf numFmtId="0" fontId="123" fillId="0" borderId="0" xfId="5308" applyFont="1" applyAlignment="1">
      <alignment horizontal="left"/>
    </xf>
    <xf numFmtId="0" fontId="123" fillId="0" borderId="0" xfId="5308" applyFont="1"/>
    <xf numFmtId="0" fontId="42" fillId="0" borderId="0" xfId="5308" quotePrefix="1" applyFont="1" applyAlignment="1">
      <alignment horizontal="center" vertical="center" wrapText="1"/>
    </xf>
    <xf numFmtId="0" fontId="42" fillId="0" borderId="0" xfId="5308" quotePrefix="1" applyFont="1" applyAlignment="1">
      <alignment vertical="center" wrapText="1"/>
    </xf>
    <xf numFmtId="0" fontId="42" fillId="0" borderId="0" xfId="11417" quotePrefix="1" applyFont="1" applyAlignment="1">
      <alignment horizontal="center" vertical="center"/>
    </xf>
    <xf numFmtId="0" fontId="123" fillId="0" borderId="0" xfId="0" applyFont="1" applyAlignment="1">
      <alignment horizontal="center"/>
    </xf>
    <xf numFmtId="0" fontId="165" fillId="0" borderId="0" xfId="0" applyFont="1"/>
    <xf numFmtId="0" fontId="166" fillId="0" borderId="0" xfId="0" applyFont="1" applyAlignment="1">
      <alignment vertical="top" wrapText="1"/>
    </xf>
    <xf numFmtId="164" fontId="166" fillId="0" borderId="0" xfId="2390" applyNumberFormat="1" applyFont="1" applyFill="1"/>
    <xf numFmtId="0" fontId="166" fillId="0" borderId="0" xfId="0" applyFont="1"/>
    <xf numFmtId="0" fontId="123" fillId="0" borderId="0" xfId="0" applyFont="1"/>
    <xf numFmtId="0" fontId="42" fillId="0" borderId="0" xfId="0" applyFont="1" applyAlignment="1">
      <alignment vertical="top" wrapText="1"/>
    </xf>
    <xf numFmtId="164" fontId="42" fillId="0" borderId="0" xfId="2390" applyNumberFormat="1" applyFont="1" applyFill="1"/>
    <xf numFmtId="0" fontId="42" fillId="0" borderId="0" xfId="11417" applyFont="1" applyAlignment="1">
      <alignment horizontal="left" vertical="center" wrapText="1"/>
    </xf>
    <xf numFmtId="0" fontId="164" fillId="0" borderId="0" xfId="5308" applyFont="1" applyAlignment="1">
      <alignment horizontal="left"/>
    </xf>
    <xf numFmtId="0" fontId="42" fillId="0" borderId="0" xfId="11417" applyFont="1" applyAlignment="1">
      <alignment vertical="center" wrapText="1"/>
    </xf>
    <xf numFmtId="0" fontId="164" fillId="0" borderId="0" xfId="5308" applyFont="1" applyAlignment="1">
      <alignment horizontal="center" vertical="center" wrapText="1"/>
    </xf>
    <xf numFmtId="0" fontId="42" fillId="0" borderId="0" xfId="5308" applyFont="1" applyAlignment="1">
      <alignment horizontal="left"/>
    </xf>
    <xf numFmtId="10" fontId="42" fillId="0" borderId="0" xfId="5397" applyNumberFormat="1" applyFont="1" applyAlignment="1">
      <alignment horizontal="center" vertical="center" wrapText="1"/>
    </xf>
    <xf numFmtId="0" fontId="42" fillId="5" borderId="0" xfId="0" applyFont="1" applyFill="1" applyAlignment="1">
      <alignment vertical="top" wrapText="1"/>
    </xf>
    <xf numFmtId="0" fontId="123" fillId="0" borderId="0" xfId="0" applyFont="1" applyAlignment="1">
      <alignment horizontal="left"/>
    </xf>
    <xf numFmtId="0" fontId="42" fillId="5" borderId="0" xfId="0" applyFont="1" applyFill="1" applyAlignment="1">
      <alignment horizontal="justify" vertical="top" wrapText="1"/>
    </xf>
    <xf numFmtId="0" fontId="123" fillId="5" borderId="0" xfId="0" applyFont="1" applyFill="1" applyAlignment="1">
      <alignment horizontal="left" vertical="top" wrapText="1"/>
    </xf>
    <xf numFmtId="10" fontId="42" fillId="0" borderId="0" xfId="0" applyNumberFormat="1" applyFont="1" applyAlignment="1">
      <alignment horizontal="justify" vertical="top" wrapText="1"/>
    </xf>
    <xf numFmtId="189" fontId="123" fillId="0" borderId="0" xfId="11417" applyNumberFormat="1" applyFont="1" applyAlignment="1">
      <alignment horizontal="center" vertical="center"/>
    </xf>
    <xf numFmtId="43" fontId="42" fillId="0" borderId="0" xfId="8783" applyFont="1" applyBorder="1"/>
    <xf numFmtId="10" fontId="42" fillId="0" borderId="0" xfId="5392" applyNumberFormat="1" applyFont="1" applyBorder="1"/>
    <xf numFmtId="0" fontId="42" fillId="0" borderId="0" xfId="0" applyFont="1" applyAlignment="1">
      <alignment horizontal="left" vertical="top" wrapText="1"/>
    </xf>
    <xf numFmtId="196" fontId="123" fillId="0" borderId="0" xfId="11417" applyNumberFormat="1" applyFont="1" applyAlignment="1">
      <alignment horizontal="center" vertical="center"/>
    </xf>
    <xf numFmtId="0" fontId="42" fillId="5" borderId="0" xfId="11417" applyFont="1" applyFill="1" applyAlignment="1">
      <alignment vertical="center"/>
    </xf>
    <xf numFmtId="0" fontId="42" fillId="5" borderId="0" xfId="11417" applyFont="1" applyFill="1" applyAlignment="1">
      <alignment vertical="center" wrapText="1"/>
    </xf>
    <xf numFmtId="164" fontId="42" fillId="0" borderId="0" xfId="2382" applyNumberFormat="1" applyFont="1" applyFill="1"/>
    <xf numFmtId="0" fontId="42" fillId="5" borderId="0" xfId="11417" applyFont="1" applyFill="1" applyAlignment="1">
      <alignment horizontal="left" vertical="center"/>
    </xf>
    <xf numFmtId="0" fontId="123" fillId="5" borderId="0" xfId="11417" applyFont="1" applyFill="1" applyAlignment="1">
      <alignment horizontal="left" vertical="center"/>
    </xf>
    <xf numFmtId="43" fontId="42" fillId="0" borderId="0" xfId="2382" applyFont="1" applyFill="1"/>
    <xf numFmtId="0" fontId="42" fillId="5" borderId="0" xfId="11417" applyFont="1" applyFill="1" applyAlignment="1">
      <alignment horizontal="center" vertical="top"/>
    </xf>
    <xf numFmtId="0" fontId="42" fillId="5" borderId="0" xfId="11417" applyFont="1" applyFill="1" applyAlignment="1">
      <alignment vertical="distributed"/>
    </xf>
    <xf numFmtId="0" fontId="42" fillId="0" borderId="0" xfId="11417" applyFont="1" applyAlignment="1">
      <alignment vertical="distributed"/>
    </xf>
    <xf numFmtId="2" fontId="123" fillId="0" borderId="0" xfId="0" applyNumberFormat="1" applyFont="1" applyAlignment="1">
      <alignment horizontal="center" vertical="center"/>
    </xf>
    <xf numFmtId="0" fontId="42" fillId="0" borderId="0" xfId="0" applyFont="1" applyAlignment="1">
      <alignment horizontal="justify" vertical="top" wrapText="1"/>
    </xf>
    <xf numFmtId="2" fontId="123" fillId="0" borderId="0" xfId="0" applyNumberFormat="1" applyFont="1" applyAlignment="1">
      <alignment horizontal="center" vertical="center" wrapText="1"/>
    </xf>
    <xf numFmtId="0" fontId="123" fillId="0" borderId="0" xfId="0" applyFont="1" applyAlignment="1">
      <alignment horizontal="center" vertical="center" wrapText="1"/>
    </xf>
    <xf numFmtId="2" fontId="123" fillId="0" borderId="0" xfId="11417" applyNumberFormat="1" applyFont="1" applyAlignment="1">
      <alignment horizontal="center" vertical="center"/>
    </xf>
    <xf numFmtId="2" fontId="42" fillId="0" borderId="0" xfId="11417" applyNumberFormat="1" applyFont="1" applyAlignment="1">
      <alignment horizontal="center" vertical="center"/>
    </xf>
    <xf numFmtId="0" fontId="42" fillId="0" borderId="0" xfId="11417" applyFont="1" applyAlignment="1">
      <alignment horizontal="left" vertical="center"/>
    </xf>
    <xf numFmtId="186" fontId="123" fillId="0" borderId="0" xfId="11417" applyNumberFormat="1" applyFont="1" applyAlignment="1">
      <alignment horizontal="center" vertical="center"/>
    </xf>
    <xf numFmtId="0" fontId="123" fillId="0" borderId="0" xfId="11417" applyFont="1" applyAlignment="1">
      <alignment horizontal="left" vertical="top" wrapText="1"/>
    </xf>
    <xf numFmtId="0" fontId="42" fillId="0" borderId="0" xfId="11417" quotePrefix="1" applyFont="1" applyAlignment="1">
      <alignment horizontal="justify" vertical="top" wrapText="1"/>
    </xf>
    <xf numFmtId="0" fontId="42" fillId="0" borderId="0" xfId="11417" applyFont="1" applyAlignment="1">
      <alignment horizontal="left" vertical="top" wrapText="1"/>
    </xf>
    <xf numFmtId="0" fontId="134" fillId="5" borderId="0" xfId="19476" applyFont="1" applyFill="1" applyBorder="1"/>
    <xf numFmtId="0" fontId="124" fillId="5" borderId="0" xfId="11417" applyFont="1" applyFill="1" applyAlignment="1">
      <alignment vertical="top"/>
    </xf>
    <xf numFmtId="0" fontId="0" fillId="61" borderId="0" xfId="0" applyFill="1"/>
    <xf numFmtId="0" fontId="135" fillId="0" borderId="0" xfId="11417" applyFont="1" applyFill="1" applyAlignment="1">
      <alignment vertical="center"/>
    </xf>
    <xf numFmtId="0" fontId="139" fillId="0" borderId="0" xfId="11417" applyFont="1" applyFill="1" applyBorder="1" applyAlignment="1">
      <alignment vertical="center"/>
    </xf>
    <xf numFmtId="164" fontId="125" fillId="0" borderId="0" xfId="2373" applyNumberFormat="1" applyFont="1" applyFill="1" applyAlignment="1">
      <alignment horizontal="right"/>
    </xf>
    <xf numFmtId="0" fontId="134" fillId="5" borderId="48" xfId="19476" applyFont="1" applyFill="1" applyBorder="1"/>
    <xf numFmtId="0" fontId="125" fillId="5" borderId="48" xfId="19458" applyFont="1" applyFill="1" applyBorder="1"/>
    <xf numFmtId="164" fontId="124" fillId="5" borderId="48" xfId="19458" applyNumberFormat="1" applyFont="1" applyFill="1" applyBorder="1" applyAlignment="1">
      <alignment horizontal="right" vertical="justify"/>
    </xf>
    <xf numFmtId="43" fontId="140" fillId="5" borderId="48" xfId="2373" applyFont="1" applyFill="1" applyBorder="1" applyAlignment="1">
      <alignment horizontal="center"/>
    </xf>
    <xf numFmtId="164" fontId="140" fillId="5" borderId="48" xfId="2373" applyNumberFormat="1" applyFont="1" applyFill="1" applyBorder="1" applyAlignment="1">
      <alignment horizontal="center"/>
    </xf>
    <xf numFmtId="197" fontId="33" fillId="63" borderId="3" xfId="7148" applyNumberFormat="1" applyFont="1" applyFill="1" applyBorder="1"/>
    <xf numFmtId="164" fontId="132" fillId="63" borderId="0" xfId="0" applyNumberFormat="1" applyFont="1" applyFill="1"/>
    <xf numFmtId="164" fontId="125" fillId="63" borderId="0" xfId="0" applyNumberFormat="1" applyFont="1" applyFill="1"/>
    <xf numFmtId="164" fontId="141" fillId="5" borderId="0" xfId="0" applyNumberFormat="1" applyFont="1" applyFill="1"/>
    <xf numFmtId="0" fontId="124" fillId="0" borderId="0" xfId="11417" applyFont="1" applyFill="1" applyAlignment="1">
      <alignment horizontal="center" vertical="top"/>
    </xf>
    <xf numFmtId="0" fontId="124" fillId="5" borderId="0" xfId="11417" applyFont="1" applyFill="1" applyBorder="1" applyAlignment="1">
      <alignment horizontal="center" vertical="center"/>
    </xf>
    <xf numFmtId="164" fontId="147" fillId="0" borderId="0" xfId="2373" applyNumberFormat="1" applyFont="1" applyAlignment="1">
      <alignment vertical="top"/>
    </xf>
    <xf numFmtId="164" fontId="147" fillId="0" borderId="0" xfId="19494" applyNumberFormat="1" applyAlignment="1">
      <alignment vertical="top"/>
    </xf>
    <xf numFmtId="164" fontId="167" fillId="44" borderId="0" xfId="0" applyNumberFormat="1" applyFont="1" applyFill="1"/>
    <xf numFmtId="0" fontId="162" fillId="0" borderId="3" xfId="19494" applyFont="1" applyBorder="1"/>
    <xf numFmtId="0" fontId="168" fillId="0" borderId="3" xfId="19494" applyFont="1" applyBorder="1"/>
    <xf numFmtId="197" fontId="169" fillId="0" borderId="3" xfId="7148" applyNumberFormat="1" applyFont="1" applyBorder="1"/>
    <xf numFmtId="164" fontId="116" fillId="0" borderId="3" xfId="8801" applyNumberFormat="1" applyFont="1" applyBorder="1"/>
    <xf numFmtId="0" fontId="162" fillId="0" borderId="0" xfId="19494" applyFont="1"/>
    <xf numFmtId="0" fontId="125" fillId="5" borderId="0" xfId="0" applyFont="1" applyFill="1" applyAlignment="1">
      <alignment horizontal="left"/>
    </xf>
    <xf numFmtId="0" fontId="125" fillId="5" borderId="0" xfId="0" applyFont="1" applyFill="1" applyBorder="1" applyAlignment="1">
      <alignment horizontal="left"/>
    </xf>
    <xf numFmtId="0" fontId="125" fillId="5" borderId="0" xfId="2426" applyFont="1" applyFill="1" applyAlignment="1">
      <alignment vertical="center"/>
    </xf>
    <xf numFmtId="43" fontId="125" fillId="5" borderId="0" xfId="2373" applyFont="1" applyFill="1" applyAlignment="1">
      <alignment vertical="center"/>
    </xf>
    <xf numFmtId="0" fontId="124" fillId="0" borderId="0" xfId="11417" applyFont="1" applyFill="1" applyAlignment="1">
      <alignment horizontal="center" vertical="top"/>
    </xf>
    <xf numFmtId="0" fontId="124" fillId="5" borderId="0" xfId="11417" applyFont="1" applyFill="1" applyBorder="1" applyAlignment="1">
      <alignment horizontal="center" vertical="center"/>
    </xf>
    <xf numFmtId="0" fontId="125" fillId="5" borderId="0" xfId="0" applyFont="1" applyFill="1" applyBorder="1" applyAlignment="1">
      <alignment horizontal="left"/>
    </xf>
    <xf numFmtId="0" fontId="140" fillId="44" borderId="0" xfId="11417" applyFont="1" applyFill="1" applyAlignment="1">
      <alignment horizontal="center" vertical="center"/>
    </xf>
    <xf numFmtId="0" fontId="141" fillId="44" borderId="0" xfId="11417" applyFont="1" applyFill="1" applyAlignment="1">
      <alignment vertical="center"/>
    </xf>
    <xf numFmtId="0" fontId="141" fillId="44" borderId="0" xfId="11417" applyFont="1" applyFill="1" applyBorder="1" applyAlignment="1">
      <alignment vertical="center"/>
    </xf>
    <xf numFmtId="43" fontId="141" fillId="44" borderId="0" xfId="2382" applyFont="1" applyFill="1" applyBorder="1" applyAlignment="1">
      <alignment vertical="center"/>
    </xf>
    <xf numFmtId="164" fontId="140" fillId="44" borderId="17" xfId="2382" applyNumberFormat="1" applyFont="1" applyFill="1" applyBorder="1"/>
    <xf numFmtId="3" fontId="125" fillId="5" borderId="0" xfId="11417" applyNumberFormat="1" applyFont="1" applyFill="1" applyBorder="1" applyAlignment="1">
      <alignment vertical="center"/>
    </xf>
    <xf numFmtId="0" fontId="170" fillId="0" borderId="0" xfId="0" applyFont="1" applyAlignment="1">
      <alignment vertical="center"/>
    </xf>
    <xf numFmtId="164" fontId="125" fillId="48" borderId="0" xfId="2373" applyNumberFormat="1" applyFont="1" applyFill="1" applyBorder="1" applyAlignment="1">
      <alignment vertical="center"/>
    </xf>
    <xf numFmtId="0" fontId="42" fillId="5" borderId="0" xfId="0" applyFont="1" applyFill="1" applyAlignment="1">
      <alignment horizontal="left"/>
    </xf>
    <xf numFmtId="4" fontId="125" fillId="0" borderId="0" xfId="11417" applyNumberFormat="1" applyFont="1" applyFill="1" applyAlignment="1">
      <alignment vertical="center"/>
    </xf>
    <xf numFmtId="43" fontId="42" fillId="5" borderId="0" xfId="2382" applyFont="1" applyFill="1" applyBorder="1" applyAlignment="1">
      <alignment vertical="center"/>
    </xf>
    <xf numFmtId="43" fontId="123" fillId="5" borderId="0" xfId="2382" applyFont="1" applyFill="1" applyBorder="1" applyAlignment="1">
      <alignment vertical="center"/>
    </xf>
    <xf numFmtId="164" fontId="42" fillId="5" borderId="0" xfId="2382" applyNumberFormat="1" applyFont="1" applyFill="1" applyBorder="1" applyAlignment="1">
      <alignment horizontal="center" vertical="center"/>
    </xf>
    <xf numFmtId="164" fontId="42" fillId="5" borderId="0" xfId="2382" applyNumberFormat="1" applyFont="1" applyFill="1" applyBorder="1" applyAlignment="1">
      <alignment vertical="center"/>
    </xf>
    <xf numFmtId="187" fontId="123" fillId="5" borderId="0" xfId="8783" applyNumberFormat="1" applyFont="1" applyFill="1" applyBorder="1" applyAlignment="1">
      <alignment vertical="center"/>
    </xf>
    <xf numFmtId="164" fontId="123" fillId="5" borderId="17" xfId="2382" applyNumberFormat="1" applyFont="1" applyFill="1" applyBorder="1" applyAlignment="1">
      <alignment vertical="center"/>
    </xf>
    <xf numFmtId="0" fontId="171" fillId="0" borderId="0" xfId="11417" applyFont="1" applyFill="1" applyAlignment="1">
      <alignment horizontal="center" vertical="top"/>
    </xf>
    <xf numFmtId="164" fontId="125" fillId="5" borderId="0" xfId="2382" applyNumberFormat="1" applyFont="1" applyFill="1" applyBorder="1"/>
    <xf numFmtId="164" fontId="124" fillId="5" borderId="0" xfId="2382" applyNumberFormat="1" applyFont="1" applyFill="1" applyBorder="1" applyAlignment="1">
      <alignment horizontal="center" vertical="center"/>
    </xf>
    <xf numFmtId="164" fontId="125" fillId="5" borderId="0" xfId="2382" applyNumberFormat="1" applyFont="1" applyFill="1" applyBorder="1" applyAlignment="1">
      <alignment horizontal="center"/>
    </xf>
    <xf numFmtId="164" fontId="124" fillId="5" borderId="38" xfId="2382" applyNumberFormat="1" applyFont="1" applyFill="1" applyBorder="1"/>
    <xf numFmtId="164" fontId="124" fillId="5" borderId="0" xfId="2382" applyNumberFormat="1" applyFont="1" applyFill="1" applyBorder="1"/>
    <xf numFmtId="164" fontId="124" fillId="5" borderId="43" xfId="2382" applyNumberFormat="1" applyFont="1" applyFill="1" applyBorder="1"/>
    <xf numFmtId="164" fontId="124" fillId="5" borderId="17" xfId="2382" applyNumberFormat="1" applyFont="1" applyFill="1" applyBorder="1"/>
    <xf numFmtId="164" fontId="133" fillId="0" borderId="0" xfId="0" applyNumberFormat="1" applyFont="1" applyFill="1"/>
    <xf numFmtId="0" fontId="124" fillId="5" borderId="0" xfId="0" applyFont="1" applyFill="1" applyAlignment="1">
      <alignment horizontal="center"/>
    </xf>
    <xf numFmtId="0" fontId="124" fillId="0" borderId="0" xfId="11417" applyFont="1" applyFill="1" applyAlignment="1">
      <alignment horizontal="center" vertical="top"/>
    </xf>
    <xf numFmtId="4" fontId="0" fillId="0" borderId="0" xfId="0" applyNumberFormat="1"/>
    <xf numFmtId="199" fontId="173" fillId="0" borderId="0" xfId="10164" applyNumberFormat="1" applyFont="1" applyFill="1" applyBorder="1" applyAlignment="1">
      <alignment horizontal="center" vertical="center"/>
    </xf>
    <xf numFmtId="164" fontId="0" fillId="0" borderId="0" xfId="2373" applyNumberFormat="1" applyFont="1"/>
    <xf numFmtId="0" fontId="14" fillId="62" borderId="45" xfId="19460" applyNumberFormat="1" applyFont="1" applyFill="1" applyBorder="1" applyAlignment="1">
      <alignment horizontal="center" vertical="top"/>
    </xf>
    <xf numFmtId="0" fontId="14" fillId="0" borderId="45" xfId="19460" applyNumberFormat="1" applyFont="1" applyBorder="1" applyAlignment="1">
      <alignment horizontal="center" vertical="top"/>
    </xf>
    <xf numFmtId="0" fontId="14" fillId="44" borderId="45" xfId="19460" applyNumberFormat="1" applyFont="1" applyFill="1" applyBorder="1" applyAlignment="1">
      <alignment horizontal="center" vertical="top"/>
    </xf>
    <xf numFmtId="0" fontId="0" fillId="44" borderId="0" xfId="0" applyFill="1"/>
    <xf numFmtId="164" fontId="0" fillId="44" borderId="0" xfId="2373" applyNumberFormat="1" applyFont="1" applyFill="1"/>
    <xf numFmtId="196" fontId="125" fillId="0" borderId="0" xfId="11417" applyNumberFormat="1" applyFont="1" applyFill="1" applyAlignment="1">
      <alignment horizontal="center" vertical="top"/>
    </xf>
    <xf numFmtId="196" fontId="125" fillId="5" borderId="0" xfId="11417" applyNumberFormat="1" applyFont="1" applyFill="1" applyAlignment="1">
      <alignment horizontal="center" vertical="top"/>
    </xf>
    <xf numFmtId="0" fontId="140" fillId="5" borderId="0" xfId="11417" applyFont="1" applyFill="1" applyAlignment="1">
      <alignment horizontal="center" vertical="center"/>
    </xf>
    <xf numFmtId="0" fontId="140" fillId="5" borderId="0" xfId="11417" applyFont="1" applyFill="1" applyAlignment="1">
      <alignment horizontal="left" vertical="center"/>
    </xf>
    <xf numFmtId="0" fontId="141" fillId="5" borderId="0" xfId="11417" applyFont="1" applyFill="1" applyAlignment="1">
      <alignment vertical="center"/>
    </xf>
    <xf numFmtId="43" fontId="140" fillId="5" borderId="0" xfId="2382" applyFont="1" applyFill="1" applyAlignment="1">
      <alignment horizontal="left" vertical="center"/>
    </xf>
    <xf numFmtId="0" fontId="141" fillId="5" borderId="0" xfId="11417" applyFont="1" applyFill="1" applyBorder="1" applyAlignment="1">
      <alignment vertical="center"/>
    </xf>
    <xf numFmtId="164" fontId="140" fillId="5" borderId="17" xfId="2382" applyNumberFormat="1" applyFont="1" applyFill="1" applyBorder="1"/>
    <xf numFmtId="43" fontId="141" fillId="5" borderId="0" xfId="2373" applyFont="1" applyFill="1" applyBorder="1" applyAlignment="1">
      <alignment vertical="center"/>
    </xf>
    <xf numFmtId="0" fontId="141" fillId="5" borderId="0" xfId="11417" applyFont="1" applyFill="1" applyBorder="1" applyAlignment="1">
      <alignment horizontal="left" vertical="center" indent="2"/>
    </xf>
    <xf numFmtId="164" fontId="125" fillId="5" borderId="0" xfId="2382" applyNumberFormat="1" applyFont="1" applyFill="1" applyBorder="1" applyAlignment="1">
      <alignment horizontal="center" vertical="center"/>
    </xf>
    <xf numFmtId="164" fontId="141" fillId="5" borderId="0" xfId="11417" applyNumberFormat="1" applyFont="1" applyFill="1" applyBorder="1" applyAlignment="1">
      <alignment vertical="center"/>
    </xf>
    <xf numFmtId="164" fontId="141" fillId="5" borderId="0" xfId="2382" applyNumberFormat="1" applyFont="1" applyFill="1" applyBorder="1"/>
    <xf numFmtId="15" fontId="140" fillId="5" borderId="0" xfId="11417" applyNumberFormat="1" applyFont="1" applyFill="1" applyAlignment="1">
      <alignment horizontal="left" vertical="center"/>
    </xf>
    <xf numFmtId="0" fontId="141" fillId="5" borderId="0" xfId="11417" applyFont="1" applyFill="1" applyAlignment="1">
      <alignment horizontal="left" vertical="center"/>
    </xf>
    <xf numFmtId="0" fontId="140" fillId="5" borderId="38" xfId="11417" applyFont="1" applyFill="1" applyBorder="1" applyAlignment="1">
      <alignment horizontal="left" vertical="center"/>
    </xf>
    <xf numFmtId="0" fontId="140" fillId="5" borderId="38" xfId="11417" applyFont="1" applyFill="1" applyBorder="1" applyAlignment="1">
      <alignment horizontal="center" vertical="center" wrapText="1"/>
    </xf>
    <xf numFmtId="164" fontId="141" fillId="5" borderId="0" xfId="2373" applyNumberFormat="1" applyFont="1" applyFill="1" applyAlignment="1">
      <alignment horizontal="left" vertical="center"/>
    </xf>
    <xf numFmtId="0" fontId="141" fillId="5" borderId="38" xfId="11417" applyFont="1" applyFill="1" applyBorder="1" applyAlignment="1">
      <alignment horizontal="left" vertical="center"/>
    </xf>
    <xf numFmtId="164" fontId="140" fillId="5" borderId="38" xfId="11417" applyNumberFormat="1" applyFont="1" applyFill="1" applyBorder="1" applyAlignment="1">
      <alignment horizontal="left" vertical="center"/>
    </xf>
    <xf numFmtId="196" fontId="125" fillId="0" borderId="0" xfId="11417" applyNumberFormat="1" applyFont="1" applyFill="1" applyBorder="1" applyAlignment="1">
      <alignment horizontal="center" vertical="top"/>
    </xf>
    <xf numFmtId="43" fontId="125" fillId="0" borderId="0" xfId="2373" applyFont="1" applyFill="1" applyBorder="1" applyAlignment="1">
      <alignment horizontal="right" vertical="center"/>
    </xf>
    <xf numFmtId="188" fontId="42" fillId="5" borderId="0" xfId="2382" applyNumberFormat="1" applyFont="1" applyFill="1" applyBorder="1" applyAlignment="1">
      <alignment vertical="center"/>
    </xf>
    <xf numFmtId="164" fontId="125" fillId="5" borderId="4" xfId="19458" applyNumberFormat="1" applyFont="1" applyFill="1" applyBorder="1"/>
    <xf numFmtId="0" fontId="174" fillId="0" borderId="0" xfId="0" applyFont="1" applyAlignment="1">
      <alignment horizontal="left" vertical="center" indent="1"/>
    </xf>
    <xf numFmtId="0" fontId="0" fillId="5" borderId="0" xfId="0" applyFill="1"/>
    <xf numFmtId="164" fontId="0" fillId="5" borderId="0" xfId="2373" applyNumberFormat="1" applyFont="1" applyFill="1"/>
    <xf numFmtId="164" fontId="175" fillId="5" borderId="0" xfId="2373" applyNumberFormat="1" applyFont="1" applyFill="1"/>
    <xf numFmtId="164" fontId="42" fillId="0" borderId="0" xfId="2373" applyNumberFormat="1" applyFont="1"/>
    <xf numFmtId="164" fontId="44" fillId="0" borderId="0" xfId="2373" applyNumberFormat="1" applyFont="1"/>
    <xf numFmtId="188" fontId="130" fillId="0" borderId="0" xfId="2373" applyNumberFormat="1" applyFont="1" applyFill="1" applyBorder="1" applyAlignment="1">
      <alignment vertical="center"/>
    </xf>
    <xf numFmtId="0" fontId="133" fillId="0" borderId="0" xfId="0" applyFont="1" applyAlignment="1">
      <alignment vertical="top" wrapText="1"/>
    </xf>
    <xf numFmtId="0" fontId="167" fillId="0" borderId="0" xfId="0" applyFont="1" applyAlignment="1">
      <alignment horizontal="left"/>
    </xf>
    <xf numFmtId="0" fontId="132" fillId="0" borderId="0" xfId="11417" applyFont="1" applyAlignment="1">
      <alignment horizontal="justify" vertical="top" wrapText="1"/>
    </xf>
    <xf numFmtId="10" fontId="125" fillId="0" borderId="0" xfId="0" applyNumberFormat="1" applyFont="1" applyAlignment="1">
      <alignment vertical="top" wrapText="1"/>
    </xf>
    <xf numFmtId="10" fontId="125" fillId="0" borderId="0" xfId="0" applyNumberFormat="1" applyFont="1" applyAlignment="1">
      <alignment horizontal="justify" vertical="top" wrapText="1"/>
    </xf>
    <xf numFmtId="0" fontId="124" fillId="5" borderId="0" xfId="0" applyFont="1" applyFill="1" applyAlignment="1">
      <alignment horizontal="left" vertical="top" wrapText="1"/>
    </xf>
    <xf numFmtId="10" fontId="125" fillId="5" borderId="0" xfId="0" applyNumberFormat="1" applyFont="1" applyFill="1" applyAlignment="1">
      <alignment horizontal="center" vertical="top" wrapText="1"/>
    </xf>
    <xf numFmtId="10" fontId="125" fillId="5" borderId="0" xfId="0" applyNumberFormat="1" applyFont="1" applyFill="1" applyAlignment="1">
      <alignment horizontal="justify" vertical="top" wrapText="1"/>
    </xf>
    <xf numFmtId="0" fontId="125" fillId="5" borderId="0" xfId="0" applyFont="1" applyFill="1" applyAlignment="1">
      <alignment horizontal="center" vertical="top" wrapText="1"/>
    </xf>
    <xf numFmtId="0" fontId="125" fillId="5" borderId="0" xfId="0" quotePrefix="1" applyFont="1" applyFill="1" applyAlignment="1">
      <alignment horizontal="center" vertical="top" wrapText="1"/>
    </xf>
    <xf numFmtId="0" fontId="125" fillId="5" borderId="0" xfId="0" applyFont="1" applyFill="1" applyAlignment="1">
      <alignment horizontal="left" vertical="top" wrapText="1"/>
    </xf>
    <xf numFmtId="0" fontId="125" fillId="5" borderId="0" xfId="0" applyFont="1" applyFill="1" applyAlignment="1">
      <alignment horizontal="justify" vertical="top" wrapText="1"/>
    </xf>
    <xf numFmtId="10" fontId="125" fillId="5" borderId="0" xfId="0" applyNumberFormat="1" applyFont="1" applyFill="1" applyAlignment="1">
      <alignment vertical="top" wrapText="1"/>
    </xf>
    <xf numFmtId="10" fontId="124" fillId="5" borderId="0" xfId="0" applyNumberFormat="1" applyFont="1" applyFill="1" applyAlignment="1">
      <alignment horizontal="left" vertical="top" wrapText="1"/>
    </xf>
    <xf numFmtId="10" fontId="124" fillId="5" borderId="0" xfId="0" applyNumberFormat="1" applyFont="1" applyFill="1" applyAlignment="1">
      <alignment horizontal="justify" vertical="top" wrapText="1"/>
    </xf>
    <xf numFmtId="0" fontId="176" fillId="0" borderId="45" xfId="19460" applyFont="1" applyBorder="1" applyAlignment="1">
      <alignment horizontal="center" vertical="top"/>
    </xf>
    <xf numFmtId="0" fontId="162" fillId="0" borderId="0" xfId="19494" applyFont="1" applyAlignment="1">
      <alignment vertical="top"/>
    </xf>
    <xf numFmtId="4" fontId="147" fillId="0" borderId="0" xfId="19494" applyNumberFormat="1" applyAlignment="1">
      <alignment vertical="top"/>
    </xf>
    <xf numFmtId="9" fontId="133" fillId="0" borderId="0" xfId="19509" applyFont="1" applyFill="1" applyBorder="1"/>
    <xf numFmtId="0" fontId="42" fillId="0" borderId="0" xfId="11417" applyFont="1" applyAlignment="1">
      <alignment horizontal="justify" vertical="top" wrapText="1"/>
    </xf>
    <xf numFmtId="0" fontId="42" fillId="5" borderId="0" xfId="11417" applyFont="1" applyFill="1" applyAlignment="1">
      <alignment horizontal="justify" vertical="top" wrapText="1"/>
    </xf>
    <xf numFmtId="0" fontId="42" fillId="0" borderId="0" xfId="11417" applyFont="1" applyAlignment="1">
      <alignment horizontal="justify" vertical="center" wrapText="1"/>
    </xf>
    <xf numFmtId="0" fontId="123" fillId="0" borderId="0" xfId="11417" applyFont="1" applyAlignment="1">
      <alignment horizontal="center" vertical="top"/>
    </xf>
    <xf numFmtId="164" fontId="123" fillId="0" borderId="0" xfId="8783" applyNumberFormat="1" applyFont="1" applyFill="1" applyBorder="1" applyAlignment="1">
      <alignment horizontal="justify" vertical="center" wrapText="1"/>
    </xf>
    <xf numFmtId="164" fontId="42" fillId="0" borderId="0" xfId="11417" applyNumberFormat="1" applyFont="1" applyAlignment="1">
      <alignment horizontal="justify" vertical="center" wrapText="1"/>
    </xf>
    <xf numFmtId="43" fontId="42" fillId="0" borderId="0" xfId="8783" applyFont="1" applyFill="1" applyBorder="1" applyAlignment="1">
      <alignment vertical="center"/>
    </xf>
    <xf numFmtId="164" fontId="42" fillId="0" borderId="0" xfId="11417" applyNumberFormat="1" applyFont="1" applyAlignment="1">
      <alignment vertical="center"/>
    </xf>
    <xf numFmtId="9" fontId="42" fillId="0" borderId="0" xfId="5392" applyFont="1" applyFill="1" applyBorder="1" applyAlignment="1">
      <alignment vertical="center"/>
    </xf>
    <xf numFmtId="164" fontId="42" fillId="0" borderId="0" xfId="0" applyNumberFormat="1" applyFont="1"/>
    <xf numFmtId="0" fontId="42" fillId="0" borderId="0" xfId="11417" applyFont="1" applyAlignment="1">
      <alignment vertical="top" wrapText="1"/>
    </xf>
    <xf numFmtId="0" fontId="165" fillId="0" borderId="0" xfId="11417" applyFont="1" applyAlignment="1">
      <alignment horizontal="justify" vertical="top" wrapText="1"/>
    </xf>
    <xf numFmtId="43" fontId="165" fillId="0" borderId="0" xfId="2382" applyFont="1" applyFill="1" applyBorder="1" applyAlignment="1">
      <alignment vertical="center"/>
    </xf>
    <xf numFmtId="0" fontId="165" fillId="0" borderId="0" xfId="11417" applyFont="1" applyAlignment="1">
      <alignment vertical="center"/>
    </xf>
    <xf numFmtId="164" fontId="42" fillId="0" borderId="0" xfId="8783" applyNumberFormat="1" applyFont="1" applyFill="1" applyBorder="1" applyAlignment="1">
      <alignment vertical="center"/>
    </xf>
    <xf numFmtId="43" fontId="42" fillId="0" borderId="0" xfId="2382" applyFont="1" applyFill="1" applyBorder="1" applyAlignment="1">
      <alignment vertical="center"/>
    </xf>
    <xf numFmtId="43" fontId="123" fillId="0" borderId="0" xfId="2382" applyFont="1" applyFill="1" applyBorder="1" applyAlignment="1">
      <alignment vertical="center"/>
    </xf>
    <xf numFmtId="164" fontId="123" fillId="0" borderId="0" xfId="8783" applyNumberFormat="1" applyFont="1" applyFill="1" applyBorder="1" applyAlignment="1">
      <alignment vertical="center"/>
    </xf>
    <xf numFmtId="43" fontId="42" fillId="0" borderId="0" xfId="2382" applyFont="1" applyFill="1" applyAlignment="1">
      <alignment vertical="center"/>
    </xf>
    <xf numFmtId="164" fontId="123" fillId="0" borderId="0" xfId="2389" applyNumberFormat="1" applyFont="1" applyFill="1" applyBorder="1" applyAlignment="1">
      <alignment vertical="center"/>
    </xf>
    <xf numFmtId="164" fontId="42" fillId="0" borderId="0" xfId="2389" applyNumberFormat="1" applyFont="1" applyFill="1" applyBorder="1" applyAlignment="1">
      <alignment vertical="center"/>
    </xf>
    <xf numFmtId="0" fontId="42" fillId="0" borderId="0" xfId="11417" applyFont="1" applyAlignment="1">
      <alignment horizontal="center" vertical="top"/>
    </xf>
    <xf numFmtId="0" fontId="123" fillId="0" borderId="0" xfId="11417" applyFont="1" applyAlignment="1">
      <alignment horizontal="right" vertical="center" wrapText="1"/>
    </xf>
    <xf numFmtId="9" fontId="42" fillId="0" borderId="0" xfId="11417" applyNumberFormat="1" applyFont="1" applyAlignment="1">
      <alignment horizontal="justify" vertical="top" wrapText="1"/>
    </xf>
    <xf numFmtId="164" fontId="42" fillId="0" borderId="0" xfId="2389" applyNumberFormat="1" applyFont="1" applyFill="1" applyBorder="1" applyAlignment="1">
      <alignment horizontal="justify" vertical="top"/>
    </xf>
    <xf numFmtId="9" fontId="42" fillId="0" borderId="0" xfId="0" applyNumberFormat="1" applyFont="1" applyAlignment="1">
      <alignment horizontal="left"/>
    </xf>
    <xf numFmtId="43" fontId="164" fillId="0" borderId="0" xfId="2382" applyFont="1" applyFill="1" applyBorder="1" applyAlignment="1"/>
    <xf numFmtId="187" fontId="123" fillId="0" borderId="0" xfId="8783" applyNumberFormat="1" applyFont="1" applyFill="1" applyBorder="1" applyAlignment="1">
      <alignment vertical="center"/>
    </xf>
    <xf numFmtId="43" fontId="164" fillId="0" borderId="0" xfId="2382" applyFont="1" applyFill="1" applyBorder="1" applyAlignment="1">
      <alignment horizontal="center"/>
    </xf>
    <xf numFmtId="0" fontId="165" fillId="0" borderId="0" xfId="11417" applyFont="1" applyAlignment="1">
      <alignment horizontal="center" vertical="center" wrapText="1"/>
    </xf>
    <xf numFmtId="0" fontId="42" fillId="0" borderId="0" xfId="11417" applyFont="1" applyAlignment="1">
      <alignment vertical="top"/>
    </xf>
    <xf numFmtId="9" fontId="42" fillId="5" borderId="0" xfId="11417" applyNumberFormat="1" applyFont="1" applyFill="1" applyAlignment="1">
      <alignment horizontal="left" vertical="center"/>
    </xf>
    <xf numFmtId="0" fontId="42" fillId="5" borderId="0" xfId="11417" applyFont="1" applyFill="1" applyAlignment="1">
      <alignment vertical="top" wrapText="1"/>
    </xf>
    <xf numFmtId="164" fontId="133" fillId="0" borderId="0" xfId="19509" applyNumberFormat="1" applyFont="1" applyFill="1"/>
    <xf numFmtId="164" fontId="132" fillId="0" borderId="0" xfId="19509" applyNumberFormat="1" applyFont="1" applyFill="1"/>
    <xf numFmtId="0" fontId="124" fillId="5" borderId="0" xfId="0" applyFont="1" applyFill="1" applyBorder="1" applyAlignment="1">
      <alignment horizontal="center" vertical="center"/>
    </xf>
    <xf numFmtId="0" fontId="124" fillId="5" borderId="0" xfId="0" applyFont="1" applyFill="1" applyAlignment="1">
      <alignment horizontal="center"/>
    </xf>
    <xf numFmtId="0" fontId="125" fillId="5" borderId="0" xfId="0" applyFont="1" applyFill="1" applyAlignment="1">
      <alignment horizontal="center"/>
    </xf>
    <xf numFmtId="43" fontId="128" fillId="5" borderId="0" xfId="2373" applyFont="1" applyFill="1" applyBorder="1" applyAlignment="1">
      <alignment horizontal="center"/>
    </xf>
    <xf numFmtId="0" fontId="133" fillId="0" borderId="0" xfId="0" applyFont="1" applyAlignment="1">
      <alignment horizontal="center" vertical="top"/>
    </xf>
    <xf numFmtId="0" fontId="133" fillId="0" borderId="0" xfId="0" applyFont="1" applyAlignment="1">
      <alignment horizontal="right" vertical="top"/>
    </xf>
    <xf numFmtId="0" fontId="134" fillId="0" borderId="0" xfId="0" applyFont="1" applyAlignment="1">
      <alignment horizontal="center" vertical="top"/>
    </xf>
    <xf numFmtId="9" fontId="125" fillId="5" borderId="0" xfId="19509" applyFont="1" applyFill="1" applyBorder="1"/>
    <xf numFmtId="9" fontId="125" fillId="44" borderId="0" xfId="19509" applyFont="1" applyFill="1" applyBorder="1"/>
    <xf numFmtId="0" fontId="133" fillId="44" borderId="0" xfId="0" applyFont="1" applyFill="1"/>
    <xf numFmtId="9" fontId="125" fillId="0" borderId="0" xfId="19509" applyFont="1" applyFill="1" applyBorder="1"/>
    <xf numFmtId="0" fontId="125" fillId="46" borderId="0" xfId="2437" applyFont="1" applyFill="1" applyBorder="1"/>
    <xf numFmtId="0" fontId="125" fillId="46" borderId="0" xfId="0" applyFont="1" applyFill="1" applyAlignment="1">
      <alignment horizontal="left"/>
    </xf>
    <xf numFmtId="0" fontId="133" fillId="0" borderId="0" xfId="0" applyFont="1" applyAlignment="1">
      <alignment horizontal="center" vertical="top"/>
    </xf>
    <xf numFmtId="0" fontId="133" fillId="0" borderId="0" xfId="0" applyFont="1" applyAlignment="1">
      <alignment horizontal="right" vertical="top"/>
    </xf>
    <xf numFmtId="0" fontId="134" fillId="0" borderId="0" xfId="0" applyFont="1" applyAlignment="1">
      <alignment horizontal="center" vertical="top"/>
    </xf>
    <xf numFmtId="0" fontId="124" fillId="5" borderId="0" xfId="0" applyFont="1" applyFill="1" applyAlignment="1">
      <alignment horizontal="center"/>
    </xf>
    <xf numFmtId="0" fontId="124" fillId="5" borderId="0" xfId="0" applyFont="1" applyFill="1" applyBorder="1" applyAlignment="1">
      <alignment horizontal="center" vertical="center"/>
    </xf>
    <xf numFmtId="0" fontId="125" fillId="5" borderId="0" xfId="0" applyFont="1" applyFill="1" applyAlignment="1">
      <alignment horizontal="center"/>
    </xf>
    <xf numFmtId="43" fontId="128" fillId="5" borderId="0" xfId="2373" applyFont="1" applyFill="1" applyBorder="1" applyAlignment="1">
      <alignment horizontal="center"/>
    </xf>
    <xf numFmtId="0" fontId="124" fillId="0" borderId="0" xfId="0" applyFont="1" applyFill="1" applyAlignment="1">
      <alignment horizontal="center" vertical="justify" wrapText="1"/>
    </xf>
    <xf numFmtId="0" fontId="125" fillId="0" borderId="0" xfId="0" applyFont="1" applyFill="1" applyAlignment="1">
      <alignment horizontal="center" vertical="justify" wrapText="1"/>
    </xf>
    <xf numFmtId="0" fontId="125" fillId="0" borderId="0" xfId="0" applyFont="1" applyFill="1" applyAlignment="1">
      <alignment horizontal="center"/>
    </xf>
    <xf numFmtId="3" fontId="124" fillId="0" borderId="0" xfId="0" applyNumberFormat="1" applyFont="1" applyFill="1" applyAlignment="1">
      <alignment horizontal="center"/>
    </xf>
    <xf numFmtId="0" fontId="129" fillId="5" borderId="0" xfId="2373" applyNumberFormat="1" applyFont="1" applyFill="1" applyBorder="1" applyAlignment="1">
      <alignment horizontal="center"/>
    </xf>
    <xf numFmtId="43" fontId="124" fillId="0" borderId="0" xfId="2373" applyFont="1" applyFill="1" applyAlignment="1">
      <alignment horizontal="center"/>
    </xf>
    <xf numFmtId="43" fontId="125" fillId="0" borderId="0" xfId="2373" applyFont="1" applyFill="1" applyAlignment="1">
      <alignment horizontal="right" vertical="center" wrapText="1"/>
    </xf>
    <xf numFmtId="0" fontId="125" fillId="44" borderId="0" xfId="11417" applyFont="1" applyFill="1" applyAlignment="1">
      <alignment horizontal="center" vertical="top"/>
    </xf>
    <xf numFmtId="0" fontId="125" fillId="44" borderId="0" xfId="19454" applyFont="1" applyFill="1" applyBorder="1" applyAlignment="1">
      <alignment vertical="center"/>
    </xf>
    <xf numFmtId="0" fontId="125" fillId="44" borderId="0" xfId="11417" applyFont="1" applyFill="1" applyBorder="1" applyAlignment="1">
      <alignment vertical="center"/>
    </xf>
    <xf numFmtId="0" fontId="125" fillId="44" borderId="0" xfId="11417" applyFont="1" applyFill="1" applyAlignment="1">
      <alignment vertical="center"/>
    </xf>
    <xf numFmtId="41" fontId="125" fillId="44" borderId="0" xfId="8772" applyFont="1" applyFill="1" applyBorder="1" applyAlignment="1">
      <alignment vertical="center"/>
    </xf>
    <xf numFmtId="43" fontId="125" fillId="44" borderId="0" xfId="2373" applyFont="1" applyFill="1" applyAlignment="1">
      <alignment horizontal="justify" vertical="center" wrapText="1"/>
    </xf>
    <xf numFmtId="3" fontId="125" fillId="44" borderId="0" xfId="2373" applyNumberFormat="1" applyFont="1" applyFill="1" applyBorder="1" applyAlignment="1">
      <alignment vertical="center"/>
    </xf>
    <xf numFmtId="3" fontId="125" fillId="44" borderId="0" xfId="8783" applyNumberFormat="1" applyFont="1" applyFill="1" applyBorder="1" applyAlignment="1">
      <alignment horizontal="justify" vertical="center" wrapText="1"/>
    </xf>
    <xf numFmtId="164" fontId="125" fillId="44" borderId="0" xfId="2373" applyNumberFormat="1" applyFont="1" applyFill="1" applyBorder="1" applyAlignment="1">
      <alignment vertical="center"/>
    </xf>
    <xf numFmtId="0" fontId="2" fillId="4" borderId="3" xfId="19494" applyFont="1" applyFill="1" applyBorder="1" applyAlignment="1">
      <alignment vertical="top"/>
    </xf>
    <xf numFmtId="0" fontId="133" fillId="0" borderId="0" xfId="0" applyFont="1" applyAlignment="1">
      <alignment horizontal="center" vertical="top"/>
    </xf>
    <xf numFmtId="0" fontId="125" fillId="5" borderId="0" xfId="0" applyFont="1" applyFill="1" applyAlignment="1">
      <alignment horizontal="left" vertical="justify" wrapText="1"/>
    </xf>
    <xf numFmtId="0" fontId="125" fillId="46" borderId="0" xfId="0" applyFont="1" applyFill="1" applyAlignment="1">
      <alignment horizontal="left"/>
    </xf>
    <xf numFmtId="0" fontId="125" fillId="5" borderId="0" xfId="0" applyFont="1" applyFill="1" applyAlignment="1">
      <alignment horizontal="left"/>
    </xf>
    <xf numFmtId="0" fontId="124" fillId="5" borderId="0" xfId="0" applyFont="1" applyFill="1" applyAlignment="1">
      <alignment horizontal="left"/>
    </xf>
    <xf numFmtId="0" fontId="133" fillId="0" borderId="0" xfId="0" applyFont="1" applyAlignment="1">
      <alignment horizontal="right" vertical="top"/>
    </xf>
    <xf numFmtId="0" fontId="134" fillId="0" borderId="0" xfId="0" applyFont="1" applyAlignment="1">
      <alignment horizontal="center" vertical="top"/>
    </xf>
    <xf numFmtId="0" fontId="124" fillId="5" borderId="0" xfId="0" applyFont="1" applyFill="1" applyAlignment="1">
      <alignment horizontal="center"/>
    </xf>
    <xf numFmtId="0" fontId="124" fillId="5" borderId="0" xfId="0" applyFont="1" applyFill="1" applyBorder="1" applyAlignment="1">
      <alignment horizontal="center" vertical="center"/>
    </xf>
    <xf numFmtId="0" fontId="125" fillId="5" borderId="0" xfId="0" applyFont="1" applyFill="1" applyAlignment="1">
      <alignment horizontal="center"/>
    </xf>
    <xf numFmtId="0" fontId="124" fillId="5" borderId="0" xfId="0" applyFont="1" applyFill="1" applyAlignment="1">
      <alignment horizontal="center" vertical="center"/>
    </xf>
    <xf numFmtId="43" fontId="128" fillId="5" borderId="0" xfId="2373" applyFont="1" applyFill="1" applyBorder="1" applyAlignment="1">
      <alignment horizontal="center"/>
    </xf>
    <xf numFmtId="0" fontId="124" fillId="0" borderId="0" xfId="0" applyFont="1" applyFill="1" applyAlignment="1">
      <alignment horizontal="center" vertical="justify" wrapText="1"/>
    </xf>
    <xf numFmtId="0" fontId="125" fillId="0" borderId="0" xfId="0" applyFont="1" applyFill="1" applyAlignment="1">
      <alignment horizontal="center" vertical="justify" wrapText="1"/>
    </xf>
    <xf numFmtId="0" fontId="125" fillId="0" borderId="0" xfId="0" applyFont="1" applyFill="1" applyAlignment="1">
      <alignment horizontal="center"/>
    </xf>
    <xf numFmtId="0" fontId="124" fillId="0" borderId="0" xfId="0" applyFont="1" applyFill="1" applyAlignment="1">
      <alignment horizontal="center" vertical="center"/>
    </xf>
    <xf numFmtId="3" fontId="124" fillId="0" borderId="0" xfId="0" applyNumberFormat="1" applyFont="1" applyFill="1" applyAlignment="1">
      <alignment horizontal="center"/>
    </xf>
    <xf numFmtId="0" fontId="129" fillId="5" borderId="0" xfId="2373" applyNumberFormat="1" applyFont="1" applyFill="1" applyBorder="1" applyAlignment="1">
      <alignment horizontal="center"/>
    </xf>
    <xf numFmtId="0" fontId="124" fillId="0" borderId="0" xfId="0" applyFont="1" applyFill="1" applyAlignment="1">
      <alignment horizontal="center"/>
    </xf>
    <xf numFmtId="43" fontId="124" fillId="0" borderId="0" xfId="2373" applyFont="1" applyFill="1" applyAlignment="1">
      <alignment horizontal="center"/>
    </xf>
    <xf numFmtId="43" fontId="125" fillId="0" borderId="0" xfId="2373" applyFont="1" applyFill="1" applyAlignment="1">
      <alignment horizontal="right" vertical="center" wrapText="1"/>
    </xf>
    <xf numFmtId="0" fontId="125" fillId="0" borderId="0" xfId="0" applyFont="1" applyFill="1" applyAlignment="1">
      <alignment horizontal="center" vertical="center"/>
    </xf>
    <xf numFmtId="0" fontId="129" fillId="0" borderId="0" xfId="0" applyFont="1" applyFill="1" applyBorder="1" applyAlignment="1">
      <alignment horizontal="left" vertical="center" wrapText="1"/>
    </xf>
    <xf numFmtId="0" fontId="124" fillId="0" borderId="43" xfId="0" applyFont="1" applyFill="1" applyBorder="1" applyAlignment="1">
      <alignment horizontal="center" vertical="center" wrapText="1"/>
    </xf>
    <xf numFmtId="0" fontId="124" fillId="0" borderId="15" xfId="0" applyFont="1" applyFill="1" applyBorder="1" applyAlignment="1">
      <alignment horizontal="center" vertical="center" wrapText="1"/>
    </xf>
    <xf numFmtId="0" fontId="135" fillId="0" borderId="0" xfId="0" applyFont="1" applyFill="1" applyBorder="1" applyAlignment="1">
      <alignment horizontal="right" vertical="center"/>
    </xf>
    <xf numFmtId="0" fontId="125" fillId="0" borderId="0" xfId="0" applyFont="1" applyFill="1" applyBorder="1" applyAlignment="1">
      <alignment horizontal="left" vertical="center" wrapText="1"/>
    </xf>
    <xf numFmtId="0" fontId="124" fillId="0" borderId="0" xfId="11417" applyFont="1" applyFill="1" applyAlignment="1">
      <alignment horizontal="left" vertical="center"/>
    </xf>
    <xf numFmtId="0" fontId="124" fillId="0" borderId="0" xfId="11417" applyFont="1" applyFill="1" applyAlignment="1">
      <alignment horizontal="center" vertical="top"/>
    </xf>
    <xf numFmtId="0" fontId="134" fillId="0" borderId="0" xfId="0" applyFont="1" applyFill="1" applyAlignment="1">
      <alignment horizontal="left" vertical="center"/>
    </xf>
    <xf numFmtId="0" fontId="133" fillId="0" borderId="0" xfId="0" applyFont="1" applyFill="1" applyAlignment="1">
      <alignment horizontal="left" vertical="center"/>
    </xf>
    <xf numFmtId="0" fontId="134" fillId="0" borderId="0" xfId="0" applyFont="1" applyFill="1" applyAlignment="1">
      <alignment horizontal="center" vertical="center"/>
    </xf>
    <xf numFmtId="0" fontId="133" fillId="0" borderId="0" xfId="0" applyFont="1" applyFill="1" applyAlignment="1">
      <alignment horizontal="center" vertical="center"/>
    </xf>
    <xf numFmtId="0" fontId="124" fillId="5" borderId="0" xfId="11417" applyFont="1" applyFill="1" applyBorder="1" applyAlignment="1">
      <alignment horizontal="left" vertical="center"/>
    </xf>
    <xf numFmtId="0" fontId="124" fillId="5" borderId="0" xfId="11417" applyFont="1" applyFill="1" applyBorder="1" applyAlignment="1">
      <alignment horizontal="center" vertical="center"/>
    </xf>
    <xf numFmtId="164" fontId="124" fillId="0" borderId="0" xfId="11417" applyNumberFormat="1" applyFont="1" applyFill="1" applyBorder="1" applyAlignment="1">
      <alignment horizontal="center" vertical="center"/>
    </xf>
    <xf numFmtId="164" fontId="132" fillId="0" borderId="0" xfId="11417" applyNumberFormat="1" applyFont="1" applyFill="1" applyBorder="1" applyAlignment="1">
      <alignment horizontal="center" vertical="center"/>
    </xf>
    <xf numFmtId="0" fontId="125" fillId="5" borderId="0" xfId="0" applyFont="1" applyFill="1" applyBorder="1" applyAlignment="1">
      <alignment horizontal="left"/>
    </xf>
    <xf numFmtId="0" fontId="124" fillId="5" borderId="0" xfId="11417" applyFont="1" applyFill="1" applyAlignment="1">
      <alignment horizontal="left" vertical="center"/>
    </xf>
    <xf numFmtId="0" fontId="124" fillId="5" borderId="0" xfId="11417" applyFont="1" applyFill="1" applyAlignment="1">
      <alignment horizontal="center" vertical="center"/>
    </xf>
    <xf numFmtId="0" fontId="125" fillId="5" borderId="0" xfId="11417" applyFont="1" applyFill="1" applyAlignment="1">
      <alignment horizontal="center" vertical="center"/>
    </xf>
    <xf numFmtId="0" fontId="125" fillId="5" borderId="0" xfId="11417" applyFont="1" applyFill="1" applyBorder="1" applyAlignment="1">
      <alignment horizontal="center" vertical="center"/>
    </xf>
    <xf numFmtId="38" fontId="135" fillId="5" borderId="0" xfId="2389" applyNumberFormat="1" applyFont="1" applyFill="1" applyAlignment="1">
      <alignment horizontal="left" vertical="center" wrapText="1"/>
    </xf>
    <xf numFmtId="43" fontId="128" fillId="0" borderId="0" xfId="2373" applyFont="1" applyFill="1" applyAlignment="1">
      <alignment horizontal="center" wrapText="1"/>
    </xf>
    <xf numFmtId="0" fontId="42" fillId="0" borderId="0" xfId="11417" applyFont="1" applyAlignment="1">
      <alignment horizontal="justify" vertical="top" wrapText="1"/>
    </xf>
    <xf numFmtId="0" fontId="42" fillId="0" borderId="10" xfId="11417" applyFont="1" applyBorder="1" applyAlignment="1">
      <alignment horizontal="center" vertical="top" wrapText="1"/>
    </xf>
    <xf numFmtId="0" fontId="42" fillId="5" borderId="0" xfId="11417" applyFont="1" applyFill="1" applyAlignment="1">
      <alignment horizontal="justify" vertical="top" wrapText="1"/>
    </xf>
    <xf numFmtId="0" fontId="123" fillId="0" borderId="0" xfId="11417" applyFont="1" applyAlignment="1">
      <alignment horizontal="center" vertical="center"/>
    </xf>
    <xf numFmtId="0" fontId="42" fillId="0" borderId="0" xfId="11417" applyFont="1" applyAlignment="1">
      <alignment horizontal="center" vertical="center"/>
    </xf>
    <xf numFmtId="0" fontId="123" fillId="0" borderId="0" xfId="11417" applyFont="1" applyAlignment="1">
      <alignment horizontal="left" vertical="center"/>
    </xf>
    <xf numFmtId="0" fontId="123" fillId="0" borderId="0" xfId="11417" applyFont="1" applyAlignment="1">
      <alignment horizontal="justify" vertical="top" wrapText="1"/>
    </xf>
    <xf numFmtId="0" fontId="42" fillId="0" borderId="0" xfId="11417" applyFont="1" applyAlignment="1">
      <alignment horizontal="justify" vertical="center" wrapText="1"/>
    </xf>
    <xf numFmtId="0" fontId="123" fillId="5" borderId="0" xfId="0" applyFont="1" applyFill="1" applyAlignment="1">
      <alignment horizontal="left" vertical="top" wrapText="1"/>
    </xf>
    <xf numFmtId="0" fontId="42" fillId="0" borderId="0" xfId="5308" quotePrefix="1" applyFont="1" applyAlignment="1">
      <alignment horizontal="left" vertical="center" wrapText="1"/>
    </xf>
    <xf numFmtId="0" fontId="42" fillId="0" borderId="0" xfId="5308" quotePrefix="1" applyFont="1" applyAlignment="1">
      <alignment horizontal="justify" vertical="center" wrapText="1"/>
    </xf>
    <xf numFmtId="10" fontId="124" fillId="5" borderId="0" xfId="0" applyNumberFormat="1" applyFont="1" applyFill="1" applyAlignment="1">
      <alignment horizontal="left" vertical="top" wrapText="1"/>
    </xf>
    <xf numFmtId="10" fontId="125" fillId="5" borderId="0" xfId="0" applyNumberFormat="1" applyFont="1" applyFill="1" applyAlignment="1">
      <alignment horizontal="justify" vertical="top" wrapText="1"/>
    </xf>
    <xf numFmtId="0" fontId="124" fillId="5" borderId="0" xfId="0" applyFont="1" applyFill="1" applyAlignment="1">
      <alignment horizontal="left" vertical="top" wrapText="1"/>
    </xf>
    <xf numFmtId="0" fontId="42" fillId="5" borderId="0" xfId="0" applyFont="1" applyFill="1" applyAlignment="1">
      <alignment horizontal="justify" vertical="top" wrapText="1"/>
    </xf>
    <xf numFmtId="10" fontId="42" fillId="0" borderId="0" xfId="0" applyNumberFormat="1" applyFont="1" applyAlignment="1">
      <alignment horizontal="justify" vertical="top" wrapText="1"/>
    </xf>
    <xf numFmtId="10" fontId="42" fillId="5" borderId="0" xfId="0" applyNumberFormat="1" applyFont="1" applyFill="1" applyAlignment="1">
      <alignment horizontal="justify" vertical="top" wrapText="1"/>
    </xf>
    <xf numFmtId="0" fontId="123" fillId="5" borderId="0" xfId="11417" applyFont="1" applyFill="1" applyAlignment="1">
      <alignment horizontal="left" vertical="center"/>
    </xf>
    <xf numFmtId="0" fontId="42" fillId="5" borderId="0" xfId="11417" applyFont="1" applyFill="1" applyAlignment="1">
      <alignment horizontal="left" vertical="top"/>
    </xf>
    <xf numFmtId="0" fontId="42" fillId="5" borderId="0" xfId="11417" applyFont="1" applyFill="1" applyAlignment="1">
      <alignment horizontal="left" vertical="top" wrapText="1"/>
    </xf>
    <xf numFmtId="0" fontId="42" fillId="0" borderId="0" xfId="0" applyFont="1" applyAlignment="1">
      <alignment horizontal="justify" vertical="top" wrapText="1"/>
    </xf>
    <xf numFmtId="0" fontId="42" fillId="5" borderId="0" xfId="11417" applyFont="1" applyFill="1" applyAlignment="1">
      <alignment horizontal="center" vertical="top"/>
    </xf>
    <xf numFmtId="0" fontId="42" fillId="5" borderId="0" xfId="11417" applyFont="1" applyFill="1" applyAlignment="1">
      <alignment vertical="distributed"/>
    </xf>
    <xf numFmtId="0" fontId="123" fillId="0" borderId="0" xfId="11417" applyFont="1" applyAlignment="1">
      <alignment horizontal="left"/>
    </xf>
    <xf numFmtId="0" fontId="123" fillId="0" borderId="0" xfId="11417" applyFont="1" applyAlignment="1">
      <alignment horizontal="left" vertical="top" wrapText="1"/>
    </xf>
    <xf numFmtId="0" fontId="42" fillId="0" borderId="0" xfId="11417" applyFont="1" applyAlignment="1">
      <alignment horizontal="left" vertical="top" wrapText="1"/>
    </xf>
    <xf numFmtId="10" fontId="125" fillId="5" borderId="0" xfId="0" applyNumberFormat="1" applyFont="1" applyFill="1" applyAlignment="1">
      <alignment horizontal="left" vertical="top" wrapText="1"/>
    </xf>
    <xf numFmtId="0" fontId="125" fillId="5" borderId="0" xfId="0" applyFont="1" applyFill="1" applyAlignment="1">
      <alignment horizontal="justify" vertical="top" wrapText="1"/>
    </xf>
    <xf numFmtId="10" fontId="124" fillId="5" borderId="0" xfId="0" applyNumberFormat="1" applyFont="1" applyFill="1" applyAlignment="1">
      <alignment horizontal="justify" vertical="top" wrapText="1"/>
    </xf>
    <xf numFmtId="164" fontId="140" fillId="0" borderId="0" xfId="19458" applyNumberFormat="1" applyFont="1" applyFill="1" applyBorder="1" applyAlignment="1">
      <alignment horizontal="center"/>
    </xf>
    <xf numFmtId="0" fontId="125" fillId="0" borderId="0" xfId="0" applyFont="1" applyFill="1" applyBorder="1" applyAlignment="1">
      <alignment horizontal="left" vertical="center"/>
    </xf>
    <xf numFmtId="0" fontId="125" fillId="0" borderId="0" xfId="0" applyFont="1" applyFill="1" applyBorder="1" applyAlignment="1">
      <alignment horizontal="left" vertical="justify" wrapText="1"/>
    </xf>
    <xf numFmtId="0" fontId="125" fillId="0" borderId="0" xfId="0" applyFont="1" applyFill="1" applyAlignment="1">
      <alignment horizontal="left" vertical="justify" wrapText="1"/>
    </xf>
    <xf numFmtId="0" fontId="134" fillId="0" borderId="0" xfId="19458" applyFont="1" applyFill="1" applyBorder="1" applyAlignment="1">
      <alignment horizontal="left" vertical="top" wrapText="1"/>
    </xf>
    <xf numFmtId="0" fontId="135" fillId="0" borderId="4" xfId="19476" applyFont="1" applyFill="1" applyBorder="1" applyAlignment="1">
      <alignment horizontal="left"/>
    </xf>
    <xf numFmtId="0" fontId="125" fillId="0" borderId="0" xfId="0" applyNumberFormat="1" applyFont="1" applyFill="1" applyAlignment="1">
      <alignment horizontal="justify" vertical="center" wrapText="1"/>
    </xf>
    <xf numFmtId="0" fontId="129" fillId="0" borderId="0" xfId="2373" applyNumberFormat="1" applyFont="1" applyFill="1" applyBorder="1" applyAlignment="1">
      <alignment horizontal="center" vertical="center"/>
    </xf>
    <xf numFmtId="0" fontId="135" fillId="0" borderId="0" xfId="11417" applyFont="1" applyFill="1" applyBorder="1" applyAlignment="1">
      <alignment horizontal="left" vertical="top" wrapText="1"/>
    </xf>
    <xf numFmtId="43" fontId="124" fillId="0" borderId="43" xfId="2373" applyFont="1" applyFill="1" applyBorder="1" applyAlignment="1">
      <alignment horizontal="center" vertical="center" wrapText="1"/>
    </xf>
    <xf numFmtId="43" fontId="124" fillId="0" borderId="15" xfId="2373" quotePrefix="1" applyFont="1" applyFill="1" applyBorder="1" applyAlignment="1">
      <alignment horizontal="center" vertical="center"/>
    </xf>
    <xf numFmtId="0" fontId="124" fillId="0" borderId="43" xfId="11417" applyFont="1" applyFill="1" applyBorder="1" applyAlignment="1">
      <alignment horizontal="center" vertical="center" wrapText="1"/>
    </xf>
    <xf numFmtId="0" fontId="124" fillId="0" borderId="15" xfId="11417" applyFont="1" applyFill="1" applyBorder="1" applyAlignment="1">
      <alignment horizontal="center" vertical="center" wrapText="1"/>
    </xf>
    <xf numFmtId="43" fontId="124" fillId="0" borderId="15" xfId="2373" applyFont="1" applyFill="1" applyBorder="1" applyAlignment="1">
      <alignment horizontal="center" vertical="center" wrapText="1"/>
    </xf>
    <xf numFmtId="0" fontId="125" fillId="0" borderId="0" xfId="11417" applyFont="1" applyFill="1" applyBorder="1" applyAlignment="1">
      <alignment horizontal="center" vertical="center"/>
    </xf>
    <xf numFmtId="0" fontId="125" fillId="0" borderId="0" xfId="0" applyNumberFormat="1" applyFont="1" applyFill="1" applyAlignment="1">
      <alignment horizontal="justify" vertical="top" wrapText="1"/>
    </xf>
    <xf numFmtId="0" fontId="125" fillId="0" borderId="0" xfId="11417" applyFont="1" applyFill="1" applyBorder="1" applyAlignment="1">
      <alignment horizontal="left" vertical="center" wrapText="1"/>
    </xf>
    <xf numFmtId="0" fontId="125" fillId="0" borderId="43" xfId="11417" applyFont="1" applyFill="1" applyBorder="1" applyAlignment="1">
      <alignment horizontal="left" vertical="center" wrapText="1"/>
    </xf>
    <xf numFmtId="0" fontId="125" fillId="0" borderId="0" xfId="11417" applyFont="1" applyFill="1" applyBorder="1" applyAlignment="1">
      <alignment horizontal="justify" vertical="top" wrapText="1"/>
    </xf>
    <xf numFmtId="0" fontId="125" fillId="0" borderId="0" xfId="0" applyNumberFormat="1" applyFont="1" applyFill="1" applyAlignment="1">
      <alignment horizontal="left" vertical="center" wrapText="1"/>
    </xf>
    <xf numFmtId="0" fontId="140" fillId="0" borderId="0" xfId="0" applyNumberFormat="1" applyFont="1" applyFill="1" applyAlignment="1">
      <alignment horizontal="left" vertical="center" wrapText="1"/>
    </xf>
    <xf numFmtId="0" fontId="125" fillId="0" borderId="0" xfId="11417" applyFont="1" applyFill="1" applyAlignment="1">
      <alignment horizontal="justify" vertical="center" wrapText="1"/>
    </xf>
    <xf numFmtId="0" fontId="125" fillId="0" borderId="0" xfId="11417" applyFont="1" applyAlignment="1">
      <alignment horizontal="justify" vertical="center" wrapText="1"/>
    </xf>
    <xf numFmtId="0" fontId="123" fillId="0" borderId="0" xfId="11417" applyFont="1" applyAlignment="1">
      <alignment horizontal="left" vertical="center" wrapText="1"/>
    </xf>
    <xf numFmtId="0" fontId="141" fillId="0" borderId="0" xfId="11417" applyFont="1" applyFill="1" applyAlignment="1">
      <alignment horizontal="left" vertical="center" wrapText="1"/>
    </xf>
    <xf numFmtId="0" fontId="140" fillId="0" borderId="41" xfId="11417" applyFont="1" applyFill="1" applyBorder="1" applyAlignment="1">
      <alignment horizontal="center" vertical="center"/>
    </xf>
    <xf numFmtId="0" fontId="140" fillId="0" borderId="10" xfId="11417" applyFont="1" applyFill="1" applyBorder="1" applyAlignment="1">
      <alignment horizontal="center" vertical="center"/>
    </xf>
    <xf numFmtId="0" fontId="124" fillId="0" borderId="38" xfId="11417" applyFont="1" applyFill="1" applyBorder="1" applyAlignment="1">
      <alignment horizontal="center" vertical="center"/>
    </xf>
    <xf numFmtId="0" fontId="140" fillId="0" borderId="38" xfId="11417" applyFont="1" applyFill="1" applyBorder="1" applyAlignment="1">
      <alignment horizontal="center" vertical="center"/>
    </xf>
    <xf numFmtId="0" fontId="140" fillId="0" borderId="43" xfId="11417" applyFont="1" applyFill="1" applyBorder="1" applyAlignment="1">
      <alignment horizontal="center" vertical="center"/>
    </xf>
    <xf numFmtId="0" fontId="140" fillId="0" borderId="15" xfId="11417" applyFont="1" applyFill="1" applyBorder="1" applyAlignment="1">
      <alignment horizontal="center" vertical="center"/>
    </xf>
    <xf numFmtId="0" fontId="125" fillId="0" borderId="0" xfId="11417" applyFont="1" applyFill="1" applyAlignment="1">
      <alignment horizontal="left" vertical="center" wrapText="1"/>
    </xf>
    <xf numFmtId="0" fontId="140" fillId="0" borderId="0" xfId="11417" applyFont="1" applyFill="1" applyAlignment="1">
      <alignment horizontal="left" vertical="center"/>
    </xf>
    <xf numFmtId="0" fontId="140" fillId="0" borderId="0" xfId="11417" applyFont="1" applyFill="1" applyAlignment="1">
      <alignment horizontal="center" vertical="center"/>
    </xf>
    <xf numFmtId="43" fontId="145" fillId="5" borderId="0" xfId="2373" applyFont="1" applyFill="1" applyBorder="1" applyAlignment="1">
      <alignment horizontal="center"/>
    </xf>
    <xf numFmtId="0" fontId="140" fillId="5" borderId="0" xfId="11417" applyFont="1" applyFill="1" applyAlignment="1">
      <alignment horizontal="left" vertical="center"/>
    </xf>
    <xf numFmtId="0" fontId="140" fillId="0" borderId="0" xfId="11417" applyFont="1" applyFill="1" applyBorder="1" applyAlignment="1">
      <alignment horizontal="center" vertical="center"/>
    </xf>
    <xf numFmtId="0" fontId="125" fillId="0" borderId="0" xfId="11417" applyFont="1" applyFill="1" applyAlignment="1">
      <alignment horizontal="left" vertical="top" wrapText="1"/>
    </xf>
    <xf numFmtId="0" fontId="141" fillId="0" borderId="0" xfId="11417" applyFont="1" applyFill="1" applyAlignment="1">
      <alignment horizontal="left" vertical="top" wrapText="1"/>
    </xf>
    <xf numFmtId="0" fontId="141" fillId="0" borderId="0" xfId="11417" applyFont="1" applyFill="1" applyBorder="1" applyAlignment="1">
      <alignment horizontal="justify" vertical="top" wrapText="1"/>
    </xf>
    <xf numFmtId="0" fontId="141" fillId="0" borderId="0" xfId="11417" applyFont="1" applyFill="1" applyBorder="1" applyAlignment="1">
      <alignment horizontal="justify" vertical="top"/>
    </xf>
    <xf numFmtId="0" fontId="141" fillId="0" borderId="0" xfId="11417" applyFont="1" applyFill="1" applyBorder="1" applyAlignment="1">
      <alignment horizontal="left" vertical="center" wrapText="1"/>
    </xf>
    <xf numFmtId="0" fontId="124" fillId="0" borderId="0" xfId="11417" applyFont="1" applyFill="1" applyAlignment="1">
      <alignment horizontal="center" vertical="center"/>
    </xf>
    <xf numFmtId="0" fontId="140" fillId="0" borderId="0" xfId="11417" applyFont="1" applyFill="1" applyAlignment="1">
      <alignment horizontal="center" vertical="top" wrapText="1"/>
    </xf>
    <xf numFmtId="0" fontId="141" fillId="0" borderId="0" xfId="11417" applyFont="1" applyFill="1" applyAlignment="1">
      <alignment horizontal="center" vertical="top" wrapText="1"/>
    </xf>
    <xf numFmtId="43" fontId="140" fillId="0" borderId="0" xfId="2373" applyFont="1" applyFill="1" applyBorder="1" applyAlignment="1">
      <alignment horizontal="center" vertical="center"/>
    </xf>
    <xf numFmtId="164" fontId="140" fillId="0" borderId="17" xfId="8783" applyNumberFormat="1" applyFont="1" applyFill="1" applyBorder="1" applyAlignment="1">
      <alignment horizontal="center" vertical="center"/>
    </xf>
    <xf numFmtId="0" fontId="141" fillId="0" borderId="38" xfId="11417" applyFont="1" applyFill="1" applyBorder="1" applyAlignment="1">
      <alignment horizontal="center" vertical="center" wrapText="1"/>
    </xf>
    <xf numFmtId="0" fontId="141" fillId="0" borderId="47" xfId="11417" applyFont="1" applyFill="1" applyBorder="1" applyAlignment="1">
      <alignment horizontal="center" vertical="center" wrapText="1"/>
    </xf>
    <xf numFmtId="164" fontId="141" fillId="0" borderId="46" xfId="11417" applyNumberFormat="1" applyFont="1" applyFill="1" applyBorder="1" applyAlignment="1">
      <alignment horizontal="center" vertical="center"/>
    </xf>
    <xf numFmtId="164" fontId="141" fillId="0" borderId="47" xfId="11417" applyNumberFormat="1" applyFont="1" applyFill="1" applyBorder="1" applyAlignment="1">
      <alignment horizontal="center" vertical="center"/>
    </xf>
    <xf numFmtId="0" fontId="141" fillId="0" borderId="3" xfId="11417" applyFont="1" applyFill="1" applyBorder="1" applyAlignment="1">
      <alignment horizontal="center" vertical="center" wrapText="1"/>
    </xf>
    <xf numFmtId="0" fontId="141" fillId="0" borderId="39" xfId="11417" applyFont="1" applyFill="1" applyBorder="1" applyAlignment="1">
      <alignment horizontal="center" vertical="center" wrapText="1"/>
    </xf>
    <xf numFmtId="0" fontId="141" fillId="0" borderId="2" xfId="11417" applyFont="1" applyFill="1" applyBorder="1" applyAlignment="1">
      <alignment horizontal="center" vertical="center" wrapText="1"/>
    </xf>
    <xf numFmtId="0" fontId="141" fillId="0" borderId="40" xfId="11417" applyFont="1" applyFill="1" applyBorder="1" applyAlignment="1">
      <alignment horizontal="center" vertical="center" wrapText="1"/>
    </xf>
    <xf numFmtId="164" fontId="141" fillId="5" borderId="46" xfId="11417" applyNumberFormat="1" applyFont="1" applyFill="1" applyBorder="1" applyAlignment="1">
      <alignment horizontal="center" vertical="center"/>
    </xf>
    <xf numFmtId="164" fontId="141" fillId="5" borderId="47" xfId="11417" applyNumberFormat="1" applyFont="1" applyFill="1" applyBorder="1" applyAlignment="1">
      <alignment horizontal="center" vertical="center"/>
    </xf>
    <xf numFmtId="0" fontId="141" fillId="0" borderId="0" xfId="11417" applyFont="1" applyFill="1" applyAlignment="1">
      <alignment horizontal="justify" vertical="top" wrapText="1"/>
    </xf>
    <xf numFmtId="0" fontId="140" fillId="0" borderId="42" xfId="11417" applyFont="1" applyFill="1" applyBorder="1" applyAlignment="1">
      <alignment horizontal="center" vertical="center" wrapText="1"/>
    </xf>
    <xf numFmtId="0" fontId="140" fillId="0" borderId="43" xfId="11417" applyFont="1" applyFill="1" applyBorder="1" applyAlignment="1">
      <alignment horizontal="center" vertical="center" wrapText="1"/>
    </xf>
    <xf numFmtId="0" fontId="140" fillId="0" borderId="44" xfId="11417" applyFont="1" applyFill="1" applyBorder="1" applyAlignment="1">
      <alignment horizontal="center" vertical="center" wrapText="1"/>
    </xf>
    <xf numFmtId="0" fontId="140" fillId="0" borderId="12" xfId="11417" applyFont="1" applyFill="1" applyBorder="1" applyAlignment="1">
      <alignment horizontal="center" vertical="center" wrapText="1"/>
    </xf>
    <xf numFmtId="0" fontId="140" fillId="0" borderId="0" xfId="11417" applyFont="1" applyFill="1" applyBorder="1" applyAlignment="1">
      <alignment horizontal="center" vertical="center" wrapText="1"/>
    </xf>
    <xf numFmtId="0" fontId="140" fillId="0" borderId="16" xfId="11417" applyFont="1" applyFill="1" applyBorder="1" applyAlignment="1">
      <alignment horizontal="center" vertical="center" wrapText="1"/>
    </xf>
    <xf numFmtId="0" fontId="140" fillId="0" borderId="13" xfId="11417" applyFont="1" applyFill="1" applyBorder="1" applyAlignment="1">
      <alignment horizontal="center" vertical="center" wrapText="1"/>
    </xf>
    <xf numFmtId="0" fontId="140" fillId="0" borderId="15" xfId="11417" applyFont="1" applyFill="1" applyBorder="1" applyAlignment="1">
      <alignment horizontal="center" vertical="center" wrapText="1"/>
    </xf>
    <xf numFmtId="0" fontId="140" fillId="0" borderId="14" xfId="11417" applyFont="1" applyFill="1" applyBorder="1" applyAlignment="1">
      <alignment horizontal="center" vertical="center" wrapText="1"/>
    </xf>
    <xf numFmtId="0" fontId="140" fillId="0" borderId="39" xfId="11417" applyFont="1" applyFill="1" applyBorder="1" applyAlignment="1">
      <alignment horizontal="center" vertical="center" wrapText="1"/>
    </xf>
    <xf numFmtId="0" fontId="140" fillId="0" borderId="2" xfId="11417" applyFont="1" applyFill="1" applyBorder="1" applyAlignment="1">
      <alignment horizontal="center" vertical="center" wrapText="1"/>
    </xf>
    <xf numFmtId="0" fontId="140" fillId="0" borderId="40" xfId="11417" applyFont="1" applyFill="1" applyBorder="1" applyAlignment="1">
      <alignment horizontal="center" vertical="center" wrapText="1"/>
    </xf>
    <xf numFmtId="0" fontId="140" fillId="0" borderId="42" xfId="11417" applyFont="1" applyFill="1" applyBorder="1" applyAlignment="1">
      <alignment horizontal="center" vertical="center"/>
    </xf>
    <xf numFmtId="0" fontId="140" fillId="0" borderId="44" xfId="11417" applyFont="1" applyFill="1" applyBorder="1" applyAlignment="1">
      <alignment horizontal="center" vertical="center"/>
    </xf>
    <xf numFmtId="0" fontId="124" fillId="0" borderId="13" xfId="11417" applyFont="1" applyFill="1" applyBorder="1" applyAlignment="1">
      <alignment horizontal="center" vertical="center"/>
    </xf>
    <xf numFmtId="0" fontId="140" fillId="0" borderId="14" xfId="11417" applyFont="1" applyFill="1" applyBorder="1" applyAlignment="1">
      <alignment horizontal="center" vertical="center"/>
    </xf>
    <xf numFmtId="0" fontId="141" fillId="0" borderId="39" xfId="11417" applyFont="1" applyFill="1" applyBorder="1" applyAlignment="1">
      <alignment horizontal="left" vertical="center" wrapText="1"/>
    </xf>
    <xf numFmtId="0" fontId="141" fillId="0" borderId="2" xfId="11417" applyFont="1" applyFill="1" applyBorder="1" applyAlignment="1">
      <alignment horizontal="left" vertical="center" wrapText="1"/>
    </xf>
    <xf numFmtId="0" fontId="141" fillId="0" borderId="40" xfId="11417" applyFont="1" applyFill="1" applyBorder="1" applyAlignment="1">
      <alignment horizontal="left" vertical="center" wrapText="1"/>
    </xf>
    <xf numFmtId="0" fontId="141" fillId="0" borderId="3" xfId="11417" applyFont="1" applyFill="1" applyBorder="1" applyAlignment="1">
      <alignment horizontal="left" vertical="center" wrapText="1"/>
    </xf>
    <xf numFmtId="0" fontId="141" fillId="0" borderId="43" xfId="11417" applyFont="1" applyFill="1" applyBorder="1" applyAlignment="1">
      <alignment horizontal="center" vertical="center" wrapText="1"/>
    </xf>
    <xf numFmtId="164" fontId="141" fillId="5" borderId="46" xfId="8783" applyNumberFormat="1" applyFont="1" applyFill="1" applyBorder="1" applyAlignment="1">
      <alignment horizontal="center" vertical="center"/>
    </xf>
    <xf numFmtId="164" fontId="141" fillId="5" borderId="47" xfId="8783" applyNumberFormat="1" applyFont="1" applyFill="1" applyBorder="1" applyAlignment="1">
      <alignment horizontal="center" vertical="center"/>
    </xf>
    <xf numFmtId="43" fontId="123" fillId="0" borderId="0" xfId="0" applyNumberFormat="1" applyFont="1" applyFill="1"/>
    <xf numFmtId="43" fontId="125" fillId="0" borderId="0" xfId="11417" applyNumberFormat="1" applyFont="1" applyFill="1" applyAlignment="1">
      <alignment vertical="center"/>
    </xf>
    <xf numFmtId="43" fontId="124" fillId="0" borderId="17" xfId="2373" applyNumberFormat="1" applyFont="1" applyFill="1" applyBorder="1" applyAlignment="1">
      <alignment horizontal="justify" vertical="center" wrapText="1"/>
    </xf>
  </cellXfs>
  <cellStyles count="19510">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53" xfId="19504" xr:uid="{4930DCA9-E979-4695-825F-5F636EE9BF04}"/>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8" xr:uid="{7F50F0A9-B14E-41D5-A9E9-321FBD426FDB}"/>
    <cellStyle name="Comma 2 4" xfId="4533" xr:uid="{00000000-0005-0000-0000-000087200000}"/>
    <cellStyle name="Comma 2 4 2" xfId="4534" xr:uid="{00000000-0005-0000-0000-000088200000}"/>
    <cellStyle name="Comma 2 4 2 2" xfId="9961" xr:uid="{00000000-0005-0000-0000-000089200000}"/>
    <cellStyle name="Comma 2 4 3" xfId="9962" xr:uid="{00000000-0005-0000-0000-00008A200000}"/>
    <cellStyle name="Comma 2 4 4" xfId="9963" xr:uid="{00000000-0005-0000-0000-00008B200000}"/>
    <cellStyle name="Comma 2 4 5" xfId="9964" xr:uid="{00000000-0005-0000-0000-00008C200000}"/>
    <cellStyle name="Comma 2 4 6" xfId="9965" xr:uid="{00000000-0005-0000-0000-00008D200000}"/>
    <cellStyle name="Comma 2 5" xfId="4535" xr:uid="{00000000-0005-0000-0000-00008E200000}"/>
    <cellStyle name="Comma 2 5 2" xfId="7999" xr:uid="{00000000-0005-0000-0000-00008F200000}"/>
    <cellStyle name="Comma 2 5 2 2" xfId="8000" xr:uid="{00000000-0005-0000-0000-000090200000}"/>
    <cellStyle name="Comma 2 6" xfId="4536" xr:uid="{00000000-0005-0000-0000-000091200000}"/>
    <cellStyle name="Comma 2 6 2" xfId="7177" xr:uid="{00000000-0005-0000-0000-000092200000}"/>
    <cellStyle name="Comma 2 6 2 2" xfId="7178" xr:uid="{00000000-0005-0000-0000-000093200000}"/>
    <cellStyle name="Comma 2 6 2 3" xfId="7179" xr:uid="{00000000-0005-0000-0000-000094200000}"/>
    <cellStyle name="Comma 2 6 2 4" xfId="7180" xr:uid="{00000000-0005-0000-0000-000095200000}"/>
    <cellStyle name="Comma 2 6 3" xfId="7181" xr:uid="{00000000-0005-0000-0000-000096200000}"/>
    <cellStyle name="Comma 2 6 4" xfId="7182" xr:uid="{00000000-0005-0000-0000-000097200000}"/>
    <cellStyle name="Comma 2 7" xfId="4537" xr:uid="{00000000-0005-0000-0000-000098200000}"/>
    <cellStyle name="Comma 2 7 2" xfId="9966" xr:uid="{00000000-0005-0000-0000-000099200000}"/>
    <cellStyle name="Comma 2 8" xfId="4538" xr:uid="{00000000-0005-0000-0000-00009A200000}"/>
    <cellStyle name="Comma 2 9" xfId="4539" xr:uid="{00000000-0005-0000-0000-00009B200000}"/>
    <cellStyle name="Comma 20" xfId="2487" xr:uid="{00000000-0005-0000-0000-00009C200000}"/>
    <cellStyle name="Comma 20 2" xfId="4540" xr:uid="{00000000-0005-0000-0000-00009D200000}"/>
    <cellStyle name="Comma 20 2 2" xfId="9967" xr:uid="{00000000-0005-0000-0000-00009E200000}"/>
    <cellStyle name="Comma 20 3" xfId="9968" xr:uid="{00000000-0005-0000-0000-00009F200000}"/>
    <cellStyle name="Comma 21" xfId="4541" xr:uid="{00000000-0005-0000-0000-0000A0200000}"/>
    <cellStyle name="Comma 21 2" xfId="4542" xr:uid="{00000000-0005-0000-0000-0000A1200000}"/>
    <cellStyle name="Comma 21 3" xfId="9969" xr:uid="{00000000-0005-0000-0000-0000A2200000}"/>
    <cellStyle name="Comma 22" xfId="4543" xr:uid="{00000000-0005-0000-0000-0000A3200000}"/>
    <cellStyle name="Comma 22 2" xfId="7183" xr:uid="{00000000-0005-0000-0000-0000A4200000}"/>
    <cellStyle name="Comma 22 3" xfId="9970" xr:uid="{00000000-0005-0000-0000-0000A5200000}"/>
    <cellStyle name="Comma 23" xfId="4544" xr:uid="{00000000-0005-0000-0000-0000A6200000}"/>
    <cellStyle name="Comma 23 2" xfId="9971" xr:uid="{00000000-0005-0000-0000-0000A7200000}"/>
    <cellStyle name="Comma 23 2 2" xfId="9972" xr:uid="{00000000-0005-0000-0000-0000A8200000}"/>
    <cellStyle name="Comma 23 2 2 2" xfId="9973" xr:uid="{00000000-0005-0000-0000-0000A9200000}"/>
    <cellStyle name="Comma 23 2 2 2 2" xfId="9974" xr:uid="{00000000-0005-0000-0000-0000AA200000}"/>
    <cellStyle name="Comma 23 2 2 2 2 2" xfId="9975" xr:uid="{00000000-0005-0000-0000-0000AB200000}"/>
    <cellStyle name="Comma 23 2 2 2 2 2 2" xfId="9976" xr:uid="{00000000-0005-0000-0000-0000AC200000}"/>
    <cellStyle name="Comma 23 2 2 2 2 3" xfId="9977" xr:uid="{00000000-0005-0000-0000-0000AD200000}"/>
    <cellStyle name="Comma 23 2 2 2 3" xfId="9978" xr:uid="{00000000-0005-0000-0000-0000AE200000}"/>
    <cellStyle name="Comma 23 2 2 2 3 2" xfId="9979" xr:uid="{00000000-0005-0000-0000-0000AF200000}"/>
    <cellStyle name="Comma 23 2 2 2 4" xfId="9980" xr:uid="{00000000-0005-0000-0000-0000B0200000}"/>
    <cellStyle name="Comma 23 2 2 3" xfId="9981" xr:uid="{00000000-0005-0000-0000-0000B1200000}"/>
    <cellStyle name="Comma 23 2 2 3 2" xfId="9982" xr:uid="{00000000-0005-0000-0000-0000B2200000}"/>
    <cellStyle name="Comma 23 2 2 3 2 2" xfId="9983" xr:uid="{00000000-0005-0000-0000-0000B3200000}"/>
    <cellStyle name="Comma 23 2 2 3 2 2 2" xfId="9984" xr:uid="{00000000-0005-0000-0000-0000B4200000}"/>
    <cellStyle name="Comma 23 2 2 3 2 3" xfId="9985" xr:uid="{00000000-0005-0000-0000-0000B5200000}"/>
    <cellStyle name="Comma 23 2 2 3 3" xfId="9986" xr:uid="{00000000-0005-0000-0000-0000B6200000}"/>
    <cellStyle name="Comma 23 2 2 3 3 2" xfId="9987" xr:uid="{00000000-0005-0000-0000-0000B7200000}"/>
    <cellStyle name="Comma 23 2 2 3 4" xfId="9988" xr:uid="{00000000-0005-0000-0000-0000B8200000}"/>
    <cellStyle name="Comma 23 2 2 4" xfId="9989" xr:uid="{00000000-0005-0000-0000-0000B9200000}"/>
    <cellStyle name="Comma 23 2 2 4 2" xfId="9990" xr:uid="{00000000-0005-0000-0000-0000BA200000}"/>
    <cellStyle name="Comma 23 2 2 4 2 2" xfId="9991" xr:uid="{00000000-0005-0000-0000-0000BB200000}"/>
    <cellStyle name="Comma 23 2 2 4 3" xfId="9992" xr:uid="{00000000-0005-0000-0000-0000BC200000}"/>
    <cellStyle name="Comma 23 2 2 5" xfId="9993" xr:uid="{00000000-0005-0000-0000-0000BD200000}"/>
    <cellStyle name="Comma 23 2 2 5 2" xfId="9994" xr:uid="{00000000-0005-0000-0000-0000BE200000}"/>
    <cellStyle name="Comma 23 2 2 6" xfId="9995" xr:uid="{00000000-0005-0000-0000-0000BF200000}"/>
    <cellStyle name="Comma 23 2 3" xfId="9996" xr:uid="{00000000-0005-0000-0000-0000C0200000}"/>
    <cellStyle name="Comma 23 2 3 2" xfId="9997" xr:uid="{00000000-0005-0000-0000-0000C1200000}"/>
    <cellStyle name="Comma 23 2 3 2 2" xfId="9998" xr:uid="{00000000-0005-0000-0000-0000C2200000}"/>
    <cellStyle name="Comma 23 2 3 2 2 2" xfId="9999" xr:uid="{00000000-0005-0000-0000-0000C3200000}"/>
    <cellStyle name="Comma 23 2 3 2 3" xfId="10000" xr:uid="{00000000-0005-0000-0000-0000C4200000}"/>
    <cellStyle name="Comma 23 2 3 3" xfId="10001" xr:uid="{00000000-0005-0000-0000-0000C5200000}"/>
    <cellStyle name="Comma 23 2 3 3 2" xfId="10002" xr:uid="{00000000-0005-0000-0000-0000C6200000}"/>
    <cellStyle name="Comma 23 2 3 4" xfId="10003" xr:uid="{00000000-0005-0000-0000-0000C7200000}"/>
    <cellStyle name="Comma 23 2 4" xfId="10004" xr:uid="{00000000-0005-0000-0000-0000C8200000}"/>
    <cellStyle name="Comma 23 2 4 2" xfId="10005" xr:uid="{00000000-0005-0000-0000-0000C9200000}"/>
    <cellStyle name="Comma 23 2 4 2 2" xfId="10006" xr:uid="{00000000-0005-0000-0000-0000CA200000}"/>
    <cellStyle name="Comma 23 2 4 2 2 2" xfId="10007" xr:uid="{00000000-0005-0000-0000-0000CB200000}"/>
    <cellStyle name="Comma 23 2 4 2 3" xfId="10008" xr:uid="{00000000-0005-0000-0000-0000CC200000}"/>
    <cellStyle name="Comma 23 2 4 3" xfId="10009" xr:uid="{00000000-0005-0000-0000-0000CD200000}"/>
    <cellStyle name="Comma 23 2 4 3 2" xfId="10010" xr:uid="{00000000-0005-0000-0000-0000CE200000}"/>
    <cellStyle name="Comma 23 2 4 4" xfId="10011" xr:uid="{00000000-0005-0000-0000-0000CF200000}"/>
    <cellStyle name="Comma 23 2 5" xfId="10012" xr:uid="{00000000-0005-0000-0000-0000D0200000}"/>
    <cellStyle name="Comma 23 2 5 2" xfId="10013" xr:uid="{00000000-0005-0000-0000-0000D1200000}"/>
    <cellStyle name="Comma 23 2 5 2 2" xfId="10014" xr:uid="{00000000-0005-0000-0000-0000D2200000}"/>
    <cellStyle name="Comma 23 2 5 3" xfId="10015" xr:uid="{00000000-0005-0000-0000-0000D3200000}"/>
    <cellStyle name="Comma 23 2 6" xfId="10016" xr:uid="{00000000-0005-0000-0000-0000D4200000}"/>
    <cellStyle name="Comma 23 2 6 2" xfId="10017" xr:uid="{00000000-0005-0000-0000-0000D5200000}"/>
    <cellStyle name="Comma 23 3" xfId="10018" xr:uid="{00000000-0005-0000-0000-0000D6200000}"/>
    <cellStyle name="Comma 23 3 2" xfId="10019" xr:uid="{00000000-0005-0000-0000-0000D7200000}"/>
    <cellStyle name="Comma 23 3 2 2" xfId="10020" xr:uid="{00000000-0005-0000-0000-0000D8200000}"/>
    <cellStyle name="Comma 23 3 2 2 2" xfId="10021" xr:uid="{00000000-0005-0000-0000-0000D9200000}"/>
    <cellStyle name="Comma 23 3 2 2 2 2" xfId="10022" xr:uid="{00000000-0005-0000-0000-0000DA200000}"/>
    <cellStyle name="Comma 23 3 2 2 3" xfId="10023" xr:uid="{00000000-0005-0000-0000-0000DB200000}"/>
    <cellStyle name="Comma 23 3 2 3" xfId="10024" xr:uid="{00000000-0005-0000-0000-0000DC200000}"/>
    <cellStyle name="Comma 23 3 2 3 2" xfId="10025" xr:uid="{00000000-0005-0000-0000-0000DD200000}"/>
    <cellStyle name="Comma 23 3 2 4" xfId="10026" xr:uid="{00000000-0005-0000-0000-0000DE200000}"/>
    <cellStyle name="Comma 23 3 3" xfId="10027" xr:uid="{00000000-0005-0000-0000-0000DF200000}"/>
    <cellStyle name="Comma 23 3 3 2" xfId="10028" xr:uid="{00000000-0005-0000-0000-0000E0200000}"/>
    <cellStyle name="Comma 23 3 3 2 2" xfId="10029" xr:uid="{00000000-0005-0000-0000-0000E1200000}"/>
    <cellStyle name="Comma 23 3 3 2 2 2" xfId="10030" xr:uid="{00000000-0005-0000-0000-0000E2200000}"/>
    <cellStyle name="Comma 23 3 3 2 3" xfId="10031" xr:uid="{00000000-0005-0000-0000-0000E3200000}"/>
    <cellStyle name="Comma 23 3 3 3" xfId="10032" xr:uid="{00000000-0005-0000-0000-0000E4200000}"/>
    <cellStyle name="Comma 23 3 3 3 2" xfId="10033" xr:uid="{00000000-0005-0000-0000-0000E5200000}"/>
    <cellStyle name="Comma 23 3 3 4" xfId="10034" xr:uid="{00000000-0005-0000-0000-0000E6200000}"/>
    <cellStyle name="Comma 23 3 4" xfId="10035" xr:uid="{00000000-0005-0000-0000-0000E7200000}"/>
    <cellStyle name="Comma 23 3 4 2" xfId="10036" xr:uid="{00000000-0005-0000-0000-0000E8200000}"/>
    <cellStyle name="Comma 23 3 4 2 2" xfId="10037" xr:uid="{00000000-0005-0000-0000-0000E9200000}"/>
    <cellStyle name="Comma 23 3 4 3" xfId="10038" xr:uid="{00000000-0005-0000-0000-0000EA200000}"/>
    <cellStyle name="Comma 23 3 5" xfId="10039" xr:uid="{00000000-0005-0000-0000-0000EB200000}"/>
    <cellStyle name="Comma 23 3 5 2" xfId="10040" xr:uid="{00000000-0005-0000-0000-0000EC200000}"/>
    <cellStyle name="Comma 23 4" xfId="10041" xr:uid="{00000000-0005-0000-0000-0000ED200000}"/>
    <cellStyle name="Comma 23 4 2" xfId="10042" xr:uid="{00000000-0005-0000-0000-0000EE200000}"/>
    <cellStyle name="Comma 23 4 2 2" xfId="10043" xr:uid="{00000000-0005-0000-0000-0000EF200000}"/>
    <cellStyle name="Comma 23 4 2 2 2" xfId="10044" xr:uid="{00000000-0005-0000-0000-0000F0200000}"/>
    <cellStyle name="Comma 23 4 2 3" xfId="10045" xr:uid="{00000000-0005-0000-0000-0000F1200000}"/>
    <cellStyle name="Comma 23 4 3" xfId="10046" xr:uid="{00000000-0005-0000-0000-0000F2200000}"/>
    <cellStyle name="Comma 23 4 3 2" xfId="10047" xr:uid="{00000000-0005-0000-0000-0000F3200000}"/>
    <cellStyle name="Comma 23 4 4" xfId="10048" xr:uid="{00000000-0005-0000-0000-0000F4200000}"/>
    <cellStyle name="Comma 23 5" xfId="10049" xr:uid="{00000000-0005-0000-0000-0000F5200000}"/>
    <cellStyle name="Comma 23 5 2" xfId="10050" xr:uid="{00000000-0005-0000-0000-0000F6200000}"/>
    <cellStyle name="Comma 23 5 2 2" xfId="10051" xr:uid="{00000000-0005-0000-0000-0000F7200000}"/>
    <cellStyle name="Comma 23 5 2 2 2" xfId="10052" xr:uid="{00000000-0005-0000-0000-0000F8200000}"/>
    <cellStyle name="Comma 23 5 2 3" xfId="10053" xr:uid="{00000000-0005-0000-0000-0000F9200000}"/>
    <cellStyle name="Comma 23 5 3" xfId="10054" xr:uid="{00000000-0005-0000-0000-0000FA200000}"/>
    <cellStyle name="Comma 23 5 3 2" xfId="10055" xr:uid="{00000000-0005-0000-0000-0000FB200000}"/>
    <cellStyle name="Comma 23 5 4" xfId="10056" xr:uid="{00000000-0005-0000-0000-0000FC200000}"/>
    <cellStyle name="Comma 23 6" xfId="10057" xr:uid="{00000000-0005-0000-0000-0000FD200000}"/>
    <cellStyle name="Comma 23 6 2" xfId="10058" xr:uid="{00000000-0005-0000-0000-0000FE200000}"/>
    <cellStyle name="Comma 23 6 2 2" xfId="10059" xr:uid="{00000000-0005-0000-0000-0000FF200000}"/>
    <cellStyle name="Comma 23 6 3" xfId="10060" xr:uid="{00000000-0005-0000-0000-000000210000}"/>
    <cellStyle name="Comma 23 7" xfId="10061" xr:uid="{00000000-0005-0000-0000-000001210000}"/>
    <cellStyle name="Comma 23 7 2" xfId="10062" xr:uid="{00000000-0005-0000-0000-000002210000}"/>
    <cellStyle name="Comma 24" xfId="4545" xr:uid="{00000000-0005-0000-0000-000003210000}"/>
    <cellStyle name="Comma 24 2" xfId="10063" xr:uid="{00000000-0005-0000-0000-000004210000}"/>
    <cellStyle name="Comma 24 3" xfId="10064" xr:uid="{00000000-0005-0000-0000-000005210000}"/>
    <cellStyle name="Comma 25" xfId="4546" xr:uid="{00000000-0005-0000-0000-000006210000}"/>
    <cellStyle name="Comma 25 2" xfId="4547" xr:uid="{00000000-0005-0000-0000-000007210000}"/>
    <cellStyle name="Comma 25 2 2" xfId="10065" xr:uid="{00000000-0005-0000-0000-000008210000}"/>
    <cellStyle name="Comma 25 2 2 2" xfId="10066" xr:uid="{00000000-0005-0000-0000-000009210000}"/>
    <cellStyle name="Comma 25 2 2 2 2" xfId="10067" xr:uid="{00000000-0005-0000-0000-00000A210000}"/>
    <cellStyle name="Comma 25 2 2 2 2 2" xfId="10068" xr:uid="{00000000-0005-0000-0000-00000B210000}"/>
    <cellStyle name="Comma 25 2 2 2 2 2 2" xfId="10069" xr:uid="{00000000-0005-0000-0000-00000C210000}"/>
    <cellStyle name="Comma 25 2 2 2 2 3" xfId="10070" xr:uid="{00000000-0005-0000-0000-00000D210000}"/>
    <cellStyle name="Comma 25 2 2 2 3" xfId="10071" xr:uid="{00000000-0005-0000-0000-00000E210000}"/>
    <cellStyle name="Comma 25 2 2 2 3 2" xfId="10072" xr:uid="{00000000-0005-0000-0000-00000F210000}"/>
    <cellStyle name="Comma 25 2 2 2 4" xfId="10073" xr:uid="{00000000-0005-0000-0000-000010210000}"/>
    <cellStyle name="Comma 25 2 2 3" xfId="10074" xr:uid="{00000000-0005-0000-0000-000011210000}"/>
    <cellStyle name="Comma 25 2 2 3 2" xfId="10075" xr:uid="{00000000-0005-0000-0000-000012210000}"/>
    <cellStyle name="Comma 25 2 2 3 2 2" xfId="10076" xr:uid="{00000000-0005-0000-0000-000013210000}"/>
    <cellStyle name="Comma 25 2 2 3 2 2 2" xfId="10077" xr:uid="{00000000-0005-0000-0000-000014210000}"/>
    <cellStyle name="Comma 25 2 2 3 2 3" xfId="10078" xr:uid="{00000000-0005-0000-0000-000015210000}"/>
    <cellStyle name="Comma 25 2 2 3 3" xfId="10079" xr:uid="{00000000-0005-0000-0000-000016210000}"/>
    <cellStyle name="Comma 25 2 2 3 3 2" xfId="10080" xr:uid="{00000000-0005-0000-0000-000017210000}"/>
    <cellStyle name="Comma 25 2 2 3 4" xfId="10081" xr:uid="{00000000-0005-0000-0000-000018210000}"/>
    <cellStyle name="Comma 25 2 2 4" xfId="10082" xr:uid="{00000000-0005-0000-0000-000019210000}"/>
    <cellStyle name="Comma 25 2 2 4 2" xfId="10083" xr:uid="{00000000-0005-0000-0000-00001A210000}"/>
    <cellStyle name="Comma 25 2 2 4 2 2" xfId="10084" xr:uid="{00000000-0005-0000-0000-00001B210000}"/>
    <cellStyle name="Comma 25 2 2 4 3" xfId="10085" xr:uid="{00000000-0005-0000-0000-00001C210000}"/>
    <cellStyle name="Comma 25 2 2 5" xfId="10086" xr:uid="{00000000-0005-0000-0000-00001D210000}"/>
    <cellStyle name="Comma 25 2 2 5 2" xfId="10087" xr:uid="{00000000-0005-0000-0000-00001E210000}"/>
    <cellStyle name="Comma 25 2 2 6" xfId="10088" xr:uid="{00000000-0005-0000-0000-00001F210000}"/>
    <cellStyle name="Comma 25 2 3" xfId="10089" xr:uid="{00000000-0005-0000-0000-000020210000}"/>
    <cellStyle name="Comma 25 2 3 2" xfId="10090" xr:uid="{00000000-0005-0000-0000-000021210000}"/>
    <cellStyle name="Comma 25 2 3 2 2" xfId="10091" xr:uid="{00000000-0005-0000-0000-000022210000}"/>
    <cellStyle name="Comma 25 2 3 2 2 2" xfId="10092" xr:uid="{00000000-0005-0000-0000-000023210000}"/>
    <cellStyle name="Comma 25 2 3 2 3" xfId="10093" xr:uid="{00000000-0005-0000-0000-000024210000}"/>
    <cellStyle name="Comma 25 2 3 3" xfId="10094" xr:uid="{00000000-0005-0000-0000-000025210000}"/>
    <cellStyle name="Comma 25 2 3 3 2" xfId="10095" xr:uid="{00000000-0005-0000-0000-000026210000}"/>
    <cellStyle name="Comma 25 2 3 4" xfId="10096" xr:uid="{00000000-0005-0000-0000-000027210000}"/>
    <cellStyle name="Comma 25 2 4" xfId="10097" xr:uid="{00000000-0005-0000-0000-000028210000}"/>
    <cellStyle name="Comma 25 2 4 2" xfId="10098" xr:uid="{00000000-0005-0000-0000-000029210000}"/>
    <cellStyle name="Comma 25 2 4 2 2" xfId="10099" xr:uid="{00000000-0005-0000-0000-00002A210000}"/>
    <cellStyle name="Comma 25 2 4 2 2 2" xfId="10100" xr:uid="{00000000-0005-0000-0000-00002B210000}"/>
    <cellStyle name="Comma 25 2 4 2 3" xfId="10101" xr:uid="{00000000-0005-0000-0000-00002C210000}"/>
    <cellStyle name="Comma 25 2 4 3" xfId="10102" xr:uid="{00000000-0005-0000-0000-00002D210000}"/>
    <cellStyle name="Comma 25 2 4 3 2" xfId="10103" xr:uid="{00000000-0005-0000-0000-00002E210000}"/>
    <cellStyle name="Comma 25 2 4 4" xfId="10104" xr:uid="{00000000-0005-0000-0000-00002F210000}"/>
    <cellStyle name="Comma 25 2 5" xfId="10105" xr:uid="{00000000-0005-0000-0000-000030210000}"/>
    <cellStyle name="Comma 25 2 5 2" xfId="10106" xr:uid="{00000000-0005-0000-0000-000031210000}"/>
    <cellStyle name="Comma 25 2 5 2 2" xfId="10107" xr:uid="{00000000-0005-0000-0000-000032210000}"/>
    <cellStyle name="Comma 25 2 5 3" xfId="10108" xr:uid="{00000000-0005-0000-0000-000033210000}"/>
    <cellStyle name="Comma 25 2 6" xfId="10109" xr:uid="{00000000-0005-0000-0000-000034210000}"/>
    <cellStyle name="Comma 25 2 6 2" xfId="10110" xr:uid="{00000000-0005-0000-0000-000035210000}"/>
    <cellStyle name="Comma 25 3" xfId="10111" xr:uid="{00000000-0005-0000-0000-000036210000}"/>
    <cellStyle name="Comma 25 4" xfId="10112" xr:uid="{00000000-0005-0000-0000-000037210000}"/>
    <cellStyle name="Comma 25 4 2" xfId="10113" xr:uid="{00000000-0005-0000-0000-000038210000}"/>
    <cellStyle name="Comma 25 4 2 2" xfId="10114" xr:uid="{00000000-0005-0000-0000-000039210000}"/>
    <cellStyle name="Comma 25 4 2 2 2" xfId="10115" xr:uid="{00000000-0005-0000-0000-00003A210000}"/>
    <cellStyle name="Comma 25 4 2 2 2 2" xfId="10116" xr:uid="{00000000-0005-0000-0000-00003B210000}"/>
    <cellStyle name="Comma 25 4 2 2 3" xfId="10117" xr:uid="{00000000-0005-0000-0000-00003C210000}"/>
    <cellStyle name="Comma 25 4 2 3" xfId="10118" xr:uid="{00000000-0005-0000-0000-00003D210000}"/>
    <cellStyle name="Comma 25 4 2 3 2" xfId="10119" xr:uid="{00000000-0005-0000-0000-00003E210000}"/>
    <cellStyle name="Comma 25 4 2 4" xfId="10120" xr:uid="{00000000-0005-0000-0000-00003F210000}"/>
    <cellStyle name="Comma 25 4 3" xfId="10121" xr:uid="{00000000-0005-0000-0000-000040210000}"/>
    <cellStyle name="Comma 25 4 3 2" xfId="10122" xr:uid="{00000000-0005-0000-0000-000041210000}"/>
    <cellStyle name="Comma 25 4 3 2 2" xfId="10123" xr:uid="{00000000-0005-0000-0000-000042210000}"/>
    <cellStyle name="Comma 25 4 3 2 2 2" xfId="10124" xr:uid="{00000000-0005-0000-0000-000043210000}"/>
    <cellStyle name="Comma 25 4 3 2 3" xfId="10125" xr:uid="{00000000-0005-0000-0000-000044210000}"/>
    <cellStyle name="Comma 25 4 3 3" xfId="10126" xr:uid="{00000000-0005-0000-0000-000045210000}"/>
    <cellStyle name="Comma 25 4 3 3 2" xfId="10127" xr:uid="{00000000-0005-0000-0000-000046210000}"/>
    <cellStyle name="Comma 25 4 3 4" xfId="10128" xr:uid="{00000000-0005-0000-0000-000047210000}"/>
    <cellStyle name="Comma 25 4 4" xfId="10129" xr:uid="{00000000-0005-0000-0000-000048210000}"/>
    <cellStyle name="Comma 25 4 4 2" xfId="10130" xr:uid="{00000000-0005-0000-0000-000049210000}"/>
    <cellStyle name="Comma 25 4 4 2 2" xfId="10131" xr:uid="{00000000-0005-0000-0000-00004A210000}"/>
    <cellStyle name="Comma 25 4 4 3" xfId="10132" xr:uid="{00000000-0005-0000-0000-00004B210000}"/>
    <cellStyle name="Comma 25 4 5" xfId="10133" xr:uid="{00000000-0005-0000-0000-00004C210000}"/>
    <cellStyle name="Comma 25 4 5 2" xfId="10134" xr:uid="{00000000-0005-0000-0000-00004D210000}"/>
    <cellStyle name="Comma 25 4 6" xfId="10135" xr:uid="{00000000-0005-0000-0000-00004E210000}"/>
    <cellStyle name="Comma 25 5" xfId="10136" xr:uid="{00000000-0005-0000-0000-00004F210000}"/>
    <cellStyle name="Comma 25 5 2" xfId="10137" xr:uid="{00000000-0005-0000-0000-000050210000}"/>
    <cellStyle name="Comma 25 5 2 2" xfId="10138" xr:uid="{00000000-0005-0000-0000-000051210000}"/>
    <cellStyle name="Comma 25 5 2 2 2" xfId="10139" xr:uid="{00000000-0005-0000-0000-000052210000}"/>
    <cellStyle name="Comma 25 5 2 3" xfId="10140" xr:uid="{00000000-0005-0000-0000-000053210000}"/>
    <cellStyle name="Comma 25 5 3" xfId="10141" xr:uid="{00000000-0005-0000-0000-000054210000}"/>
    <cellStyle name="Comma 25 5 3 2" xfId="10142" xr:uid="{00000000-0005-0000-0000-000055210000}"/>
    <cellStyle name="Comma 25 5 4" xfId="10143" xr:uid="{00000000-0005-0000-0000-000056210000}"/>
    <cellStyle name="Comma 25 6" xfId="10144" xr:uid="{00000000-0005-0000-0000-000057210000}"/>
    <cellStyle name="Comma 25 6 2" xfId="10145" xr:uid="{00000000-0005-0000-0000-000058210000}"/>
    <cellStyle name="Comma 25 6 2 2" xfId="10146" xr:uid="{00000000-0005-0000-0000-000059210000}"/>
    <cellStyle name="Comma 25 6 2 2 2" xfId="10147" xr:uid="{00000000-0005-0000-0000-00005A210000}"/>
    <cellStyle name="Comma 25 6 2 3" xfId="10148" xr:uid="{00000000-0005-0000-0000-00005B210000}"/>
    <cellStyle name="Comma 25 6 3" xfId="10149" xr:uid="{00000000-0005-0000-0000-00005C210000}"/>
    <cellStyle name="Comma 25 6 3 2" xfId="10150" xr:uid="{00000000-0005-0000-0000-00005D210000}"/>
    <cellStyle name="Comma 25 6 4" xfId="10151" xr:uid="{00000000-0005-0000-0000-00005E210000}"/>
    <cellStyle name="Comma 25 7" xfId="10152" xr:uid="{00000000-0005-0000-0000-00005F210000}"/>
    <cellStyle name="Comma 25 7 2" xfId="10153" xr:uid="{00000000-0005-0000-0000-000060210000}"/>
    <cellStyle name="Comma 25 7 2 2" xfId="10154" xr:uid="{00000000-0005-0000-0000-000061210000}"/>
    <cellStyle name="Comma 25 7 3" xfId="10155" xr:uid="{00000000-0005-0000-0000-000062210000}"/>
    <cellStyle name="Comma 25 8" xfId="10156" xr:uid="{00000000-0005-0000-0000-000063210000}"/>
    <cellStyle name="Comma 25 8 2" xfId="10157" xr:uid="{00000000-0005-0000-0000-000064210000}"/>
    <cellStyle name="Comma 26" xfId="4548" xr:uid="{00000000-0005-0000-0000-000065210000}"/>
    <cellStyle name="Comma 26 2" xfId="4549" xr:uid="{00000000-0005-0000-0000-000066210000}"/>
    <cellStyle name="Comma 27" xfId="4550" xr:uid="{00000000-0005-0000-0000-000067210000}"/>
    <cellStyle name="Comma 27 2" xfId="4551" xr:uid="{00000000-0005-0000-0000-000068210000}"/>
    <cellStyle name="Comma 27 2 2" xfId="10158" xr:uid="{00000000-0005-0000-0000-000069210000}"/>
    <cellStyle name="Comma 27 3" xfId="10159" xr:uid="{00000000-0005-0000-0000-00006A210000}"/>
    <cellStyle name="Comma 28" xfId="4552" xr:uid="{00000000-0005-0000-0000-00006B210000}"/>
    <cellStyle name="Comma 28 2" xfId="4553" xr:uid="{00000000-0005-0000-0000-00006C210000}"/>
    <cellStyle name="Comma 28 2 2" xfId="10160" xr:uid="{00000000-0005-0000-0000-00006D210000}"/>
    <cellStyle name="Comma 28 3" xfId="10161" xr:uid="{00000000-0005-0000-0000-00006E210000}"/>
    <cellStyle name="Comma 29" xfId="4554" xr:uid="{00000000-0005-0000-0000-00006F210000}"/>
    <cellStyle name="Comma 29 2" xfId="4555" xr:uid="{00000000-0005-0000-0000-000070210000}"/>
    <cellStyle name="Comma 29 2 2" xfId="10162" xr:uid="{00000000-0005-0000-0000-000071210000}"/>
    <cellStyle name="Comma 29 3" xfId="10163" xr:uid="{00000000-0005-0000-0000-000072210000}"/>
    <cellStyle name="Comma 3" xfId="2390" xr:uid="{00000000-0005-0000-0000-000073210000}"/>
    <cellStyle name="Comma 3 10" xfId="10164" xr:uid="{00000000-0005-0000-0000-000074210000}"/>
    <cellStyle name="Comma 3 2" xfId="2391" xr:uid="{00000000-0005-0000-0000-000075210000}"/>
    <cellStyle name="Comma 3 2 10" xfId="10165" xr:uid="{00000000-0005-0000-0000-000076210000}"/>
    <cellStyle name="Comma 3 2 11" xfId="10166" xr:uid="{00000000-0005-0000-0000-000077210000}"/>
    <cellStyle name="Comma 3 2 2" xfId="4556" xr:uid="{00000000-0005-0000-0000-000078210000}"/>
    <cellStyle name="Comma 3 2 2 2" xfId="7184" xr:uid="{00000000-0005-0000-0000-000079210000}"/>
    <cellStyle name="Comma 3 2 3" xfId="4557" xr:uid="{00000000-0005-0000-0000-00007A210000}"/>
    <cellStyle name="Comma 3 2 4" xfId="7185" xr:uid="{00000000-0005-0000-0000-00007B210000}"/>
    <cellStyle name="Comma 3 2 5" xfId="7186" xr:uid="{00000000-0005-0000-0000-00007C210000}"/>
    <cellStyle name="Comma 3 2 5 2" xfId="10167" xr:uid="{00000000-0005-0000-0000-00007D210000}"/>
    <cellStyle name="Comma 3 2 5 3" xfId="10168" xr:uid="{00000000-0005-0000-0000-00007E210000}"/>
    <cellStyle name="Comma 3 2 6" xfId="10169" xr:uid="{00000000-0005-0000-0000-00007F210000}"/>
    <cellStyle name="Comma 3 2 7" xfId="10170" xr:uid="{00000000-0005-0000-0000-000080210000}"/>
    <cellStyle name="Comma 3 2 8" xfId="10171" xr:uid="{00000000-0005-0000-0000-000081210000}"/>
    <cellStyle name="Comma 3 2 9" xfId="10172" xr:uid="{00000000-0005-0000-0000-000082210000}"/>
    <cellStyle name="Comma 3 3" xfId="4558" xr:uid="{00000000-0005-0000-0000-000083210000}"/>
    <cellStyle name="Comma 3 3 2" xfId="7187" xr:uid="{00000000-0005-0000-0000-000084210000}"/>
    <cellStyle name="Comma 3 3 3" xfId="10173" xr:uid="{00000000-0005-0000-0000-000085210000}"/>
    <cellStyle name="Comma 3 3 4" xfId="10174" xr:uid="{00000000-0005-0000-0000-000086210000}"/>
    <cellStyle name="Comma 3 3 5" xfId="10175" xr:uid="{00000000-0005-0000-0000-000087210000}"/>
    <cellStyle name="Comma 3 4" xfId="4559" xr:uid="{00000000-0005-0000-0000-000088210000}"/>
    <cellStyle name="Comma 3 4 2" xfId="4560" xr:uid="{00000000-0005-0000-0000-000089210000}"/>
    <cellStyle name="Comma 3 5" xfId="10176" xr:uid="{00000000-0005-0000-0000-00008A210000}"/>
    <cellStyle name="Comma 3 5 2" xfId="10177" xr:uid="{00000000-0005-0000-0000-00008B210000}"/>
    <cellStyle name="Comma 3 6" xfId="10178" xr:uid="{00000000-0005-0000-0000-00008C210000}"/>
    <cellStyle name="Comma 3 7" xfId="10179" xr:uid="{00000000-0005-0000-0000-00008D210000}"/>
    <cellStyle name="Comma 3 8" xfId="10180" xr:uid="{00000000-0005-0000-0000-00008E210000}"/>
    <cellStyle name="Comma 3 9" xfId="10181" xr:uid="{00000000-0005-0000-0000-00008F210000}"/>
    <cellStyle name="Comma 30" xfId="4561" xr:uid="{00000000-0005-0000-0000-000090210000}"/>
    <cellStyle name="Comma 30 2" xfId="4562" xr:uid="{00000000-0005-0000-0000-000091210000}"/>
    <cellStyle name="Comma 30 3" xfId="4563" xr:uid="{00000000-0005-0000-0000-000092210000}"/>
    <cellStyle name="Comma 30 4" xfId="10182" xr:uid="{00000000-0005-0000-0000-000093210000}"/>
    <cellStyle name="Comma 31" xfId="4564" xr:uid="{00000000-0005-0000-0000-000094210000}"/>
    <cellStyle name="Comma 31 2" xfId="4565" xr:uid="{00000000-0005-0000-0000-000095210000}"/>
    <cellStyle name="Comma 31 2 2" xfId="10183" xr:uid="{00000000-0005-0000-0000-000096210000}"/>
    <cellStyle name="Comma 31 3" xfId="10184" xr:uid="{00000000-0005-0000-0000-000097210000}"/>
    <cellStyle name="Comma 32" xfId="4566" xr:uid="{00000000-0005-0000-0000-000098210000}"/>
    <cellStyle name="Comma 32 2" xfId="4567" xr:uid="{00000000-0005-0000-0000-000099210000}"/>
    <cellStyle name="Comma 33" xfId="4568" xr:uid="{00000000-0005-0000-0000-00009A210000}"/>
    <cellStyle name="Comma 33 2" xfId="4569" xr:uid="{00000000-0005-0000-0000-00009B210000}"/>
    <cellStyle name="Comma 34" xfId="4570" xr:uid="{00000000-0005-0000-0000-00009C210000}"/>
    <cellStyle name="Comma 34 2" xfId="4571" xr:uid="{00000000-0005-0000-0000-00009D210000}"/>
    <cellStyle name="Comma 34 2 2" xfId="10185" xr:uid="{00000000-0005-0000-0000-00009E210000}"/>
    <cellStyle name="Comma 35" xfId="4572" xr:uid="{00000000-0005-0000-0000-00009F210000}"/>
    <cellStyle name="Comma 35 2" xfId="4573" xr:uid="{00000000-0005-0000-0000-0000A0210000}"/>
    <cellStyle name="Comma 36" xfId="4574" xr:uid="{00000000-0005-0000-0000-0000A1210000}"/>
    <cellStyle name="Comma 36 2" xfId="4575" xr:uid="{00000000-0005-0000-0000-0000A2210000}"/>
    <cellStyle name="Comma 36 2 2" xfId="10186" xr:uid="{00000000-0005-0000-0000-0000A3210000}"/>
    <cellStyle name="Comma 36 3" xfId="10187" xr:uid="{00000000-0005-0000-0000-0000A4210000}"/>
    <cellStyle name="Comma 37" xfId="4576" xr:uid="{00000000-0005-0000-0000-0000A5210000}"/>
    <cellStyle name="Comma 38" xfId="4577" xr:uid="{00000000-0005-0000-0000-0000A6210000}"/>
    <cellStyle name="Comma 38 2" xfId="10188" xr:uid="{00000000-0005-0000-0000-0000A7210000}"/>
    <cellStyle name="Comma 38 2 2" xfId="10189" xr:uid="{00000000-0005-0000-0000-0000A8210000}"/>
    <cellStyle name="Comma 38 3" xfId="10190" xr:uid="{00000000-0005-0000-0000-0000A9210000}"/>
    <cellStyle name="Comma 39" xfId="4578" xr:uid="{00000000-0005-0000-0000-0000AA210000}"/>
    <cellStyle name="Comma 39 2" xfId="4579" xr:uid="{00000000-0005-0000-0000-0000AB210000}"/>
    <cellStyle name="Comma 39 2 2" xfId="4580" xr:uid="{00000000-0005-0000-0000-0000AC210000}"/>
    <cellStyle name="Comma 39 2 3" xfId="10191" xr:uid="{00000000-0005-0000-0000-0000AD210000}"/>
    <cellStyle name="Comma 39 3" xfId="10192" xr:uid="{00000000-0005-0000-0000-0000AE210000}"/>
    <cellStyle name="Comma 4" xfId="2392" xr:uid="{00000000-0005-0000-0000-0000AF210000}"/>
    <cellStyle name="Comma 4 10" xfId="10193" xr:uid="{00000000-0005-0000-0000-0000B0210000}"/>
    <cellStyle name="Comma 4 11" xfId="10194" xr:uid="{00000000-0005-0000-0000-0000B1210000}"/>
    <cellStyle name="Comma 4 12" xfId="10195" xr:uid="{00000000-0005-0000-0000-0000B2210000}"/>
    <cellStyle name="Comma 4 13" xfId="19473" xr:uid="{00000000-0005-0000-0000-0000B3210000}"/>
    <cellStyle name="Comma 4 2" xfId="4581" xr:uid="{00000000-0005-0000-0000-0000B4210000}"/>
    <cellStyle name="Comma 4 2 10" xfId="10196" xr:uid="{00000000-0005-0000-0000-0000B5210000}"/>
    <cellStyle name="Comma 4 2 2" xfId="7188" xr:uid="{00000000-0005-0000-0000-0000B6210000}"/>
    <cellStyle name="Comma 4 2 2 2" xfId="7189" xr:uid="{00000000-0005-0000-0000-0000B7210000}"/>
    <cellStyle name="Comma 4 2 2 2 2" xfId="8001" xr:uid="{00000000-0005-0000-0000-0000B8210000}"/>
    <cellStyle name="Comma 4 2 2 2 2 2" xfId="8002" xr:uid="{00000000-0005-0000-0000-0000B9210000}"/>
    <cellStyle name="Comma 4 2 2 3" xfId="7190" xr:uid="{00000000-0005-0000-0000-0000BA210000}"/>
    <cellStyle name="Comma 4 2 2 4" xfId="7191" xr:uid="{00000000-0005-0000-0000-0000BB210000}"/>
    <cellStyle name="Comma 4 2 2 5" xfId="8003" xr:uid="{00000000-0005-0000-0000-0000BC210000}"/>
    <cellStyle name="Comma 4 2 3" xfId="7192" xr:uid="{00000000-0005-0000-0000-0000BD210000}"/>
    <cellStyle name="Comma 4 2 4" xfId="7193" xr:uid="{00000000-0005-0000-0000-0000BE210000}"/>
    <cellStyle name="Comma 4 2 5" xfId="8004" xr:uid="{00000000-0005-0000-0000-0000BF210000}"/>
    <cellStyle name="Comma 4 2 6" xfId="10197" xr:uid="{00000000-0005-0000-0000-0000C0210000}"/>
    <cellStyle name="Comma 4 2 7" xfId="10198" xr:uid="{00000000-0005-0000-0000-0000C1210000}"/>
    <cellStyle name="Comma 4 2 8" xfId="10199" xr:uid="{00000000-0005-0000-0000-0000C2210000}"/>
    <cellStyle name="Comma 4 2 9" xfId="10200" xr:uid="{00000000-0005-0000-0000-0000C3210000}"/>
    <cellStyle name="Comma 4 3" xfId="4582" xr:uid="{00000000-0005-0000-0000-0000C4210000}"/>
    <cellStyle name="Comma 4 4" xfId="7194" xr:uid="{00000000-0005-0000-0000-0000C5210000}"/>
    <cellStyle name="Comma 4 5" xfId="7195" xr:uid="{00000000-0005-0000-0000-0000C6210000}"/>
    <cellStyle name="Comma 4 5 2" xfId="10201" xr:uid="{00000000-0005-0000-0000-0000C7210000}"/>
    <cellStyle name="Comma 4 5 3" xfId="10202" xr:uid="{00000000-0005-0000-0000-0000C8210000}"/>
    <cellStyle name="Comma 4 6" xfId="7196" xr:uid="{00000000-0005-0000-0000-0000C9210000}"/>
    <cellStyle name="Comma 4 7" xfId="7197" xr:uid="{00000000-0005-0000-0000-0000CA210000}"/>
    <cellStyle name="Comma 4 8" xfId="8005" xr:uid="{00000000-0005-0000-0000-0000CB210000}"/>
    <cellStyle name="Comma 4 9" xfId="10203" xr:uid="{00000000-0005-0000-0000-0000CC210000}"/>
    <cellStyle name="Comma 40" xfId="4583" xr:uid="{00000000-0005-0000-0000-0000CD210000}"/>
    <cellStyle name="Comma 40 2" xfId="4584" xr:uid="{00000000-0005-0000-0000-0000CE210000}"/>
    <cellStyle name="Comma 40 2 2" xfId="10204" xr:uid="{00000000-0005-0000-0000-0000CF210000}"/>
    <cellStyle name="Comma 40 2 2 2" xfId="10205" xr:uid="{00000000-0005-0000-0000-0000D0210000}"/>
    <cellStyle name="Comma 40 2 3" xfId="10206" xr:uid="{00000000-0005-0000-0000-0000D1210000}"/>
    <cellStyle name="Comma 40 3" xfId="4585" xr:uid="{00000000-0005-0000-0000-0000D2210000}"/>
    <cellStyle name="Comma 40 3 2" xfId="10207" xr:uid="{00000000-0005-0000-0000-0000D3210000}"/>
    <cellStyle name="Comma 40 4" xfId="10208" xr:uid="{00000000-0005-0000-0000-0000D4210000}"/>
    <cellStyle name="Comma 41" xfId="4586" xr:uid="{00000000-0005-0000-0000-0000D5210000}"/>
    <cellStyle name="Comma 41 2" xfId="2496" xr:uid="{00000000-0005-0000-0000-0000D6210000}"/>
    <cellStyle name="Comma 42" xfId="4587" xr:uid="{00000000-0005-0000-0000-0000D7210000}"/>
    <cellStyle name="Comma 42 2" xfId="10209" xr:uid="{00000000-0005-0000-0000-0000D8210000}"/>
    <cellStyle name="Comma 43" xfId="4588" xr:uid="{00000000-0005-0000-0000-0000D9210000}"/>
    <cellStyle name="Comma 43 2" xfId="4589" xr:uid="{00000000-0005-0000-0000-0000DA210000}"/>
    <cellStyle name="Comma 43 2 2" xfId="10210" xr:uid="{00000000-0005-0000-0000-0000DB210000}"/>
    <cellStyle name="Comma 43 3" xfId="10211" xr:uid="{00000000-0005-0000-0000-0000DC210000}"/>
    <cellStyle name="Comma 44" xfId="4590" xr:uid="{00000000-0005-0000-0000-0000DD210000}"/>
    <cellStyle name="Comma 44 2" xfId="10212" xr:uid="{00000000-0005-0000-0000-0000DE210000}"/>
    <cellStyle name="Comma 44 2 2" xfId="10213" xr:uid="{00000000-0005-0000-0000-0000DF210000}"/>
    <cellStyle name="Comma 44 3" xfId="10214" xr:uid="{00000000-0005-0000-0000-0000E0210000}"/>
    <cellStyle name="Comma 45" xfId="4591" xr:uid="{00000000-0005-0000-0000-0000E1210000}"/>
    <cellStyle name="Comma 45 2" xfId="10215" xr:uid="{00000000-0005-0000-0000-0000E2210000}"/>
    <cellStyle name="Comma 45 2 2" xfId="10216" xr:uid="{00000000-0005-0000-0000-0000E3210000}"/>
    <cellStyle name="Comma 45 3" xfId="10217" xr:uid="{00000000-0005-0000-0000-0000E4210000}"/>
    <cellStyle name="Comma 46" xfId="4592" xr:uid="{00000000-0005-0000-0000-0000E5210000}"/>
    <cellStyle name="Comma 46 2" xfId="10218" xr:uid="{00000000-0005-0000-0000-0000E6210000}"/>
    <cellStyle name="Comma 47" xfId="4593" xr:uid="{00000000-0005-0000-0000-0000E7210000}"/>
    <cellStyle name="Comma 47 2" xfId="10219" xr:uid="{00000000-0005-0000-0000-0000E8210000}"/>
    <cellStyle name="Comma 47 2 2" xfId="10220" xr:uid="{00000000-0005-0000-0000-0000E9210000}"/>
    <cellStyle name="Comma 47 3" xfId="10221" xr:uid="{00000000-0005-0000-0000-0000EA210000}"/>
    <cellStyle name="Comma 48" xfId="4594" xr:uid="{00000000-0005-0000-0000-0000EB210000}"/>
    <cellStyle name="Comma 48 2" xfId="10222" xr:uid="{00000000-0005-0000-0000-0000EC210000}"/>
    <cellStyle name="Comma 48 2 2" xfId="10223" xr:uid="{00000000-0005-0000-0000-0000ED210000}"/>
    <cellStyle name="Comma 48 3" xfId="10224" xr:uid="{00000000-0005-0000-0000-0000EE210000}"/>
    <cellStyle name="Comma 49" xfId="4595" xr:uid="{00000000-0005-0000-0000-0000EF210000}"/>
    <cellStyle name="Comma 49 2" xfId="10225" xr:uid="{00000000-0005-0000-0000-0000F0210000}"/>
    <cellStyle name="Comma 49 2 2" xfId="10226" xr:uid="{00000000-0005-0000-0000-0000F1210000}"/>
    <cellStyle name="Comma 49 3" xfId="10227" xr:uid="{00000000-0005-0000-0000-0000F2210000}"/>
    <cellStyle name="Comma 5" xfId="2393" xr:uid="{00000000-0005-0000-0000-0000F3210000}"/>
    <cellStyle name="Comma 5 10" xfId="10228" xr:uid="{00000000-0005-0000-0000-0000F4210000}"/>
    <cellStyle name="Comma 5 11" xfId="10229" xr:uid="{00000000-0005-0000-0000-0000F5210000}"/>
    <cellStyle name="Comma 5 12" xfId="10230" xr:uid="{00000000-0005-0000-0000-0000F6210000}"/>
    <cellStyle name="Comma 5 2" xfId="4596" xr:uid="{00000000-0005-0000-0000-0000F7210000}"/>
    <cellStyle name="Comma 5 2 2" xfId="7198" xr:uid="{00000000-0005-0000-0000-0000F8210000}"/>
    <cellStyle name="Comma 5 2 2 2" xfId="8006" xr:uid="{00000000-0005-0000-0000-0000F9210000}"/>
    <cellStyle name="Comma 5 2 2 2 2" xfId="8007" xr:uid="{00000000-0005-0000-0000-0000FA210000}"/>
    <cellStyle name="Comma 5 2 3" xfId="8008" xr:uid="{00000000-0005-0000-0000-0000FB210000}"/>
    <cellStyle name="Comma 5 3" xfId="4597" xr:uid="{00000000-0005-0000-0000-0000FC210000}"/>
    <cellStyle name="Comma 5 3 2" xfId="7199" xr:uid="{00000000-0005-0000-0000-0000FD210000}"/>
    <cellStyle name="Comma 5 3 3" xfId="10231" xr:uid="{00000000-0005-0000-0000-0000FE210000}"/>
    <cellStyle name="Comma 5 3 3 2" xfId="10232" xr:uid="{00000000-0005-0000-0000-0000FF210000}"/>
    <cellStyle name="Comma 5 4" xfId="4598" xr:uid="{00000000-0005-0000-0000-000000220000}"/>
    <cellStyle name="Comma 5 4 2" xfId="10233" xr:uid="{00000000-0005-0000-0000-000001220000}"/>
    <cellStyle name="Comma 5 4 3" xfId="10234" xr:uid="{00000000-0005-0000-0000-000002220000}"/>
    <cellStyle name="Comma 5 4 3 2" xfId="10235" xr:uid="{00000000-0005-0000-0000-000003220000}"/>
    <cellStyle name="Comma 5 5" xfId="7200" xr:uid="{00000000-0005-0000-0000-000004220000}"/>
    <cellStyle name="Comma 5 5 2" xfId="7201" xr:uid="{00000000-0005-0000-0000-000005220000}"/>
    <cellStyle name="Comma 5 5 3" xfId="7202" xr:uid="{00000000-0005-0000-0000-000006220000}"/>
    <cellStyle name="Comma 5 5 3 2" xfId="10236" xr:uid="{00000000-0005-0000-0000-000007220000}"/>
    <cellStyle name="Comma 5 5 4" xfId="7203" xr:uid="{00000000-0005-0000-0000-000008220000}"/>
    <cellStyle name="Comma 5 6" xfId="7204" xr:uid="{00000000-0005-0000-0000-000009220000}"/>
    <cellStyle name="Comma 5 7" xfId="7205" xr:uid="{00000000-0005-0000-0000-00000A220000}"/>
    <cellStyle name="Comma 5 8" xfId="8009" xr:uid="{00000000-0005-0000-0000-00000B220000}"/>
    <cellStyle name="Comma 5 9" xfId="10237" xr:uid="{00000000-0005-0000-0000-00000C220000}"/>
    <cellStyle name="Comma 50" xfId="4599" xr:uid="{00000000-0005-0000-0000-00000D220000}"/>
    <cellStyle name="Comma 50 2" xfId="10238" xr:uid="{00000000-0005-0000-0000-00000E220000}"/>
    <cellStyle name="Comma 51" xfId="4600" xr:uid="{00000000-0005-0000-0000-00000F220000}"/>
    <cellStyle name="Comma 51 2" xfId="10239" xr:uid="{00000000-0005-0000-0000-000010220000}"/>
    <cellStyle name="Comma 52" xfId="4601" xr:uid="{00000000-0005-0000-0000-000011220000}"/>
    <cellStyle name="Comma 52 2" xfId="10240" xr:uid="{00000000-0005-0000-0000-000012220000}"/>
    <cellStyle name="Comma 52 2 2" xfId="10241" xr:uid="{00000000-0005-0000-0000-000013220000}"/>
    <cellStyle name="Comma 52 3" xfId="10242" xr:uid="{00000000-0005-0000-0000-000014220000}"/>
    <cellStyle name="Comma 53" xfId="4602" xr:uid="{00000000-0005-0000-0000-000015220000}"/>
    <cellStyle name="Comma 53 2" xfId="10243" xr:uid="{00000000-0005-0000-0000-000016220000}"/>
    <cellStyle name="Comma 53 2 2" xfId="10244" xr:uid="{00000000-0005-0000-0000-000017220000}"/>
    <cellStyle name="Comma 53 3" xfId="10245" xr:uid="{00000000-0005-0000-0000-000018220000}"/>
    <cellStyle name="Comma 54" xfId="4603" xr:uid="{00000000-0005-0000-0000-000019220000}"/>
    <cellStyle name="Comma 54 2" xfId="10246" xr:uid="{00000000-0005-0000-0000-00001A220000}"/>
    <cellStyle name="Comma 55" xfId="4604" xr:uid="{00000000-0005-0000-0000-00001B220000}"/>
    <cellStyle name="Comma 55 2" xfId="10247" xr:uid="{00000000-0005-0000-0000-00001C220000}"/>
    <cellStyle name="Comma 55 2 2" xfId="10248" xr:uid="{00000000-0005-0000-0000-00001D220000}"/>
    <cellStyle name="Comma 55 3" xfId="10249" xr:uid="{00000000-0005-0000-0000-00001E220000}"/>
    <cellStyle name="Comma 56" xfId="4605" xr:uid="{00000000-0005-0000-0000-00001F220000}"/>
    <cellStyle name="Comma 56 2" xfId="10250" xr:uid="{00000000-0005-0000-0000-000020220000}"/>
    <cellStyle name="Comma 56 2 2" xfId="10251" xr:uid="{00000000-0005-0000-0000-000021220000}"/>
    <cellStyle name="Comma 56 3" xfId="10252" xr:uid="{00000000-0005-0000-0000-000022220000}"/>
    <cellStyle name="Comma 57" xfId="4606" xr:uid="{00000000-0005-0000-0000-000023220000}"/>
    <cellStyle name="Comma 57 2" xfId="10253" xr:uid="{00000000-0005-0000-0000-000024220000}"/>
    <cellStyle name="Comma 57 2 2" xfId="10254" xr:uid="{00000000-0005-0000-0000-000025220000}"/>
    <cellStyle name="Comma 57 3" xfId="10255" xr:uid="{00000000-0005-0000-0000-000026220000}"/>
    <cellStyle name="Comma 58" xfId="4607" xr:uid="{00000000-0005-0000-0000-000027220000}"/>
    <cellStyle name="Comma 58 2" xfId="4608" xr:uid="{00000000-0005-0000-0000-000028220000}"/>
    <cellStyle name="Comma 58 2 2" xfId="10256" xr:uid="{00000000-0005-0000-0000-000029220000}"/>
    <cellStyle name="Comma 58 3" xfId="10257" xr:uid="{00000000-0005-0000-0000-00002A220000}"/>
    <cellStyle name="Comma 59" xfId="4609" xr:uid="{00000000-0005-0000-0000-00002B220000}"/>
    <cellStyle name="Comma 59 2" xfId="10258" xr:uid="{00000000-0005-0000-0000-00002C220000}"/>
    <cellStyle name="Comma 59 2 2" xfId="10259" xr:uid="{00000000-0005-0000-0000-00002D220000}"/>
    <cellStyle name="Comma 59 3" xfId="10260" xr:uid="{00000000-0005-0000-0000-00002E220000}"/>
    <cellStyle name="Comma 6" xfId="2394" xr:uid="{00000000-0005-0000-0000-00002F220000}"/>
    <cellStyle name="Comma 6 10" xfId="10261" xr:uid="{00000000-0005-0000-0000-000030220000}"/>
    <cellStyle name="Comma 6 11" xfId="10262" xr:uid="{00000000-0005-0000-0000-000031220000}"/>
    <cellStyle name="Comma 6 2" xfId="2395" xr:uid="{00000000-0005-0000-0000-000032220000}"/>
    <cellStyle name="Comma 6 2 2" xfId="4610" xr:uid="{00000000-0005-0000-0000-000033220000}"/>
    <cellStyle name="Comma 6 2 2 2" xfId="10263" xr:uid="{00000000-0005-0000-0000-000034220000}"/>
    <cellStyle name="Comma 6 2 2 2 2" xfId="10264" xr:uid="{00000000-0005-0000-0000-000035220000}"/>
    <cellStyle name="Comma 6 2 2 2 2 2" xfId="10265" xr:uid="{00000000-0005-0000-0000-000036220000}"/>
    <cellStyle name="Comma 6 2 2 2 2 2 2" xfId="10266" xr:uid="{00000000-0005-0000-0000-000037220000}"/>
    <cellStyle name="Comma 6 2 2 2 2 2 2 2" xfId="10267" xr:uid="{00000000-0005-0000-0000-000038220000}"/>
    <cellStyle name="Comma 6 2 2 2 2 2 3" xfId="10268" xr:uid="{00000000-0005-0000-0000-000039220000}"/>
    <cellStyle name="Comma 6 2 2 2 2 3" xfId="10269" xr:uid="{00000000-0005-0000-0000-00003A220000}"/>
    <cellStyle name="Comma 6 2 2 2 2 3 2" xfId="10270" xr:uid="{00000000-0005-0000-0000-00003B220000}"/>
    <cellStyle name="Comma 6 2 2 2 2 4" xfId="10271" xr:uid="{00000000-0005-0000-0000-00003C220000}"/>
    <cellStyle name="Comma 6 2 2 2 3" xfId="10272" xr:uid="{00000000-0005-0000-0000-00003D220000}"/>
    <cellStyle name="Comma 6 2 2 2 3 2" xfId="10273" xr:uid="{00000000-0005-0000-0000-00003E220000}"/>
    <cellStyle name="Comma 6 2 2 2 3 2 2" xfId="10274" xr:uid="{00000000-0005-0000-0000-00003F220000}"/>
    <cellStyle name="Comma 6 2 2 2 3 2 2 2" xfId="10275" xr:uid="{00000000-0005-0000-0000-000040220000}"/>
    <cellStyle name="Comma 6 2 2 2 3 2 3" xfId="10276" xr:uid="{00000000-0005-0000-0000-000041220000}"/>
    <cellStyle name="Comma 6 2 2 2 3 3" xfId="10277" xr:uid="{00000000-0005-0000-0000-000042220000}"/>
    <cellStyle name="Comma 6 2 2 2 3 3 2" xfId="10278" xr:uid="{00000000-0005-0000-0000-000043220000}"/>
    <cellStyle name="Comma 6 2 2 2 3 4" xfId="10279" xr:uid="{00000000-0005-0000-0000-000044220000}"/>
    <cellStyle name="Comma 6 2 2 2 4" xfId="10280" xr:uid="{00000000-0005-0000-0000-000045220000}"/>
    <cellStyle name="Comma 6 2 2 2 4 2" xfId="10281" xr:uid="{00000000-0005-0000-0000-000046220000}"/>
    <cellStyle name="Comma 6 2 2 2 4 2 2" xfId="10282" xr:uid="{00000000-0005-0000-0000-000047220000}"/>
    <cellStyle name="Comma 6 2 2 2 4 3" xfId="10283" xr:uid="{00000000-0005-0000-0000-000048220000}"/>
    <cellStyle name="Comma 6 2 2 2 5" xfId="10284" xr:uid="{00000000-0005-0000-0000-000049220000}"/>
    <cellStyle name="Comma 6 2 2 2 5 2" xfId="10285" xr:uid="{00000000-0005-0000-0000-00004A220000}"/>
    <cellStyle name="Comma 6 2 2 3" xfId="10286" xr:uid="{00000000-0005-0000-0000-00004B220000}"/>
    <cellStyle name="Comma 6 2 2 3 2" xfId="10287" xr:uid="{00000000-0005-0000-0000-00004C220000}"/>
    <cellStyle name="Comma 6 2 2 3 2 2" xfId="10288" xr:uid="{00000000-0005-0000-0000-00004D220000}"/>
    <cellStyle name="Comma 6 2 2 3 2 2 2" xfId="10289" xr:uid="{00000000-0005-0000-0000-00004E220000}"/>
    <cellStyle name="Comma 6 2 2 3 2 3" xfId="10290" xr:uid="{00000000-0005-0000-0000-00004F220000}"/>
    <cellStyle name="Comma 6 2 2 3 3" xfId="10291" xr:uid="{00000000-0005-0000-0000-000050220000}"/>
    <cellStyle name="Comma 6 2 2 3 3 2" xfId="10292" xr:uid="{00000000-0005-0000-0000-000051220000}"/>
    <cellStyle name="Comma 6 2 2 4" xfId="10293" xr:uid="{00000000-0005-0000-0000-000052220000}"/>
    <cellStyle name="Comma 6 2 2 4 2" xfId="10294" xr:uid="{00000000-0005-0000-0000-000053220000}"/>
    <cellStyle name="Comma 6 2 2 4 2 2" xfId="10295" xr:uid="{00000000-0005-0000-0000-000054220000}"/>
    <cellStyle name="Comma 6 2 2 4 2 2 2" xfId="10296" xr:uid="{00000000-0005-0000-0000-000055220000}"/>
    <cellStyle name="Comma 6 2 2 4 2 3" xfId="10297" xr:uid="{00000000-0005-0000-0000-000056220000}"/>
    <cellStyle name="Comma 6 2 2 4 3" xfId="10298" xr:uid="{00000000-0005-0000-0000-000057220000}"/>
    <cellStyle name="Comma 6 2 2 4 3 2" xfId="10299" xr:uid="{00000000-0005-0000-0000-000058220000}"/>
    <cellStyle name="Comma 6 2 2 4 4" xfId="10300" xr:uid="{00000000-0005-0000-0000-000059220000}"/>
    <cellStyle name="Comma 6 2 2 5" xfId="10301" xr:uid="{00000000-0005-0000-0000-00005A220000}"/>
    <cellStyle name="Comma 6 2 2 5 2" xfId="10302" xr:uid="{00000000-0005-0000-0000-00005B220000}"/>
    <cellStyle name="Comma 6 2 2 5 2 2" xfId="10303" xr:uid="{00000000-0005-0000-0000-00005C220000}"/>
    <cellStyle name="Comma 6 2 2 5 3" xfId="10304" xr:uid="{00000000-0005-0000-0000-00005D220000}"/>
    <cellStyle name="Comma 6 2 2 6" xfId="10305" xr:uid="{00000000-0005-0000-0000-00005E220000}"/>
    <cellStyle name="Comma 6 2 2 6 2" xfId="10306" xr:uid="{00000000-0005-0000-0000-00005F220000}"/>
    <cellStyle name="Comma 6 2 3" xfId="4611" xr:uid="{00000000-0005-0000-0000-000060220000}"/>
    <cellStyle name="Comma 6 2 4" xfId="10307" xr:uid="{00000000-0005-0000-0000-000061220000}"/>
    <cellStyle name="Comma 6 2 4 2" xfId="10308" xr:uid="{00000000-0005-0000-0000-000062220000}"/>
    <cellStyle name="Comma 6 2 4 2 2" xfId="10309" xr:uid="{00000000-0005-0000-0000-000063220000}"/>
    <cellStyle name="Comma 6 2 4 2 2 2" xfId="10310" xr:uid="{00000000-0005-0000-0000-000064220000}"/>
    <cellStyle name="Comma 6 2 4 2 2 2 2" xfId="10311" xr:uid="{00000000-0005-0000-0000-000065220000}"/>
    <cellStyle name="Comma 6 2 4 2 2 3" xfId="10312" xr:uid="{00000000-0005-0000-0000-000066220000}"/>
    <cellStyle name="Comma 6 2 4 2 3" xfId="10313" xr:uid="{00000000-0005-0000-0000-000067220000}"/>
    <cellStyle name="Comma 6 2 4 2 3 2" xfId="10314" xr:uid="{00000000-0005-0000-0000-000068220000}"/>
    <cellStyle name="Comma 6 2 4 2 4" xfId="10315" xr:uid="{00000000-0005-0000-0000-000069220000}"/>
    <cellStyle name="Comma 6 2 4 3" xfId="10316" xr:uid="{00000000-0005-0000-0000-00006A220000}"/>
    <cellStyle name="Comma 6 2 4 3 2" xfId="10317" xr:uid="{00000000-0005-0000-0000-00006B220000}"/>
    <cellStyle name="Comma 6 2 4 3 2 2" xfId="10318" xr:uid="{00000000-0005-0000-0000-00006C220000}"/>
    <cellStyle name="Comma 6 2 4 3 2 2 2" xfId="10319" xr:uid="{00000000-0005-0000-0000-00006D220000}"/>
    <cellStyle name="Comma 6 2 4 3 2 3" xfId="10320" xr:uid="{00000000-0005-0000-0000-00006E220000}"/>
    <cellStyle name="Comma 6 2 4 3 3" xfId="10321" xr:uid="{00000000-0005-0000-0000-00006F220000}"/>
    <cellStyle name="Comma 6 2 4 3 3 2" xfId="10322" xr:uid="{00000000-0005-0000-0000-000070220000}"/>
    <cellStyle name="Comma 6 2 4 3 4" xfId="10323" xr:uid="{00000000-0005-0000-0000-000071220000}"/>
    <cellStyle name="Comma 6 2 4 4" xfId="10324" xr:uid="{00000000-0005-0000-0000-000072220000}"/>
    <cellStyle name="Comma 6 2 4 4 2" xfId="10325" xr:uid="{00000000-0005-0000-0000-000073220000}"/>
    <cellStyle name="Comma 6 2 4 4 2 2" xfId="10326" xr:uid="{00000000-0005-0000-0000-000074220000}"/>
    <cellStyle name="Comma 6 2 4 4 3" xfId="10327" xr:uid="{00000000-0005-0000-0000-000075220000}"/>
    <cellStyle name="Comma 6 2 4 5" xfId="10328" xr:uid="{00000000-0005-0000-0000-000076220000}"/>
    <cellStyle name="Comma 6 2 4 5 2" xfId="10329" xr:uid="{00000000-0005-0000-0000-000077220000}"/>
    <cellStyle name="Comma 6 2 5" xfId="10330" xr:uid="{00000000-0005-0000-0000-000078220000}"/>
    <cellStyle name="Comma 6 2 5 2" xfId="10331" xr:uid="{00000000-0005-0000-0000-000079220000}"/>
    <cellStyle name="Comma 6 2 5 2 2" xfId="10332" xr:uid="{00000000-0005-0000-0000-00007A220000}"/>
    <cellStyle name="Comma 6 2 5 2 2 2" xfId="10333" xr:uid="{00000000-0005-0000-0000-00007B220000}"/>
    <cellStyle name="Comma 6 2 5 2 3" xfId="10334" xr:uid="{00000000-0005-0000-0000-00007C220000}"/>
    <cellStyle name="Comma 6 2 5 3" xfId="10335" xr:uid="{00000000-0005-0000-0000-00007D220000}"/>
    <cellStyle name="Comma 6 2 5 3 2" xfId="10336" xr:uid="{00000000-0005-0000-0000-00007E220000}"/>
    <cellStyle name="Comma 6 2 5 4" xfId="10337" xr:uid="{00000000-0005-0000-0000-00007F220000}"/>
    <cellStyle name="Comma 6 2 6" xfId="10338" xr:uid="{00000000-0005-0000-0000-000080220000}"/>
    <cellStyle name="Comma 6 2 6 2" xfId="10339" xr:uid="{00000000-0005-0000-0000-000081220000}"/>
    <cellStyle name="Comma 6 2 6 2 2" xfId="10340" xr:uid="{00000000-0005-0000-0000-000082220000}"/>
    <cellStyle name="Comma 6 2 6 2 2 2" xfId="10341" xr:uid="{00000000-0005-0000-0000-000083220000}"/>
    <cellStyle name="Comma 6 2 6 2 3" xfId="10342" xr:uid="{00000000-0005-0000-0000-000084220000}"/>
    <cellStyle name="Comma 6 2 6 3" xfId="10343" xr:uid="{00000000-0005-0000-0000-000085220000}"/>
    <cellStyle name="Comma 6 2 6 3 2" xfId="10344" xr:uid="{00000000-0005-0000-0000-000086220000}"/>
    <cellStyle name="Comma 6 2 6 4" xfId="10345" xr:uid="{00000000-0005-0000-0000-000087220000}"/>
    <cellStyle name="Comma 6 2 7" xfId="10346" xr:uid="{00000000-0005-0000-0000-000088220000}"/>
    <cellStyle name="Comma 6 2 7 2" xfId="10347" xr:uid="{00000000-0005-0000-0000-000089220000}"/>
    <cellStyle name="Comma 6 2 7 2 2" xfId="10348" xr:uid="{00000000-0005-0000-0000-00008A220000}"/>
    <cellStyle name="Comma 6 2 7 3" xfId="10349" xr:uid="{00000000-0005-0000-0000-00008B220000}"/>
    <cellStyle name="Comma 6 2 8" xfId="10350" xr:uid="{00000000-0005-0000-0000-00008C220000}"/>
    <cellStyle name="Comma 6 2 8 2" xfId="10351" xr:uid="{00000000-0005-0000-0000-00008D220000}"/>
    <cellStyle name="Comma 6 2_Book1" xfId="4612" xr:uid="{00000000-0005-0000-0000-00008E220000}"/>
    <cellStyle name="Comma 6 3" xfId="4613" xr:uid="{00000000-0005-0000-0000-00008F220000}"/>
    <cellStyle name="Comma 6 3 2" xfId="10352" xr:uid="{00000000-0005-0000-0000-000090220000}"/>
    <cellStyle name="Comma 6 3 2 2" xfId="10353" xr:uid="{00000000-0005-0000-0000-000091220000}"/>
    <cellStyle name="Comma 6 3 2 2 2" xfId="10354" xr:uid="{00000000-0005-0000-0000-000092220000}"/>
    <cellStyle name="Comma 6 3 2 2 2 2" xfId="10355" xr:uid="{00000000-0005-0000-0000-000093220000}"/>
    <cellStyle name="Comma 6 3 2 2 2 2 2" xfId="10356" xr:uid="{00000000-0005-0000-0000-000094220000}"/>
    <cellStyle name="Comma 6 3 2 2 2 2 2 2" xfId="10357" xr:uid="{00000000-0005-0000-0000-000095220000}"/>
    <cellStyle name="Comma 6 3 2 2 2 2 3" xfId="10358" xr:uid="{00000000-0005-0000-0000-000096220000}"/>
    <cellStyle name="Comma 6 3 2 2 2 3" xfId="10359" xr:uid="{00000000-0005-0000-0000-000097220000}"/>
    <cellStyle name="Comma 6 3 2 2 2 3 2" xfId="10360" xr:uid="{00000000-0005-0000-0000-000098220000}"/>
    <cellStyle name="Comma 6 3 2 2 2 4" xfId="10361" xr:uid="{00000000-0005-0000-0000-000099220000}"/>
    <cellStyle name="Comma 6 3 2 2 3" xfId="10362" xr:uid="{00000000-0005-0000-0000-00009A220000}"/>
    <cellStyle name="Comma 6 3 2 2 3 2" xfId="10363" xr:uid="{00000000-0005-0000-0000-00009B220000}"/>
    <cellStyle name="Comma 6 3 2 2 3 2 2" xfId="10364" xr:uid="{00000000-0005-0000-0000-00009C220000}"/>
    <cellStyle name="Comma 6 3 2 2 3 2 2 2" xfId="10365" xr:uid="{00000000-0005-0000-0000-00009D220000}"/>
    <cellStyle name="Comma 6 3 2 2 3 2 3" xfId="10366" xr:uid="{00000000-0005-0000-0000-00009E220000}"/>
    <cellStyle name="Comma 6 3 2 2 3 3" xfId="10367" xr:uid="{00000000-0005-0000-0000-00009F220000}"/>
    <cellStyle name="Comma 6 3 2 2 3 3 2" xfId="10368" xr:uid="{00000000-0005-0000-0000-0000A0220000}"/>
    <cellStyle name="Comma 6 3 2 2 3 4" xfId="10369" xr:uid="{00000000-0005-0000-0000-0000A1220000}"/>
    <cellStyle name="Comma 6 3 2 2 4" xfId="10370" xr:uid="{00000000-0005-0000-0000-0000A2220000}"/>
    <cellStyle name="Comma 6 3 2 2 4 2" xfId="10371" xr:uid="{00000000-0005-0000-0000-0000A3220000}"/>
    <cellStyle name="Comma 6 3 2 2 4 2 2" xfId="10372" xr:uid="{00000000-0005-0000-0000-0000A4220000}"/>
    <cellStyle name="Comma 6 3 2 2 4 3" xfId="10373" xr:uid="{00000000-0005-0000-0000-0000A5220000}"/>
    <cellStyle name="Comma 6 3 2 2 5" xfId="10374" xr:uid="{00000000-0005-0000-0000-0000A6220000}"/>
    <cellStyle name="Comma 6 3 2 2 5 2" xfId="10375" xr:uid="{00000000-0005-0000-0000-0000A7220000}"/>
    <cellStyle name="Comma 6 3 2 2 6" xfId="10376" xr:uid="{00000000-0005-0000-0000-0000A8220000}"/>
    <cellStyle name="Comma 6 3 2 3" xfId="10377" xr:uid="{00000000-0005-0000-0000-0000A9220000}"/>
    <cellStyle name="Comma 6 3 2 3 2" xfId="10378" xr:uid="{00000000-0005-0000-0000-0000AA220000}"/>
    <cellStyle name="Comma 6 3 2 3 2 2" xfId="10379" xr:uid="{00000000-0005-0000-0000-0000AB220000}"/>
    <cellStyle name="Comma 6 3 2 3 2 2 2" xfId="10380" xr:uid="{00000000-0005-0000-0000-0000AC220000}"/>
    <cellStyle name="Comma 6 3 2 3 2 3" xfId="10381" xr:uid="{00000000-0005-0000-0000-0000AD220000}"/>
    <cellStyle name="Comma 6 3 2 3 3" xfId="10382" xr:uid="{00000000-0005-0000-0000-0000AE220000}"/>
    <cellStyle name="Comma 6 3 2 3 3 2" xfId="10383" xr:uid="{00000000-0005-0000-0000-0000AF220000}"/>
    <cellStyle name="Comma 6 3 2 3 4" xfId="10384" xr:uid="{00000000-0005-0000-0000-0000B0220000}"/>
    <cellStyle name="Comma 6 3 2 4" xfId="10385" xr:uid="{00000000-0005-0000-0000-0000B1220000}"/>
    <cellStyle name="Comma 6 3 2 4 2" xfId="10386" xr:uid="{00000000-0005-0000-0000-0000B2220000}"/>
    <cellStyle name="Comma 6 3 2 4 2 2" xfId="10387" xr:uid="{00000000-0005-0000-0000-0000B3220000}"/>
    <cellStyle name="Comma 6 3 2 4 2 2 2" xfId="10388" xr:uid="{00000000-0005-0000-0000-0000B4220000}"/>
    <cellStyle name="Comma 6 3 2 4 2 3" xfId="10389" xr:uid="{00000000-0005-0000-0000-0000B5220000}"/>
    <cellStyle name="Comma 6 3 2 4 3" xfId="10390" xr:uid="{00000000-0005-0000-0000-0000B6220000}"/>
    <cellStyle name="Comma 6 3 2 4 3 2" xfId="10391" xr:uid="{00000000-0005-0000-0000-0000B7220000}"/>
    <cellStyle name="Comma 6 3 2 4 4" xfId="10392" xr:uid="{00000000-0005-0000-0000-0000B8220000}"/>
    <cellStyle name="Comma 6 3 2 5" xfId="10393" xr:uid="{00000000-0005-0000-0000-0000B9220000}"/>
    <cellStyle name="Comma 6 3 2 5 2" xfId="10394" xr:uid="{00000000-0005-0000-0000-0000BA220000}"/>
    <cellStyle name="Comma 6 3 2 5 2 2" xfId="10395" xr:uid="{00000000-0005-0000-0000-0000BB220000}"/>
    <cellStyle name="Comma 6 3 2 5 3" xfId="10396" xr:uid="{00000000-0005-0000-0000-0000BC220000}"/>
    <cellStyle name="Comma 6 3 2 6" xfId="10397" xr:uid="{00000000-0005-0000-0000-0000BD220000}"/>
    <cellStyle name="Comma 6 3 2 6 2" xfId="10398" xr:uid="{00000000-0005-0000-0000-0000BE220000}"/>
    <cellStyle name="Comma 6 3 2 7" xfId="10399" xr:uid="{00000000-0005-0000-0000-0000BF220000}"/>
    <cellStyle name="Comma 6 3 3" xfId="10400" xr:uid="{00000000-0005-0000-0000-0000C0220000}"/>
    <cellStyle name="Comma 6 3 3 2" xfId="10401" xr:uid="{00000000-0005-0000-0000-0000C1220000}"/>
    <cellStyle name="Comma 6 3 3 2 2" xfId="10402" xr:uid="{00000000-0005-0000-0000-0000C2220000}"/>
    <cellStyle name="Comma 6 3 3 2 2 2" xfId="10403" xr:uid="{00000000-0005-0000-0000-0000C3220000}"/>
    <cellStyle name="Comma 6 3 3 2 2 2 2" xfId="10404" xr:uid="{00000000-0005-0000-0000-0000C4220000}"/>
    <cellStyle name="Comma 6 3 3 2 2 3" xfId="10405" xr:uid="{00000000-0005-0000-0000-0000C5220000}"/>
    <cellStyle name="Comma 6 3 3 2 3" xfId="10406" xr:uid="{00000000-0005-0000-0000-0000C6220000}"/>
    <cellStyle name="Comma 6 3 3 2 3 2" xfId="10407" xr:uid="{00000000-0005-0000-0000-0000C7220000}"/>
    <cellStyle name="Comma 6 3 3 2 4" xfId="10408" xr:uid="{00000000-0005-0000-0000-0000C8220000}"/>
    <cellStyle name="Comma 6 3 3 3" xfId="10409" xr:uid="{00000000-0005-0000-0000-0000C9220000}"/>
    <cellStyle name="Comma 6 3 3 3 2" xfId="10410" xr:uid="{00000000-0005-0000-0000-0000CA220000}"/>
    <cellStyle name="Comma 6 3 3 3 2 2" xfId="10411" xr:uid="{00000000-0005-0000-0000-0000CB220000}"/>
    <cellStyle name="Comma 6 3 3 3 2 2 2" xfId="10412" xr:uid="{00000000-0005-0000-0000-0000CC220000}"/>
    <cellStyle name="Comma 6 3 3 3 2 3" xfId="10413" xr:uid="{00000000-0005-0000-0000-0000CD220000}"/>
    <cellStyle name="Comma 6 3 3 3 3" xfId="10414" xr:uid="{00000000-0005-0000-0000-0000CE220000}"/>
    <cellStyle name="Comma 6 3 3 3 3 2" xfId="10415" xr:uid="{00000000-0005-0000-0000-0000CF220000}"/>
    <cellStyle name="Comma 6 3 3 3 4" xfId="10416" xr:uid="{00000000-0005-0000-0000-0000D0220000}"/>
    <cellStyle name="Comma 6 3 3 4" xfId="10417" xr:uid="{00000000-0005-0000-0000-0000D1220000}"/>
    <cellStyle name="Comma 6 3 3 4 2" xfId="10418" xr:uid="{00000000-0005-0000-0000-0000D2220000}"/>
    <cellStyle name="Comma 6 3 3 4 2 2" xfId="10419" xr:uid="{00000000-0005-0000-0000-0000D3220000}"/>
    <cellStyle name="Comma 6 3 3 4 3" xfId="10420" xr:uid="{00000000-0005-0000-0000-0000D4220000}"/>
    <cellStyle name="Comma 6 3 3 5" xfId="10421" xr:uid="{00000000-0005-0000-0000-0000D5220000}"/>
    <cellStyle name="Comma 6 3 3 5 2" xfId="10422" xr:uid="{00000000-0005-0000-0000-0000D6220000}"/>
    <cellStyle name="Comma 6 3 3 6" xfId="10423" xr:uid="{00000000-0005-0000-0000-0000D7220000}"/>
    <cellStyle name="Comma 6 3 4" xfId="10424" xr:uid="{00000000-0005-0000-0000-0000D8220000}"/>
    <cellStyle name="Comma 6 3 4 2" xfId="10425" xr:uid="{00000000-0005-0000-0000-0000D9220000}"/>
    <cellStyle name="Comma 6 3 4 2 2" xfId="10426" xr:uid="{00000000-0005-0000-0000-0000DA220000}"/>
    <cellStyle name="Comma 6 3 4 2 2 2" xfId="10427" xr:uid="{00000000-0005-0000-0000-0000DB220000}"/>
    <cellStyle name="Comma 6 3 4 2 3" xfId="10428" xr:uid="{00000000-0005-0000-0000-0000DC220000}"/>
    <cellStyle name="Comma 6 3 4 3" xfId="10429" xr:uid="{00000000-0005-0000-0000-0000DD220000}"/>
    <cellStyle name="Comma 6 3 4 3 2" xfId="10430" xr:uid="{00000000-0005-0000-0000-0000DE220000}"/>
    <cellStyle name="Comma 6 3 4 4" xfId="10431" xr:uid="{00000000-0005-0000-0000-0000DF220000}"/>
    <cellStyle name="Comma 6 3 5" xfId="10432" xr:uid="{00000000-0005-0000-0000-0000E0220000}"/>
    <cellStyle name="Comma 6 3 5 2" xfId="10433" xr:uid="{00000000-0005-0000-0000-0000E1220000}"/>
    <cellStyle name="Comma 6 3 5 2 2" xfId="10434" xr:uid="{00000000-0005-0000-0000-0000E2220000}"/>
    <cellStyle name="Comma 6 3 5 2 2 2" xfId="10435" xr:uid="{00000000-0005-0000-0000-0000E3220000}"/>
    <cellStyle name="Comma 6 3 5 2 3" xfId="10436" xr:uid="{00000000-0005-0000-0000-0000E4220000}"/>
    <cellStyle name="Comma 6 3 5 3" xfId="10437" xr:uid="{00000000-0005-0000-0000-0000E5220000}"/>
    <cellStyle name="Comma 6 3 5 3 2" xfId="10438" xr:uid="{00000000-0005-0000-0000-0000E6220000}"/>
    <cellStyle name="Comma 6 3 5 4" xfId="10439" xr:uid="{00000000-0005-0000-0000-0000E7220000}"/>
    <cellStyle name="Comma 6 3 6" xfId="10440" xr:uid="{00000000-0005-0000-0000-0000E8220000}"/>
    <cellStyle name="Comma 6 3 6 2" xfId="10441" xr:uid="{00000000-0005-0000-0000-0000E9220000}"/>
    <cellStyle name="Comma 6 3 6 2 2" xfId="10442" xr:uid="{00000000-0005-0000-0000-0000EA220000}"/>
    <cellStyle name="Comma 6 3 6 3" xfId="10443" xr:uid="{00000000-0005-0000-0000-0000EB220000}"/>
    <cellStyle name="Comma 6 3 7" xfId="10444" xr:uid="{00000000-0005-0000-0000-0000EC220000}"/>
    <cellStyle name="Comma 6 3 7 2" xfId="10445" xr:uid="{00000000-0005-0000-0000-0000ED220000}"/>
    <cellStyle name="Comma 6 4" xfId="4614" xr:uid="{00000000-0005-0000-0000-0000EE220000}"/>
    <cellStyle name="Comma 6 4 2" xfId="10446" xr:uid="{00000000-0005-0000-0000-0000EF220000}"/>
    <cellStyle name="Comma 6 4 2 2" xfId="10447" xr:uid="{00000000-0005-0000-0000-0000F0220000}"/>
    <cellStyle name="Comma 6 4 2 2 2" xfId="10448" xr:uid="{00000000-0005-0000-0000-0000F1220000}"/>
    <cellStyle name="Comma 6 4 2 2 2 2" xfId="10449" xr:uid="{00000000-0005-0000-0000-0000F2220000}"/>
    <cellStyle name="Comma 6 4 2 2 2 2 2" xfId="10450" xr:uid="{00000000-0005-0000-0000-0000F3220000}"/>
    <cellStyle name="Comma 6 4 2 2 2 2 2 2" xfId="10451" xr:uid="{00000000-0005-0000-0000-0000F4220000}"/>
    <cellStyle name="Comma 6 4 2 2 2 2 3" xfId="10452" xr:uid="{00000000-0005-0000-0000-0000F5220000}"/>
    <cellStyle name="Comma 6 4 2 2 2 3" xfId="10453" xr:uid="{00000000-0005-0000-0000-0000F6220000}"/>
    <cellStyle name="Comma 6 4 2 2 2 3 2" xfId="10454" xr:uid="{00000000-0005-0000-0000-0000F7220000}"/>
    <cellStyle name="Comma 6 4 2 2 2 4" xfId="10455" xr:uid="{00000000-0005-0000-0000-0000F8220000}"/>
    <cellStyle name="Comma 6 4 2 2 3" xfId="10456" xr:uid="{00000000-0005-0000-0000-0000F9220000}"/>
    <cellStyle name="Comma 6 4 2 2 3 2" xfId="10457" xr:uid="{00000000-0005-0000-0000-0000FA220000}"/>
    <cellStyle name="Comma 6 4 2 2 3 2 2" xfId="10458" xr:uid="{00000000-0005-0000-0000-0000FB220000}"/>
    <cellStyle name="Comma 6 4 2 2 3 2 2 2" xfId="10459" xr:uid="{00000000-0005-0000-0000-0000FC220000}"/>
    <cellStyle name="Comma 6 4 2 2 3 2 3" xfId="10460" xr:uid="{00000000-0005-0000-0000-0000FD220000}"/>
    <cellStyle name="Comma 6 4 2 2 3 3" xfId="10461" xr:uid="{00000000-0005-0000-0000-0000FE220000}"/>
    <cellStyle name="Comma 6 4 2 2 3 3 2" xfId="10462" xr:uid="{00000000-0005-0000-0000-0000FF220000}"/>
    <cellStyle name="Comma 6 4 2 2 3 4" xfId="10463" xr:uid="{00000000-0005-0000-0000-000000230000}"/>
    <cellStyle name="Comma 6 4 2 2 4" xfId="10464" xr:uid="{00000000-0005-0000-0000-000001230000}"/>
    <cellStyle name="Comma 6 4 2 2 4 2" xfId="10465" xr:uid="{00000000-0005-0000-0000-000002230000}"/>
    <cellStyle name="Comma 6 4 2 2 4 2 2" xfId="10466" xr:uid="{00000000-0005-0000-0000-000003230000}"/>
    <cellStyle name="Comma 6 4 2 2 4 3" xfId="10467" xr:uid="{00000000-0005-0000-0000-000004230000}"/>
    <cellStyle name="Comma 6 4 2 2 5" xfId="10468" xr:uid="{00000000-0005-0000-0000-000005230000}"/>
    <cellStyle name="Comma 6 4 2 2 5 2" xfId="10469" xr:uid="{00000000-0005-0000-0000-000006230000}"/>
    <cellStyle name="Comma 6 4 2 2 6" xfId="10470" xr:uid="{00000000-0005-0000-0000-000007230000}"/>
    <cellStyle name="Comma 6 4 2 3" xfId="10471" xr:uid="{00000000-0005-0000-0000-000008230000}"/>
    <cellStyle name="Comma 6 4 2 3 2" xfId="10472" xr:uid="{00000000-0005-0000-0000-000009230000}"/>
    <cellStyle name="Comma 6 4 2 3 2 2" xfId="10473" xr:uid="{00000000-0005-0000-0000-00000A230000}"/>
    <cellStyle name="Comma 6 4 2 3 2 2 2" xfId="10474" xr:uid="{00000000-0005-0000-0000-00000B230000}"/>
    <cellStyle name="Comma 6 4 2 3 2 3" xfId="10475" xr:uid="{00000000-0005-0000-0000-00000C230000}"/>
    <cellStyle name="Comma 6 4 2 3 3" xfId="10476" xr:uid="{00000000-0005-0000-0000-00000D230000}"/>
    <cellStyle name="Comma 6 4 2 3 3 2" xfId="10477" xr:uid="{00000000-0005-0000-0000-00000E230000}"/>
    <cellStyle name="Comma 6 4 2 3 4" xfId="10478" xr:uid="{00000000-0005-0000-0000-00000F230000}"/>
    <cellStyle name="Comma 6 4 2 4" xfId="10479" xr:uid="{00000000-0005-0000-0000-000010230000}"/>
    <cellStyle name="Comma 6 4 2 4 2" xfId="10480" xr:uid="{00000000-0005-0000-0000-000011230000}"/>
    <cellStyle name="Comma 6 4 2 4 2 2" xfId="10481" xr:uid="{00000000-0005-0000-0000-000012230000}"/>
    <cellStyle name="Comma 6 4 2 4 2 2 2" xfId="10482" xr:uid="{00000000-0005-0000-0000-000013230000}"/>
    <cellStyle name="Comma 6 4 2 4 2 3" xfId="10483" xr:uid="{00000000-0005-0000-0000-000014230000}"/>
    <cellStyle name="Comma 6 4 2 4 3" xfId="10484" xr:uid="{00000000-0005-0000-0000-000015230000}"/>
    <cellStyle name="Comma 6 4 2 4 3 2" xfId="10485" xr:uid="{00000000-0005-0000-0000-000016230000}"/>
    <cellStyle name="Comma 6 4 2 4 4" xfId="10486" xr:uid="{00000000-0005-0000-0000-000017230000}"/>
    <cellStyle name="Comma 6 4 2 5" xfId="10487" xr:uid="{00000000-0005-0000-0000-000018230000}"/>
    <cellStyle name="Comma 6 4 2 5 2" xfId="10488" xr:uid="{00000000-0005-0000-0000-000019230000}"/>
    <cellStyle name="Comma 6 4 2 5 2 2" xfId="10489" xr:uid="{00000000-0005-0000-0000-00001A230000}"/>
    <cellStyle name="Comma 6 4 2 5 3" xfId="10490" xr:uid="{00000000-0005-0000-0000-00001B230000}"/>
    <cellStyle name="Comma 6 4 2 6" xfId="10491" xr:uid="{00000000-0005-0000-0000-00001C230000}"/>
    <cellStyle name="Comma 6 4 2 6 2" xfId="10492" xr:uid="{00000000-0005-0000-0000-00001D230000}"/>
    <cellStyle name="Comma 6 4 2 7" xfId="10493" xr:uid="{00000000-0005-0000-0000-00001E230000}"/>
    <cellStyle name="Comma 6 4 3" xfId="10494" xr:uid="{00000000-0005-0000-0000-00001F230000}"/>
    <cellStyle name="Comma 6 4 3 2" xfId="10495" xr:uid="{00000000-0005-0000-0000-000020230000}"/>
    <cellStyle name="Comma 6 4 3 2 2" xfId="10496" xr:uid="{00000000-0005-0000-0000-000021230000}"/>
    <cellStyle name="Comma 6 4 3 2 2 2" xfId="10497" xr:uid="{00000000-0005-0000-0000-000022230000}"/>
    <cellStyle name="Comma 6 4 3 2 2 2 2" xfId="10498" xr:uid="{00000000-0005-0000-0000-000023230000}"/>
    <cellStyle name="Comma 6 4 3 2 2 3" xfId="10499" xr:uid="{00000000-0005-0000-0000-000024230000}"/>
    <cellStyle name="Comma 6 4 3 2 3" xfId="10500" xr:uid="{00000000-0005-0000-0000-000025230000}"/>
    <cellStyle name="Comma 6 4 3 2 3 2" xfId="10501" xr:uid="{00000000-0005-0000-0000-000026230000}"/>
    <cellStyle name="Comma 6 4 3 2 4" xfId="10502" xr:uid="{00000000-0005-0000-0000-000027230000}"/>
    <cellStyle name="Comma 6 4 3 3" xfId="10503" xr:uid="{00000000-0005-0000-0000-000028230000}"/>
    <cellStyle name="Comma 6 4 3 3 2" xfId="10504" xr:uid="{00000000-0005-0000-0000-000029230000}"/>
    <cellStyle name="Comma 6 4 3 3 2 2" xfId="10505" xr:uid="{00000000-0005-0000-0000-00002A230000}"/>
    <cellStyle name="Comma 6 4 3 3 2 2 2" xfId="10506" xr:uid="{00000000-0005-0000-0000-00002B230000}"/>
    <cellStyle name="Comma 6 4 3 3 2 3" xfId="10507" xr:uid="{00000000-0005-0000-0000-00002C230000}"/>
    <cellStyle name="Comma 6 4 3 3 3" xfId="10508" xr:uid="{00000000-0005-0000-0000-00002D230000}"/>
    <cellStyle name="Comma 6 4 3 3 3 2" xfId="10509" xr:uid="{00000000-0005-0000-0000-00002E230000}"/>
    <cellStyle name="Comma 6 4 3 3 4" xfId="10510" xr:uid="{00000000-0005-0000-0000-00002F230000}"/>
    <cellStyle name="Comma 6 4 3 4" xfId="10511" xr:uid="{00000000-0005-0000-0000-000030230000}"/>
    <cellStyle name="Comma 6 4 3 4 2" xfId="10512" xr:uid="{00000000-0005-0000-0000-000031230000}"/>
    <cellStyle name="Comma 6 4 3 4 2 2" xfId="10513" xr:uid="{00000000-0005-0000-0000-000032230000}"/>
    <cellStyle name="Comma 6 4 3 4 3" xfId="10514" xr:uid="{00000000-0005-0000-0000-000033230000}"/>
    <cellStyle name="Comma 6 4 3 5" xfId="10515" xr:uid="{00000000-0005-0000-0000-000034230000}"/>
    <cellStyle name="Comma 6 4 3 5 2" xfId="10516" xr:uid="{00000000-0005-0000-0000-000035230000}"/>
    <cellStyle name="Comma 6 4 3 6" xfId="10517" xr:uid="{00000000-0005-0000-0000-000036230000}"/>
    <cellStyle name="Comma 6 4 4" xfId="10518" xr:uid="{00000000-0005-0000-0000-000037230000}"/>
    <cellStyle name="Comma 6 4 4 2" xfId="10519" xr:uid="{00000000-0005-0000-0000-000038230000}"/>
    <cellStyle name="Comma 6 4 4 2 2" xfId="10520" xr:uid="{00000000-0005-0000-0000-000039230000}"/>
    <cellStyle name="Comma 6 4 4 2 2 2" xfId="10521" xr:uid="{00000000-0005-0000-0000-00003A230000}"/>
    <cellStyle name="Comma 6 4 4 2 3" xfId="10522" xr:uid="{00000000-0005-0000-0000-00003B230000}"/>
    <cellStyle name="Comma 6 4 4 3" xfId="10523" xr:uid="{00000000-0005-0000-0000-00003C230000}"/>
    <cellStyle name="Comma 6 4 4 3 2" xfId="10524" xr:uid="{00000000-0005-0000-0000-00003D230000}"/>
    <cellStyle name="Comma 6 4 4 4" xfId="10525" xr:uid="{00000000-0005-0000-0000-00003E230000}"/>
    <cellStyle name="Comma 6 4 5" xfId="10526" xr:uid="{00000000-0005-0000-0000-00003F230000}"/>
    <cellStyle name="Comma 6 4 5 2" xfId="10527" xr:uid="{00000000-0005-0000-0000-000040230000}"/>
    <cellStyle name="Comma 6 4 5 2 2" xfId="10528" xr:uid="{00000000-0005-0000-0000-000041230000}"/>
    <cellStyle name="Comma 6 4 5 2 2 2" xfId="10529" xr:uid="{00000000-0005-0000-0000-000042230000}"/>
    <cellStyle name="Comma 6 4 5 2 3" xfId="10530" xr:uid="{00000000-0005-0000-0000-000043230000}"/>
    <cellStyle name="Comma 6 4 5 3" xfId="10531" xr:uid="{00000000-0005-0000-0000-000044230000}"/>
    <cellStyle name="Comma 6 4 5 3 2" xfId="10532" xr:uid="{00000000-0005-0000-0000-000045230000}"/>
    <cellStyle name="Comma 6 4 5 4" xfId="10533" xr:uid="{00000000-0005-0000-0000-000046230000}"/>
    <cellStyle name="Comma 6 4 6" xfId="10534" xr:uid="{00000000-0005-0000-0000-000047230000}"/>
    <cellStyle name="Comma 6 4 6 2" xfId="10535" xr:uid="{00000000-0005-0000-0000-000048230000}"/>
    <cellStyle name="Comma 6 4 6 2 2" xfId="10536" xr:uid="{00000000-0005-0000-0000-000049230000}"/>
    <cellStyle name="Comma 6 4 6 3" xfId="10537" xr:uid="{00000000-0005-0000-0000-00004A230000}"/>
    <cellStyle name="Comma 6 4 7" xfId="10538" xr:uid="{00000000-0005-0000-0000-00004B230000}"/>
    <cellStyle name="Comma 6 4 7 2" xfId="10539" xr:uid="{00000000-0005-0000-0000-00004C230000}"/>
    <cellStyle name="Comma 6 5" xfId="10540" xr:uid="{00000000-0005-0000-0000-00004D230000}"/>
    <cellStyle name="Comma 6 5 2" xfId="10541" xr:uid="{00000000-0005-0000-0000-00004E230000}"/>
    <cellStyle name="Comma 6 5 2 2" xfId="10542" xr:uid="{00000000-0005-0000-0000-00004F230000}"/>
    <cellStyle name="Comma 6 5 2 2 2" xfId="10543" xr:uid="{00000000-0005-0000-0000-000050230000}"/>
    <cellStyle name="Comma 6 5 2 2 2 2" xfId="10544" xr:uid="{00000000-0005-0000-0000-000051230000}"/>
    <cellStyle name="Comma 6 5 2 2 2 2 2" xfId="10545" xr:uid="{00000000-0005-0000-0000-000052230000}"/>
    <cellStyle name="Comma 6 5 2 2 2 2 2 2" xfId="10546" xr:uid="{00000000-0005-0000-0000-000053230000}"/>
    <cellStyle name="Comma 6 5 2 2 2 2 3" xfId="10547" xr:uid="{00000000-0005-0000-0000-000054230000}"/>
    <cellStyle name="Comma 6 5 2 2 2 3" xfId="10548" xr:uid="{00000000-0005-0000-0000-000055230000}"/>
    <cellStyle name="Comma 6 5 2 2 2 3 2" xfId="10549" xr:uid="{00000000-0005-0000-0000-000056230000}"/>
    <cellStyle name="Comma 6 5 2 2 2 4" xfId="10550" xr:uid="{00000000-0005-0000-0000-000057230000}"/>
    <cellStyle name="Comma 6 5 2 2 3" xfId="10551" xr:uid="{00000000-0005-0000-0000-000058230000}"/>
    <cellStyle name="Comma 6 5 2 2 3 2" xfId="10552" xr:uid="{00000000-0005-0000-0000-000059230000}"/>
    <cellStyle name="Comma 6 5 2 2 3 2 2" xfId="10553" xr:uid="{00000000-0005-0000-0000-00005A230000}"/>
    <cellStyle name="Comma 6 5 2 2 3 2 2 2" xfId="10554" xr:uid="{00000000-0005-0000-0000-00005B230000}"/>
    <cellStyle name="Comma 6 5 2 2 3 2 3" xfId="10555" xr:uid="{00000000-0005-0000-0000-00005C230000}"/>
    <cellStyle name="Comma 6 5 2 2 3 3" xfId="10556" xr:uid="{00000000-0005-0000-0000-00005D230000}"/>
    <cellStyle name="Comma 6 5 2 2 3 3 2" xfId="10557" xr:uid="{00000000-0005-0000-0000-00005E230000}"/>
    <cellStyle name="Comma 6 5 2 2 3 4" xfId="10558" xr:uid="{00000000-0005-0000-0000-00005F230000}"/>
    <cellStyle name="Comma 6 5 2 2 4" xfId="10559" xr:uid="{00000000-0005-0000-0000-000060230000}"/>
    <cellStyle name="Comma 6 5 2 2 4 2" xfId="10560" xr:uid="{00000000-0005-0000-0000-000061230000}"/>
    <cellStyle name="Comma 6 5 2 2 4 2 2" xfId="10561" xr:uid="{00000000-0005-0000-0000-000062230000}"/>
    <cellStyle name="Comma 6 5 2 2 4 3" xfId="10562" xr:uid="{00000000-0005-0000-0000-000063230000}"/>
    <cellStyle name="Comma 6 5 2 2 5" xfId="10563" xr:uid="{00000000-0005-0000-0000-000064230000}"/>
    <cellStyle name="Comma 6 5 2 2 5 2" xfId="10564" xr:uid="{00000000-0005-0000-0000-000065230000}"/>
    <cellStyle name="Comma 6 5 2 2 6" xfId="10565" xr:uid="{00000000-0005-0000-0000-000066230000}"/>
    <cellStyle name="Comma 6 5 2 3" xfId="10566" xr:uid="{00000000-0005-0000-0000-000067230000}"/>
    <cellStyle name="Comma 6 5 2 3 2" xfId="10567" xr:uid="{00000000-0005-0000-0000-000068230000}"/>
    <cellStyle name="Comma 6 5 2 3 2 2" xfId="10568" xr:uid="{00000000-0005-0000-0000-000069230000}"/>
    <cellStyle name="Comma 6 5 2 3 2 2 2" xfId="10569" xr:uid="{00000000-0005-0000-0000-00006A230000}"/>
    <cellStyle name="Comma 6 5 2 3 2 3" xfId="10570" xr:uid="{00000000-0005-0000-0000-00006B230000}"/>
    <cellStyle name="Comma 6 5 2 3 3" xfId="10571" xr:uid="{00000000-0005-0000-0000-00006C230000}"/>
    <cellStyle name="Comma 6 5 2 3 3 2" xfId="10572" xr:uid="{00000000-0005-0000-0000-00006D230000}"/>
    <cellStyle name="Comma 6 5 2 3 4" xfId="10573" xr:uid="{00000000-0005-0000-0000-00006E230000}"/>
    <cellStyle name="Comma 6 5 2 4" xfId="10574" xr:uid="{00000000-0005-0000-0000-00006F230000}"/>
    <cellStyle name="Comma 6 5 2 4 2" xfId="10575" xr:uid="{00000000-0005-0000-0000-000070230000}"/>
    <cellStyle name="Comma 6 5 2 4 2 2" xfId="10576" xr:uid="{00000000-0005-0000-0000-000071230000}"/>
    <cellStyle name="Comma 6 5 2 4 2 2 2" xfId="10577" xr:uid="{00000000-0005-0000-0000-000072230000}"/>
    <cellStyle name="Comma 6 5 2 4 2 3" xfId="10578" xr:uid="{00000000-0005-0000-0000-000073230000}"/>
    <cellStyle name="Comma 6 5 2 4 3" xfId="10579" xr:uid="{00000000-0005-0000-0000-000074230000}"/>
    <cellStyle name="Comma 6 5 2 4 3 2" xfId="10580" xr:uid="{00000000-0005-0000-0000-000075230000}"/>
    <cellStyle name="Comma 6 5 2 4 4" xfId="10581" xr:uid="{00000000-0005-0000-0000-000076230000}"/>
    <cellStyle name="Comma 6 5 2 5" xfId="10582" xr:uid="{00000000-0005-0000-0000-000077230000}"/>
    <cellStyle name="Comma 6 5 2 5 2" xfId="10583" xr:uid="{00000000-0005-0000-0000-000078230000}"/>
    <cellStyle name="Comma 6 5 2 5 2 2" xfId="10584" xr:uid="{00000000-0005-0000-0000-000079230000}"/>
    <cellStyle name="Comma 6 5 2 5 3" xfId="10585" xr:uid="{00000000-0005-0000-0000-00007A230000}"/>
    <cellStyle name="Comma 6 5 2 6" xfId="10586" xr:uid="{00000000-0005-0000-0000-00007B230000}"/>
    <cellStyle name="Comma 6 5 2 6 2" xfId="10587" xr:uid="{00000000-0005-0000-0000-00007C230000}"/>
    <cellStyle name="Comma 6 5 3" xfId="10588" xr:uid="{00000000-0005-0000-0000-00007D230000}"/>
    <cellStyle name="Comma 6 5 3 2" xfId="10589" xr:uid="{00000000-0005-0000-0000-00007E230000}"/>
    <cellStyle name="Comma 6 5 3 2 2" xfId="10590" xr:uid="{00000000-0005-0000-0000-00007F230000}"/>
    <cellStyle name="Comma 6 5 3 2 2 2" xfId="10591" xr:uid="{00000000-0005-0000-0000-000080230000}"/>
    <cellStyle name="Comma 6 5 3 2 2 2 2" xfId="10592" xr:uid="{00000000-0005-0000-0000-000081230000}"/>
    <cellStyle name="Comma 6 5 3 2 2 3" xfId="10593" xr:uid="{00000000-0005-0000-0000-000082230000}"/>
    <cellStyle name="Comma 6 5 3 2 3" xfId="10594" xr:uid="{00000000-0005-0000-0000-000083230000}"/>
    <cellStyle name="Comma 6 5 3 2 3 2" xfId="10595" xr:uid="{00000000-0005-0000-0000-000084230000}"/>
    <cellStyle name="Comma 6 5 3 2 4" xfId="10596" xr:uid="{00000000-0005-0000-0000-000085230000}"/>
    <cellStyle name="Comma 6 5 3 3" xfId="10597" xr:uid="{00000000-0005-0000-0000-000086230000}"/>
    <cellStyle name="Comma 6 5 3 3 2" xfId="10598" xr:uid="{00000000-0005-0000-0000-000087230000}"/>
    <cellStyle name="Comma 6 5 3 3 2 2" xfId="10599" xr:uid="{00000000-0005-0000-0000-000088230000}"/>
    <cellStyle name="Comma 6 5 3 3 2 2 2" xfId="10600" xr:uid="{00000000-0005-0000-0000-000089230000}"/>
    <cellStyle name="Comma 6 5 3 3 2 3" xfId="10601" xr:uid="{00000000-0005-0000-0000-00008A230000}"/>
    <cellStyle name="Comma 6 5 3 3 3" xfId="10602" xr:uid="{00000000-0005-0000-0000-00008B230000}"/>
    <cellStyle name="Comma 6 5 3 3 3 2" xfId="10603" xr:uid="{00000000-0005-0000-0000-00008C230000}"/>
    <cellStyle name="Comma 6 5 3 3 4" xfId="10604" xr:uid="{00000000-0005-0000-0000-00008D230000}"/>
    <cellStyle name="Comma 6 5 3 4" xfId="10605" xr:uid="{00000000-0005-0000-0000-00008E230000}"/>
    <cellStyle name="Comma 6 5 3 4 2" xfId="10606" xr:uid="{00000000-0005-0000-0000-00008F230000}"/>
    <cellStyle name="Comma 6 5 3 4 2 2" xfId="10607" xr:uid="{00000000-0005-0000-0000-000090230000}"/>
    <cellStyle name="Comma 6 5 3 4 3" xfId="10608" xr:uid="{00000000-0005-0000-0000-000091230000}"/>
    <cellStyle name="Comma 6 5 3 5" xfId="10609" xr:uid="{00000000-0005-0000-0000-000092230000}"/>
    <cellStyle name="Comma 6 5 3 5 2" xfId="10610" xr:uid="{00000000-0005-0000-0000-000093230000}"/>
    <cellStyle name="Comma 6 5 4" xfId="10611" xr:uid="{00000000-0005-0000-0000-000094230000}"/>
    <cellStyle name="Comma 6 5 4 2" xfId="10612" xr:uid="{00000000-0005-0000-0000-000095230000}"/>
    <cellStyle name="Comma 6 5 4 2 2" xfId="10613" xr:uid="{00000000-0005-0000-0000-000096230000}"/>
    <cellStyle name="Comma 6 5 4 2 2 2" xfId="10614" xr:uid="{00000000-0005-0000-0000-000097230000}"/>
    <cellStyle name="Comma 6 5 4 2 3" xfId="10615" xr:uid="{00000000-0005-0000-0000-000098230000}"/>
    <cellStyle name="Comma 6 5 4 3" xfId="10616" xr:uid="{00000000-0005-0000-0000-000099230000}"/>
    <cellStyle name="Comma 6 5 4 3 2" xfId="10617" xr:uid="{00000000-0005-0000-0000-00009A230000}"/>
    <cellStyle name="Comma 6 5 4 4" xfId="10618" xr:uid="{00000000-0005-0000-0000-00009B230000}"/>
    <cellStyle name="Comma 6 5 5" xfId="10619" xr:uid="{00000000-0005-0000-0000-00009C230000}"/>
    <cellStyle name="Comma 6 5 5 2" xfId="10620" xr:uid="{00000000-0005-0000-0000-00009D230000}"/>
    <cellStyle name="Comma 6 5 5 2 2" xfId="10621" xr:uid="{00000000-0005-0000-0000-00009E230000}"/>
    <cellStyle name="Comma 6 5 5 2 2 2" xfId="10622" xr:uid="{00000000-0005-0000-0000-00009F230000}"/>
    <cellStyle name="Comma 6 5 5 2 3" xfId="10623" xr:uid="{00000000-0005-0000-0000-0000A0230000}"/>
    <cellStyle name="Comma 6 5 5 3" xfId="10624" xr:uid="{00000000-0005-0000-0000-0000A1230000}"/>
    <cellStyle name="Comma 6 5 5 3 2" xfId="10625" xr:uid="{00000000-0005-0000-0000-0000A2230000}"/>
    <cellStyle name="Comma 6 5 5 4" xfId="10626" xr:uid="{00000000-0005-0000-0000-0000A3230000}"/>
    <cellStyle name="Comma 6 5 6" xfId="10627" xr:uid="{00000000-0005-0000-0000-0000A4230000}"/>
    <cellStyle name="Comma 6 5 6 2" xfId="10628" xr:uid="{00000000-0005-0000-0000-0000A5230000}"/>
    <cellStyle name="Comma 6 5 6 2 2" xfId="10629" xr:uid="{00000000-0005-0000-0000-0000A6230000}"/>
    <cellStyle name="Comma 6 5 6 3" xfId="10630" xr:uid="{00000000-0005-0000-0000-0000A7230000}"/>
    <cellStyle name="Comma 6 5 7" xfId="10631" xr:uid="{00000000-0005-0000-0000-0000A8230000}"/>
    <cellStyle name="Comma 6 5 7 2" xfId="10632" xr:uid="{00000000-0005-0000-0000-0000A9230000}"/>
    <cellStyle name="Comma 6 6" xfId="10633" xr:uid="{00000000-0005-0000-0000-0000AA230000}"/>
    <cellStyle name="Comma 6 6 2" xfId="10634" xr:uid="{00000000-0005-0000-0000-0000AB230000}"/>
    <cellStyle name="Comma 6 6 2 2" xfId="10635" xr:uid="{00000000-0005-0000-0000-0000AC230000}"/>
    <cellStyle name="Comma 6 6 2 2 2" xfId="10636" xr:uid="{00000000-0005-0000-0000-0000AD230000}"/>
    <cellStyle name="Comma 6 6 2 2 2 2" xfId="10637" xr:uid="{00000000-0005-0000-0000-0000AE230000}"/>
    <cellStyle name="Comma 6 6 2 2 2 2 2" xfId="10638" xr:uid="{00000000-0005-0000-0000-0000AF230000}"/>
    <cellStyle name="Comma 6 6 2 2 2 3" xfId="10639" xr:uid="{00000000-0005-0000-0000-0000B0230000}"/>
    <cellStyle name="Comma 6 6 2 2 3" xfId="10640" xr:uid="{00000000-0005-0000-0000-0000B1230000}"/>
    <cellStyle name="Comma 6 6 2 2 3 2" xfId="10641" xr:uid="{00000000-0005-0000-0000-0000B2230000}"/>
    <cellStyle name="Comma 6 6 2 2 4" xfId="10642" xr:uid="{00000000-0005-0000-0000-0000B3230000}"/>
    <cellStyle name="Comma 6 6 2 3" xfId="10643" xr:uid="{00000000-0005-0000-0000-0000B4230000}"/>
    <cellStyle name="Comma 6 6 2 3 2" xfId="10644" xr:uid="{00000000-0005-0000-0000-0000B5230000}"/>
    <cellStyle name="Comma 6 6 2 3 2 2" xfId="10645" xr:uid="{00000000-0005-0000-0000-0000B6230000}"/>
    <cellStyle name="Comma 6 6 2 3 2 2 2" xfId="10646" xr:uid="{00000000-0005-0000-0000-0000B7230000}"/>
    <cellStyle name="Comma 6 6 2 3 2 3" xfId="10647" xr:uid="{00000000-0005-0000-0000-0000B8230000}"/>
    <cellStyle name="Comma 6 6 2 3 3" xfId="10648" xr:uid="{00000000-0005-0000-0000-0000B9230000}"/>
    <cellStyle name="Comma 6 6 2 3 3 2" xfId="10649" xr:uid="{00000000-0005-0000-0000-0000BA230000}"/>
    <cellStyle name="Comma 6 6 2 3 4" xfId="10650" xr:uid="{00000000-0005-0000-0000-0000BB230000}"/>
    <cellStyle name="Comma 6 6 2 4" xfId="10651" xr:uid="{00000000-0005-0000-0000-0000BC230000}"/>
    <cellStyle name="Comma 6 6 2 4 2" xfId="10652" xr:uid="{00000000-0005-0000-0000-0000BD230000}"/>
    <cellStyle name="Comma 6 6 2 4 2 2" xfId="10653" xr:uid="{00000000-0005-0000-0000-0000BE230000}"/>
    <cellStyle name="Comma 6 6 2 4 3" xfId="10654" xr:uid="{00000000-0005-0000-0000-0000BF230000}"/>
    <cellStyle name="Comma 6 6 2 5" xfId="10655" xr:uid="{00000000-0005-0000-0000-0000C0230000}"/>
    <cellStyle name="Comma 6 6 2 5 2" xfId="10656" xr:uid="{00000000-0005-0000-0000-0000C1230000}"/>
    <cellStyle name="Comma 6 6 3" xfId="10657" xr:uid="{00000000-0005-0000-0000-0000C2230000}"/>
    <cellStyle name="Comma 6 6 3 2" xfId="10658" xr:uid="{00000000-0005-0000-0000-0000C3230000}"/>
    <cellStyle name="Comma 6 6 3 2 2" xfId="10659" xr:uid="{00000000-0005-0000-0000-0000C4230000}"/>
    <cellStyle name="Comma 6 6 3 2 2 2" xfId="10660" xr:uid="{00000000-0005-0000-0000-0000C5230000}"/>
    <cellStyle name="Comma 6 6 3 2 3" xfId="10661" xr:uid="{00000000-0005-0000-0000-0000C6230000}"/>
    <cellStyle name="Comma 6 6 3 3" xfId="10662" xr:uid="{00000000-0005-0000-0000-0000C7230000}"/>
    <cellStyle name="Comma 6 6 3 3 2" xfId="10663" xr:uid="{00000000-0005-0000-0000-0000C8230000}"/>
    <cellStyle name="Comma 6 6 4" xfId="10664" xr:uid="{00000000-0005-0000-0000-0000C9230000}"/>
    <cellStyle name="Comma 6 6 4 2" xfId="10665" xr:uid="{00000000-0005-0000-0000-0000CA230000}"/>
    <cellStyle name="Comma 6 6 4 2 2" xfId="10666" xr:uid="{00000000-0005-0000-0000-0000CB230000}"/>
    <cellStyle name="Comma 6 6 4 2 2 2" xfId="10667" xr:uid="{00000000-0005-0000-0000-0000CC230000}"/>
    <cellStyle name="Comma 6 6 4 2 3" xfId="10668" xr:uid="{00000000-0005-0000-0000-0000CD230000}"/>
    <cellStyle name="Comma 6 6 4 3" xfId="10669" xr:uid="{00000000-0005-0000-0000-0000CE230000}"/>
    <cellStyle name="Comma 6 6 4 3 2" xfId="10670" xr:uid="{00000000-0005-0000-0000-0000CF230000}"/>
    <cellStyle name="Comma 6 6 4 4" xfId="10671" xr:uid="{00000000-0005-0000-0000-0000D0230000}"/>
    <cellStyle name="Comma 6 6 5" xfId="10672" xr:uid="{00000000-0005-0000-0000-0000D1230000}"/>
    <cellStyle name="Comma 6 6 5 2" xfId="10673" xr:uid="{00000000-0005-0000-0000-0000D2230000}"/>
    <cellStyle name="Comma 6 6 5 2 2" xfId="10674" xr:uid="{00000000-0005-0000-0000-0000D3230000}"/>
    <cellStyle name="Comma 6 6 5 3" xfId="10675" xr:uid="{00000000-0005-0000-0000-0000D4230000}"/>
    <cellStyle name="Comma 6 6 6" xfId="10676" xr:uid="{00000000-0005-0000-0000-0000D5230000}"/>
    <cellStyle name="Comma 6 6 6 2" xfId="10677" xr:uid="{00000000-0005-0000-0000-0000D6230000}"/>
    <cellStyle name="Comma 6 7" xfId="10678" xr:uid="{00000000-0005-0000-0000-0000D7230000}"/>
    <cellStyle name="Comma 6 8" xfId="10679" xr:uid="{00000000-0005-0000-0000-0000D8230000}"/>
    <cellStyle name="Comma 6 9" xfId="10680" xr:uid="{00000000-0005-0000-0000-0000D9230000}"/>
    <cellStyle name="Comma 60" xfId="4615" xr:uid="{00000000-0005-0000-0000-0000DA230000}"/>
    <cellStyle name="Comma 60 2" xfId="10681" xr:uid="{00000000-0005-0000-0000-0000DB230000}"/>
    <cellStyle name="Comma 60 2 2" xfId="10682" xr:uid="{00000000-0005-0000-0000-0000DC230000}"/>
    <cellStyle name="Comma 60 3" xfId="10683" xr:uid="{00000000-0005-0000-0000-0000DD230000}"/>
    <cellStyle name="Comma 61" xfId="4616" xr:uid="{00000000-0005-0000-0000-0000DE230000}"/>
    <cellStyle name="Comma 62" xfId="4617" xr:uid="{00000000-0005-0000-0000-0000DF230000}"/>
    <cellStyle name="Comma 63" xfId="4618" xr:uid="{00000000-0005-0000-0000-0000E0230000}"/>
    <cellStyle name="Comma 63 2" xfId="10684" xr:uid="{00000000-0005-0000-0000-0000E1230000}"/>
    <cellStyle name="Comma 63 3" xfId="10685" xr:uid="{00000000-0005-0000-0000-0000E2230000}"/>
    <cellStyle name="Comma 64" xfId="4619" xr:uid="{00000000-0005-0000-0000-0000E3230000}"/>
    <cellStyle name="Comma 64 2" xfId="10686" xr:uid="{00000000-0005-0000-0000-0000E4230000}"/>
    <cellStyle name="Comma 65" xfId="8174" xr:uid="{00000000-0005-0000-0000-0000E5230000}"/>
    <cellStyle name="Comma 65 2" xfId="10687" xr:uid="{00000000-0005-0000-0000-0000E6230000}"/>
    <cellStyle name="Comma 66" xfId="10688" xr:uid="{00000000-0005-0000-0000-0000E7230000}"/>
    <cellStyle name="Comma 66 2" xfId="10689" xr:uid="{00000000-0005-0000-0000-0000E8230000}"/>
    <cellStyle name="Comma 67" xfId="4620" xr:uid="{00000000-0005-0000-0000-0000E9230000}"/>
    <cellStyle name="Comma 67 2" xfId="10690" xr:uid="{00000000-0005-0000-0000-0000EA230000}"/>
    <cellStyle name="Comma 68" xfId="10691" xr:uid="{00000000-0005-0000-0000-0000EB230000}"/>
    <cellStyle name="Comma 68 2" xfId="10692" xr:uid="{00000000-0005-0000-0000-0000EC230000}"/>
    <cellStyle name="Comma 69" xfId="10693" xr:uid="{00000000-0005-0000-0000-0000ED230000}"/>
    <cellStyle name="Comma 7" xfId="2396" xr:uid="{00000000-0005-0000-0000-0000EE230000}"/>
    <cellStyle name="Comma 7 2" xfId="4621" xr:uid="{00000000-0005-0000-0000-0000EF230000}"/>
    <cellStyle name="Comma 7 2 2" xfId="10694" xr:uid="{00000000-0005-0000-0000-0000F0230000}"/>
    <cellStyle name="Comma 7 2 2 2" xfId="19468" xr:uid="{00000000-0005-0000-0000-0000F1230000}"/>
    <cellStyle name="Comma 7 2 3" xfId="10695" xr:uid="{00000000-0005-0000-0000-0000F2230000}"/>
    <cellStyle name="Comma 7 3" xfId="4622" xr:uid="{00000000-0005-0000-0000-0000F3230000}"/>
    <cellStyle name="Comma 7 3 2" xfId="10696" xr:uid="{00000000-0005-0000-0000-0000F4230000}"/>
    <cellStyle name="Comma 7 3 3" xfId="10697" xr:uid="{00000000-0005-0000-0000-0000F5230000}"/>
    <cellStyle name="Comma 7 4" xfId="10698" xr:uid="{00000000-0005-0000-0000-0000F6230000}"/>
    <cellStyle name="Comma 7 5" xfId="10699" xr:uid="{00000000-0005-0000-0000-0000F7230000}"/>
    <cellStyle name="Comma 7 6" xfId="10700" xr:uid="{00000000-0005-0000-0000-0000F8230000}"/>
    <cellStyle name="Comma 7 7" xfId="10701" xr:uid="{00000000-0005-0000-0000-0000F9230000}"/>
    <cellStyle name="Comma 70" xfId="10702" xr:uid="{00000000-0005-0000-0000-0000FA230000}"/>
    <cellStyle name="Comma 70 2" xfId="10703" xr:uid="{00000000-0005-0000-0000-0000FB230000}"/>
    <cellStyle name="Comma 71" xfId="10704" xr:uid="{00000000-0005-0000-0000-0000FC230000}"/>
    <cellStyle name="Comma 71 2" xfId="10705" xr:uid="{00000000-0005-0000-0000-0000FD230000}"/>
    <cellStyle name="Comma 72" xfId="4623" xr:uid="{00000000-0005-0000-0000-0000FE230000}"/>
    <cellStyle name="Comma 73" xfId="10706" xr:uid="{00000000-0005-0000-0000-0000FF230000}"/>
    <cellStyle name="Comma 74" xfId="10707" xr:uid="{00000000-0005-0000-0000-000000240000}"/>
    <cellStyle name="Comma 75" xfId="10708" xr:uid="{00000000-0005-0000-0000-000001240000}"/>
    <cellStyle name="Comma 75 2" xfId="10709" xr:uid="{00000000-0005-0000-0000-000002240000}"/>
    <cellStyle name="Comma 75 2 2" xfId="10710" xr:uid="{00000000-0005-0000-0000-000003240000}"/>
    <cellStyle name="Comma 75 3" xfId="10711" xr:uid="{00000000-0005-0000-0000-000004240000}"/>
    <cellStyle name="Comma 76" xfId="4624" xr:uid="{00000000-0005-0000-0000-000005240000}"/>
    <cellStyle name="Comma 76 2" xfId="10712" xr:uid="{00000000-0005-0000-0000-000006240000}"/>
    <cellStyle name="Comma 77" xfId="10713" xr:uid="{00000000-0005-0000-0000-000007240000}"/>
    <cellStyle name="Comma 77 2" xfId="10714" xr:uid="{00000000-0005-0000-0000-000008240000}"/>
    <cellStyle name="Comma 78" xfId="10715" xr:uid="{00000000-0005-0000-0000-000009240000}"/>
    <cellStyle name="Comma 78 2" xfId="10716" xr:uid="{00000000-0005-0000-0000-00000A240000}"/>
    <cellStyle name="Comma 79" xfId="10717" xr:uid="{00000000-0005-0000-0000-00000B240000}"/>
    <cellStyle name="Comma 79 2" xfId="10718" xr:uid="{00000000-0005-0000-0000-00000C240000}"/>
    <cellStyle name="Comma 8" xfId="2397" xr:uid="{00000000-0005-0000-0000-00000D240000}"/>
    <cellStyle name="Comma 8 2" xfId="4625" xr:uid="{00000000-0005-0000-0000-00000E240000}"/>
    <cellStyle name="Comma 8 2 2" xfId="10719" xr:uid="{00000000-0005-0000-0000-00000F240000}"/>
    <cellStyle name="Comma 8 2 3" xfId="10720" xr:uid="{00000000-0005-0000-0000-000010240000}"/>
    <cellStyle name="Comma 8 3" xfId="4626" xr:uid="{00000000-0005-0000-0000-000011240000}"/>
    <cellStyle name="Comma 8 3 2" xfId="10721" xr:uid="{00000000-0005-0000-0000-000012240000}"/>
    <cellStyle name="Comma 8 3 3" xfId="10722" xr:uid="{00000000-0005-0000-0000-000013240000}"/>
    <cellStyle name="Comma 8 4" xfId="10723" xr:uid="{00000000-0005-0000-0000-000014240000}"/>
    <cellStyle name="Comma 8 5" xfId="10724" xr:uid="{00000000-0005-0000-0000-000015240000}"/>
    <cellStyle name="Comma 8 6" xfId="10725" xr:uid="{00000000-0005-0000-0000-000016240000}"/>
    <cellStyle name="Comma 8 7" xfId="10726" xr:uid="{00000000-0005-0000-0000-000017240000}"/>
    <cellStyle name="Comma 8_Book1" xfId="4627" xr:uid="{00000000-0005-0000-0000-000018240000}"/>
    <cellStyle name="Comma 80" xfId="10727" xr:uid="{00000000-0005-0000-0000-000019240000}"/>
    <cellStyle name="Comma 80 2" xfId="10728" xr:uid="{00000000-0005-0000-0000-00001A240000}"/>
    <cellStyle name="Comma 81" xfId="10729" xr:uid="{00000000-0005-0000-0000-00001B240000}"/>
    <cellStyle name="Comma 81 2" xfId="10730" xr:uid="{00000000-0005-0000-0000-00001C240000}"/>
    <cellStyle name="Comma 82" xfId="10731" xr:uid="{00000000-0005-0000-0000-00001D240000}"/>
    <cellStyle name="Comma 83" xfId="10732" xr:uid="{00000000-0005-0000-0000-00001E240000}"/>
    <cellStyle name="Comma 84" xfId="10733" xr:uid="{00000000-0005-0000-0000-00001F240000}"/>
    <cellStyle name="Comma 85" xfId="10734" xr:uid="{00000000-0005-0000-0000-000020240000}"/>
    <cellStyle name="Comma 85 2" xfId="10735" xr:uid="{00000000-0005-0000-0000-000021240000}"/>
    <cellStyle name="Comma 86" xfId="10736" xr:uid="{00000000-0005-0000-0000-000022240000}"/>
    <cellStyle name="Comma 86 2" xfId="10737" xr:uid="{00000000-0005-0000-0000-000023240000}"/>
    <cellStyle name="Comma 87" xfId="10738" xr:uid="{00000000-0005-0000-0000-000024240000}"/>
    <cellStyle name="Comma 87 2" xfId="10739" xr:uid="{00000000-0005-0000-0000-000025240000}"/>
    <cellStyle name="Comma 88" xfId="10740" xr:uid="{00000000-0005-0000-0000-000026240000}"/>
    <cellStyle name="Comma 89" xfId="10741" xr:uid="{00000000-0005-0000-0000-000027240000}"/>
    <cellStyle name="Comma 9" xfId="2398" xr:uid="{00000000-0005-0000-0000-000028240000}"/>
    <cellStyle name="Comma 9 2" xfId="4628" xr:uid="{00000000-0005-0000-0000-000029240000}"/>
    <cellStyle name="Comma 9 2 2" xfId="10742" xr:uid="{00000000-0005-0000-0000-00002A240000}"/>
    <cellStyle name="Comma 9 2 3" xfId="10743" xr:uid="{00000000-0005-0000-0000-00002B240000}"/>
    <cellStyle name="Comma 9 3" xfId="4629" xr:uid="{00000000-0005-0000-0000-00002C240000}"/>
    <cellStyle name="Comma 9 3 2" xfId="10744" xr:uid="{00000000-0005-0000-0000-00002D240000}"/>
    <cellStyle name="Comma 9 4" xfId="10745" xr:uid="{00000000-0005-0000-0000-00002E240000}"/>
    <cellStyle name="Comma 9 5" xfId="10746" xr:uid="{00000000-0005-0000-0000-00002F240000}"/>
    <cellStyle name="Comma 9 6" xfId="10747" xr:uid="{00000000-0005-0000-0000-000030240000}"/>
    <cellStyle name="Comma 9_Book1" xfId="4630" xr:uid="{00000000-0005-0000-0000-000031240000}"/>
    <cellStyle name="Comma 90" xfId="10748" xr:uid="{00000000-0005-0000-0000-000032240000}"/>
    <cellStyle name="Comma 91" xfId="10749" xr:uid="{00000000-0005-0000-0000-000033240000}"/>
    <cellStyle name="Comma 92" xfId="10750" xr:uid="{00000000-0005-0000-0000-000034240000}"/>
    <cellStyle name="Comma 93" xfId="10751" xr:uid="{00000000-0005-0000-0000-000035240000}"/>
    <cellStyle name="Comma 94" xfId="10752" xr:uid="{00000000-0005-0000-0000-000036240000}"/>
    <cellStyle name="Comma 95" xfId="10753" xr:uid="{00000000-0005-0000-0000-000037240000}"/>
    <cellStyle name="Comma 96" xfId="10754" xr:uid="{00000000-0005-0000-0000-000038240000}"/>
    <cellStyle name="Comma 97" xfId="10755" xr:uid="{00000000-0005-0000-0000-000039240000}"/>
    <cellStyle name="Comma 98" xfId="10756" xr:uid="{00000000-0005-0000-0000-00003A240000}"/>
    <cellStyle name="Comma 99" xfId="10757" xr:uid="{00000000-0005-0000-0000-00003B240000}"/>
    <cellStyle name="Comma0" xfId="2399" xr:uid="{00000000-0005-0000-0000-00003C240000}"/>
    <cellStyle name="Comma0 10" xfId="8010" xr:uid="{00000000-0005-0000-0000-00003D240000}"/>
    <cellStyle name="Comma0 2" xfId="4631" xr:uid="{00000000-0005-0000-0000-00003E240000}"/>
    <cellStyle name="Comma0 2 2" xfId="7206" xr:uid="{00000000-0005-0000-0000-00003F240000}"/>
    <cellStyle name="Comma0 2 2 2" xfId="7207" xr:uid="{00000000-0005-0000-0000-000040240000}"/>
    <cellStyle name="Comma0 2 2 2 2" xfId="8011" xr:uid="{00000000-0005-0000-0000-000041240000}"/>
    <cellStyle name="Comma0 2 2 2 2 2" xfId="8012" xr:uid="{00000000-0005-0000-0000-000042240000}"/>
    <cellStyle name="Comma0 2 2 3" xfId="7208" xr:uid="{00000000-0005-0000-0000-000043240000}"/>
    <cellStyle name="Comma0 2 2 4" xfId="7209" xr:uid="{00000000-0005-0000-0000-000044240000}"/>
    <cellStyle name="Comma0 2 2 5" xfId="8013" xr:uid="{00000000-0005-0000-0000-000045240000}"/>
    <cellStyle name="Comma0 2 3" xfId="7210" xr:uid="{00000000-0005-0000-0000-000046240000}"/>
    <cellStyle name="Comma0 2 4" xfId="7211" xr:uid="{00000000-0005-0000-0000-000047240000}"/>
    <cellStyle name="Comma0 2 5" xfId="8014" xr:uid="{00000000-0005-0000-0000-000048240000}"/>
    <cellStyle name="Comma0 3" xfId="4632" xr:uid="{00000000-0005-0000-0000-000049240000}"/>
    <cellStyle name="Comma0 4" xfId="7212" xr:uid="{00000000-0005-0000-0000-00004A240000}"/>
    <cellStyle name="Comma0 5" xfId="7213" xr:uid="{00000000-0005-0000-0000-00004B240000}"/>
    <cellStyle name="Comma0 6" xfId="7214" xr:uid="{00000000-0005-0000-0000-00004C240000}"/>
    <cellStyle name="Comma0 7" xfId="7215" xr:uid="{00000000-0005-0000-0000-00004D240000}"/>
    <cellStyle name="Comma0 8" xfId="7216" xr:uid="{00000000-0005-0000-0000-00004E240000}"/>
    <cellStyle name="Comma0 9" xfId="7217" xr:uid="{00000000-0005-0000-0000-00004F240000}"/>
    <cellStyle name="Comma0_Copy of Copy of PGCL cash flow -Jan_1st Phase_2010-2nd Ver-3" xfId="4633" xr:uid="{00000000-0005-0000-0000-000050240000}"/>
    <cellStyle name="Currency 10" xfId="4634" xr:uid="{00000000-0005-0000-0000-000051240000}"/>
    <cellStyle name="Currency 10 2" xfId="4635" xr:uid="{00000000-0005-0000-0000-000052240000}"/>
    <cellStyle name="Currency 10 2 2" xfId="10758" xr:uid="{00000000-0005-0000-0000-000053240000}"/>
    <cellStyle name="Currency 10 3" xfId="10759" xr:uid="{00000000-0005-0000-0000-000054240000}"/>
    <cellStyle name="Currency 11" xfId="4636" xr:uid="{00000000-0005-0000-0000-000055240000}"/>
    <cellStyle name="Currency 11 2" xfId="4637" xr:uid="{00000000-0005-0000-0000-000056240000}"/>
    <cellStyle name="Currency 11 3" xfId="10760" xr:uid="{00000000-0005-0000-0000-000057240000}"/>
    <cellStyle name="Currency 12" xfId="2497" xr:uid="{00000000-0005-0000-0000-000058240000}"/>
    <cellStyle name="Currency 12 2" xfId="4638" xr:uid="{00000000-0005-0000-0000-000059240000}"/>
    <cellStyle name="Currency 12 2 2" xfId="4639" xr:uid="{00000000-0005-0000-0000-00005A240000}"/>
    <cellStyle name="Currency 12 2 2 2" xfId="10761" xr:uid="{00000000-0005-0000-0000-00005B240000}"/>
    <cellStyle name="Currency 12 2 3" xfId="10762" xr:uid="{00000000-0005-0000-0000-00005C240000}"/>
    <cellStyle name="Currency 12 3" xfId="10763" xr:uid="{00000000-0005-0000-0000-00005D240000}"/>
    <cellStyle name="Currency 13" xfId="4640" xr:uid="{00000000-0005-0000-0000-00005E240000}"/>
    <cellStyle name="Currency 13 2" xfId="4641" xr:uid="{00000000-0005-0000-0000-00005F240000}"/>
    <cellStyle name="Currency 13 2 2" xfId="10764" xr:uid="{00000000-0005-0000-0000-000060240000}"/>
    <cellStyle name="Currency 13 3" xfId="4642" xr:uid="{00000000-0005-0000-0000-000061240000}"/>
    <cellStyle name="Currency 13 3 2" xfId="4643" xr:uid="{00000000-0005-0000-0000-000062240000}"/>
    <cellStyle name="Currency 13 3 2 2" xfId="10765" xr:uid="{00000000-0005-0000-0000-000063240000}"/>
    <cellStyle name="Currency 13 3 3" xfId="10766" xr:uid="{00000000-0005-0000-0000-000064240000}"/>
    <cellStyle name="Currency 13 4" xfId="10767" xr:uid="{00000000-0005-0000-0000-000065240000}"/>
    <cellStyle name="Currency 14" xfId="4644" xr:uid="{00000000-0005-0000-0000-000066240000}"/>
    <cellStyle name="Currency 14 2" xfId="4645" xr:uid="{00000000-0005-0000-0000-000067240000}"/>
    <cellStyle name="Currency 14 3" xfId="10768" xr:uid="{00000000-0005-0000-0000-000068240000}"/>
    <cellStyle name="Currency 15" xfId="4646" xr:uid="{00000000-0005-0000-0000-000069240000}"/>
    <cellStyle name="Currency 16" xfId="4647" xr:uid="{00000000-0005-0000-0000-00006A240000}"/>
    <cellStyle name="Currency 16 2" xfId="4648" xr:uid="{00000000-0005-0000-0000-00006B240000}"/>
    <cellStyle name="Currency 16 2 2" xfId="10769" xr:uid="{00000000-0005-0000-0000-00006C240000}"/>
    <cellStyle name="Currency 16 2 2 2" xfId="10770" xr:uid="{00000000-0005-0000-0000-00006D240000}"/>
    <cellStyle name="Currency 16 2 3" xfId="10771" xr:uid="{00000000-0005-0000-0000-00006E240000}"/>
    <cellStyle name="Currency 16 3" xfId="10772" xr:uid="{00000000-0005-0000-0000-00006F240000}"/>
    <cellStyle name="Currency 16 3 2" xfId="10773" xr:uid="{00000000-0005-0000-0000-000070240000}"/>
    <cellStyle name="Currency 16 4" xfId="10774" xr:uid="{00000000-0005-0000-0000-000071240000}"/>
    <cellStyle name="Currency 16 4 2" xfId="10775" xr:uid="{00000000-0005-0000-0000-000072240000}"/>
    <cellStyle name="Currency 16 5" xfId="10776" xr:uid="{00000000-0005-0000-0000-000073240000}"/>
    <cellStyle name="Currency 17" xfId="4649" xr:uid="{00000000-0005-0000-0000-000074240000}"/>
    <cellStyle name="Currency 17 2" xfId="10777" xr:uid="{00000000-0005-0000-0000-000075240000}"/>
    <cellStyle name="Currency 18" xfId="4650" xr:uid="{00000000-0005-0000-0000-000076240000}"/>
    <cellStyle name="Currency 18 2" xfId="10778" xr:uid="{00000000-0005-0000-0000-000077240000}"/>
    <cellStyle name="Currency 18 2 2" xfId="10779" xr:uid="{00000000-0005-0000-0000-000078240000}"/>
    <cellStyle name="Currency 18 3" xfId="10780" xr:uid="{00000000-0005-0000-0000-000079240000}"/>
    <cellStyle name="Currency 19" xfId="4651" xr:uid="{00000000-0005-0000-0000-00007A240000}"/>
    <cellStyle name="Currency 19 2" xfId="4652" xr:uid="{00000000-0005-0000-0000-00007B240000}"/>
    <cellStyle name="Currency 2" xfId="2400" xr:uid="{00000000-0005-0000-0000-00007C240000}"/>
    <cellStyle name="Currency 2 10" xfId="4653" xr:uid="{00000000-0005-0000-0000-00007D240000}"/>
    <cellStyle name="Currency 2 11" xfId="10781" xr:uid="{00000000-0005-0000-0000-00007E240000}"/>
    <cellStyle name="Currency 2 11 2" xfId="10782" xr:uid="{00000000-0005-0000-0000-00007F240000}"/>
    <cellStyle name="Currency 2 11 3" xfId="10783" xr:uid="{00000000-0005-0000-0000-000080240000}"/>
    <cellStyle name="Currency 2 12" xfId="10784" xr:uid="{00000000-0005-0000-0000-000081240000}"/>
    <cellStyle name="Currency 2 2" xfId="4654" xr:uid="{00000000-0005-0000-0000-000082240000}"/>
    <cellStyle name="Currency 2 2 2" xfId="4655" xr:uid="{00000000-0005-0000-0000-000083240000}"/>
    <cellStyle name="Currency 2 2 2 2" xfId="10785" xr:uid="{00000000-0005-0000-0000-000084240000}"/>
    <cellStyle name="Currency 2 3" xfId="4656" xr:uid="{00000000-0005-0000-0000-000085240000}"/>
    <cellStyle name="Currency 2 3 2" xfId="4657" xr:uid="{00000000-0005-0000-0000-000086240000}"/>
    <cellStyle name="Currency 2 3 3" xfId="10786" xr:uid="{00000000-0005-0000-0000-000087240000}"/>
    <cellStyle name="Currency 2 4" xfId="4658" xr:uid="{00000000-0005-0000-0000-000088240000}"/>
    <cellStyle name="Currency 2 4 2" xfId="10787" xr:uid="{00000000-0005-0000-0000-000089240000}"/>
    <cellStyle name="Currency 2 5" xfId="4659" xr:uid="{00000000-0005-0000-0000-00008A240000}"/>
    <cellStyle name="Currency 2 5 2" xfId="7218" xr:uid="{00000000-0005-0000-0000-00008B240000}"/>
    <cellStyle name="Currency 2 5 2 2" xfId="7219" xr:uid="{00000000-0005-0000-0000-00008C240000}"/>
    <cellStyle name="Currency 2 5 2 2 2" xfId="8015" xr:uid="{00000000-0005-0000-0000-00008D240000}"/>
    <cellStyle name="Currency 2 5 2 2 2 2" xfId="8016" xr:uid="{00000000-0005-0000-0000-00008E240000}"/>
    <cellStyle name="Currency 2 5 2 3" xfId="7220" xr:uid="{00000000-0005-0000-0000-00008F240000}"/>
    <cellStyle name="Currency 2 5 2 4" xfId="7221" xr:uid="{00000000-0005-0000-0000-000090240000}"/>
    <cellStyle name="Currency 2 5 2 5" xfId="8017" xr:uid="{00000000-0005-0000-0000-000091240000}"/>
    <cellStyle name="Currency 2 5 3" xfId="7222" xr:uid="{00000000-0005-0000-0000-000092240000}"/>
    <cellStyle name="Currency 2 5 4" xfId="7223" xr:uid="{00000000-0005-0000-0000-000093240000}"/>
    <cellStyle name="Currency 2 5 5" xfId="8018" xr:uid="{00000000-0005-0000-0000-000094240000}"/>
    <cellStyle name="Currency 2 6" xfId="4660" xr:uid="{00000000-0005-0000-0000-000095240000}"/>
    <cellStyle name="Currency 2 7" xfId="4661" xr:uid="{00000000-0005-0000-0000-000096240000}"/>
    <cellStyle name="Currency 2 8" xfId="4662" xr:uid="{00000000-0005-0000-0000-000097240000}"/>
    <cellStyle name="Currency 2 8 2" xfId="4663" xr:uid="{00000000-0005-0000-0000-000098240000}"/>
    <cellStyle name="Currency 2 9" xfId="4664" xr:uid="{00000000-0005-0000-0000-000099240000}"/>
    <cellStyle name="Currency 2 9 2" xfId="4665" xr:uid="{00000000-0005-0000-0000-00009A240000}"/>
    <cellStyle name="Currency 20" xfId="4666" xr:uid="{00000000-0005-0000-0000-00009B240000}"/>
    <cellStyle name="Currency 20 2" xfId="4667" xr:uid="{00000000-0005-0000-0000-00009C240000}"/>
    <cellStyle name="Currency 21" xfId="4668" xr:uid="{00000000-0005-0000-0000-00009D240000}"/>
    <cellStyle name="Currency 21 2" xfId="4669" xr:uid="{00000000-0005-0000-0000-00009E240000}"/>
    <cellStyle name="Currency 22" xfId="4670" xr:uid="{00000000-0005-0000-0000-00009F240000}"/>
    <cellStyle name="Currency 22 2" xfId="10788" xr:uid="{00000000-0005-0000-0000-0000A0240000}"/>
    <cellStyle name="Currency 22 2 2" xfId="10789" xr:uid="{00000000-0005-0000-0000-0000A1240000}"/>
    <cellStyle name="Currency 22 3" xfId="10790" xr:uid="{00000000-0005-0000-0000-0000A2240000}"/>
    <cellStyle name="Currency 23" xfId="4671" xr:uid="{00000000-0005-0000-0000-0000A3240000}"/>
    <cellStyle name="Currency 23 2" xfId="4672" xr:uid="{00000000-0005-0000-0000-0000A4240000}"/>
    <cellStyle name="Currency 24" xfId="4673" xr:uid="{00000000-0005-0000-0000-0000A5240000}"/>
    <cellStyle name="Currency 24 2" xfId="4674" xr:uid="{00000000-0005-0000-0000-0000A6240000}"/>
    <cellStyle name="Currency 24 2 2" xfId="10791" xr:uid="{00000000-0005-0000-0000-0000A7240000}"/>
    <cellStyle name="Currency 24 3" xfId="10792" xr:uid="{00000000-0005-0000-0000-0000A8240000}"/>
    <cellStyle name="Currency 25" xfId="4675" xr:uid="{00000000-0005-0000-0000-0000A9240000}"/>
    <cellStyle name="Currency 25 2" xfId="10793" xr:uid="{00000000-0005-0000-0000-0000AA240000}"/>
    <cellStyle name="Currency 25 2 2" xfId="10794" xr:uid="{00000000-0005-0000-0000-0000AB240000}"/>
    <cellStyle name="Currency 25 3" xfId="10795" xr:uid="{00000000-0005-0000-0000-0000AC240000}"/>
    <cellStyle name="Currency 26" xfId="4676" xr:uid="{00000000-0005-0000-0000-0000AD240000}"/>
    <cellStyle name="Currency 26 2" xfId="4677" xr:uid="{00000000-0005-0000-0000-0000AE240000}"/>
    <cellStyle name="Currency 26 2 2" xfId="10796" xr:uid="{00000000-0005-0000-0000-0000AF240000}"/>
    <cellStyle name="Currency 26 3" xfId="10797" xr:uid="{00000000-0005-0000-0000-0000B0240000}"/>
    <cellStyle name="Currency 27" xfId="4678" xr:uid="{00000000-0005-0000-0000-0000B1240000}"/>
    <cellStyle name="Currency 27 2" xfId="10798" xr:uid="{00000000-0005-0000-0000-0000B2240000}"/>
    <cellStyle name="Currency 27 2 2" xfId="10799" xr:uid="{00000000-0005-0000-0000-0000B3240000}"/>
    <cellStyle name="Currency 27 3" xfId="10800" xr:uid="{00000000-0005-0000-0000-0000B4240000}"/>
    <cellStyle name="Currency 28" xfId="4679" xr:uid="{00000000-0005-0000-0000-0000B5240000}"/>
    <cellStyle name="Currency 28 2" xfId="4680" xr:uid="{00000000-0005-0000-0000-0000B6240000}"/>
    <cellStyle name="Currency 28 2 2" xfId="10801" xr:uid="{00000000-0005-0000-0000-0000B7240000}"/>
    <cellStyle name="Currency 28 3" xfId="10802" xr:uid="{00000000-0005-0000-0000-0000B8240000}"/>
    <cellStyle name="Currency 29" xfId="4681" xr:uid="{00000000-0005-0000-0000-0000B9240000}"/>
    <cellStyle name="Currency 29 2" xfId="10803" xr:uid="{00000000-0005-0000-0000-0000BA240000}"/>
    <cellStyle name="Currency 29 2 2" xfId="10804" xr:uid="{00000000-0005-0000-0000-0000BB240000}"/>
    <cellStyle name="Currency 29 3" xfId="10805" xr:uid="{00000000-0005-0000-0000-0000BC240000}"/>
    <cellStyle name="Currency 3" xfId="2401" xr:uid="{00000000-0005-0000-0000-0000BD240000}"/>
    <cellStyle name="Currency 3 2" xfId="4682" xr:uid="{00000000-0005-0000-0000-0000BE240000}"/>
    <cellStyle name="Currency 3 3" xfId="4683" xr:uid="{00000000-0005-0000-0000-0000BF240000}"/>
    <cellStyle name="Currency 3 4" xfId="10806" xr:uid="{00000000-0005-0000-0000-0000C0240000}"/>
    <cellStyle name="Currency 3 5" xfId="10807" xr:uid="{00000000-0005-0000-0000-0000C1240000}"/>
    <cellStyle name="Currency 3 6" xfId="10808" xr:uid="{00000000-0005-0000-0000-0000C2240000}"/>
    <cellStyle name="Currency 3 7" xfId="10809" xr:uid="{00000000-0005-0000-0000-0000C3240000}"/>
    <cellStyle name="Currency 30" xfId="4684" xr:uid="{00000000-0005-0000-0000-0000C4240000}"/>
    <cellStyle name="Currency 30 2" xfId="10810" xr:uid="{00000000-0005-0000-0000-0000C5240000}"/>
    <cellStyle name="Currency 30 2 2" xfId="10811" xr:uid="{00000000-0005-0000-0000-0000C6240000}"/>
    <cellStyle name="Currency 30 3" xfId="10812" xr:uid="{00000000-0005-0000-0000-0000C7240000}"/>
    <cellStyle name="Currency 31" xfId="4685" xr:uid="{00000000-0005-0000-0000-0000C8240000}"/>
    <cellStyle name="Currency 31 2" xfId="10813" xr:uid="{00000000-0005-0000-0000-0000C9240000}"/>
    <cellStyle name="Currency 31 2 2" xfId="10814" xr:uid="{00000000-0005-0000-0000-0000CA240000}"/>
    <cellStyle name="Currency 31 3" xfId="10815" xr:uid="{00000000-0005-0000-0000-0000CB240000}"/>
    <cellStyle name="Currency 32" xfId="4686" xr:uid="{00000000-0005-0000-0000-0000CC240000}"/>
    <cellStyle name="Currency 32 2" xfId="10816" xr:uid="{00000000-0005-0000-0000-0000CD240000}"/>
    <cellStyle name="Currency 33" xfId="4687" xr:uid="{00000000-0005-0000-0000-0000CE240000}"/>
    <cellStyle name="Currency 33 2" xfId="10817" xr:uid="{00000000-0005-0000-0000-0000CF240000}"/>
    <cellStyle name="Currency 33 2 2" xfId="10818" xr:uid="{00000000-0005-0000-0000-0000D0240000}"/>
    <cellStyle name="Currency 33 3" xfId="10819" xr:uid="{00000000-0005-0000-0000-0000D1240000}"/>
    <cellStyle name="Currency 34" xfId="4688" xr:uid="{00000000-0005-0000-0000-0000D2240000}"/>
    <cellStyle name="Currency 34 2" xfId="10820" xr:uid="{00000000-0005-0000-0000-0000D3240000}"/>
    <cellStyle name="Currency 34 2 2" xfId="10821" xr:uid="{00000000-0005-0000-0000-0000D4240000}"/>
    <cellStyle name="Currency 34 3" xfId="10822" xr:uid="{00000000-0005-0000-0000-0000D5240000}"/>
    <cellStyle name="Currency 35" xfId="4689" xr:uid="{00000000-0005-0000-0000-0000D6240000}"/>
    <cellStyle name="Currency 35 2" xfId="10823" xr:uid="{00000000-0005-0000-0000-0000D7240000}"/>
    <cellStyle name="Currency 35 2 2" xfId="10824" xr:uid="{00000000-0005-0000-0000-0000D8240000}"/>
    <cellStyle name="Currency 35 3" xfId="10825" xr:uid="{00000000-0005-0000-0000-0000D9240000}"/>
    <cellStyle name="Currency 36" xfId="4690" xr:uid="{00000000-0005-0000-0000-0000DA240000}"/>
    <cellStyle name="Currency 36 2" xfId="10826" xr:uid="{00000000-0005-0000-0000-0000DB240000}"/>
    <cellStyle name="Currency 36 2 2" xfId="10827" xr:uid="{00000000-0005-0000-0000-0000DC240000}"/>
    <cellStyle name="Currency 36 3" xfId="10828" xr:uid="{00000000-0005-0000-0000-0000DD240000}"/>
    <cellStyle name="Currency 37" xfId="4691" xr:uid="{00000000-0005-0000-0000-0000DE240000}"/>
    <cellStyle name="Currency 37 2" xfId="10829" xr:uid="{00000000-0005-0000-0000-0000DF240000}"/>
    <cellStyle name="Currency 38" xfId="4692" xr:uid="{00000000-0005-0000-0000-0000E0240000}"/>
    <cellStyle name="Currency 38 2" xfId="10830" xr:uid="{00000000-0005-0000-0000-0000E1240000}"/>
    <cellStyle name="Currency 39" xfId="4693" xr:uid="{00000000-0005-0000-0000-0000E2240000}"/>
    <cellStyle name="Currency 39 2" xfId="10831" xr:uid="{00000000-0005-0000-0000-0000E3240000}"/>
    <cellStyle name="Currency 4" xfId="2402" xr:uid="{00000000-0005-0000-0000-0000E4240000}"/>
    <cellStyle name="Currency 4 2" xfId="2403" xr:uid="{00000000-0005-0000-0000-0000E5240000}"/>
    <cellStyle name="Currency 4 2 2" xfId="7224" xr:uid="{00000000-0005-0000-0000-0000E6240000}"/>
    <cellStyle name="Currency 4 2 2 2" xfId="7225" xr:uid="{00000000-0005-0000-0000-0000E7240000}"/>
    <cellStyle name="Currency 4 2 2 2 2" xfId="8019" xr:uid="{00000000-0005-0000-0000-0000E8240000}"/>
    <cellStyle name="Currency 4 2 2 2 2 2" xfId="8020" xr:uid="{00000000-0005-0000-0000-0000E9240000}"/>
    <cellStyle name="Currency 4 2 2 3" xfId="7226" xr:uid="{00000000-0005-0000-0000-0000EA240000}"/>
    <cellStyle name="Currency 4 2 2 4" xfId="7227" xr:uid="{00000000-0005-0000-0000-0000EB240000}"/>
    <cellStyle name="Currency 4 2 2 5" xfId="8021" xr:uid="{00000000-0005-0000-0000-0000EC240000}"/>
    <cellStyle name="Currency 4 2 3" xfId="7228" xr:uid="{00000000-0005-0000-0000-0000ED240000}"/>
    <cellStyle name="Currency 4 2 4" xfId="7229" xr:uid="{00000000-0005-0000-0000-0000EE240000}"/>
    <cellStyle name="Currency 4 2 5" xfId="7230" xr:uid="{00000000-0005-0000-0000-0000EF240000}"/>
    <cellStyle name="Currency 4 2 6" xfId="8022" xr:uid="{00000000-0005-0000-0000-0000F0240000}"/>
    <cellStyle name="Currency 4 3" xfId="4694" xr:uid="{00000000-0005-0000-0000-0000F1240000}"/>
    <cellStyle name="Currency 4 4" xfId="4695" xr:uid="{00000000-0005-0000-0000-0000F2240000}"/>
    <cellStyle name="Currency 4 5" xfId="4696" xr:uid="{00000000-0005-0000-0000-0000F3240000}"/>
    <cellStyle name="Currency 4 5 2" xfId="10832" xr:uid="{00000000-0005-0000-0000-0000F4240000}"/>
    <cellStyle name="Currency 4 6" xfId="10833" xr:uid="{00000000-0005-0000-0000-0000F5240000}"/>
    <cellStyle name="Currency 40" xfId="4697" xr:uid="{00000000-0005-0000-0000-0000F6240000}"/>
    <cellStyle name="Currency 40 2" xfId="10834" xr:uid="{00000000-0005-0000-0000-0000F7240000}"/>
    <cellStyle name="Currency 41" xfId="4698" xr:uid="{00000000-0005-0000-0000-0000F8240000}"/>
    <cellStyle name="Currency 42" xfId="4699" xr:uid="{00000000-0005-0000-0000-0000F9240000}"/>
    <cellStyle name="Currency 42 2" xfId="10835" xr:uid="{00000000-0005-0000-0000-0000FA240000}"/>
    <cellStyle name="Currency 43" xfId="4700" xr:uid="{00000000-0005-0000-0000-0000FB240000}"/>
    <cellStyle name="Currency 43 2" xfId="10836" xr:uid="{00000000-0005-0000-0000-0000FC240000}"/>
    <cellStyle name="Currency 44" xfId="4701" xr:uid="{00000000-0005-0000-0000-0000FD240000}"/>
    <cellStyle name="Currency 44 2" xfId="10837" xr:uid="{00000000-0005-0000-0000-0000FE240000}"/>
    <cellStyle name="Currency 45" xfId="4702" xr:uid="{00000000-0005-0000-0000-0000FF240000}"/>
    <cellStyle name="Currency 45 2" xfId="10838" xr:uid="{00000000-0005-0000-0000-000000250000}"/>
    <cellStyle name="Currency 46" xfId="4703" xr:uid="{00000000-0005-0000-0000-000001250000}"/>
    <cellStyle name="Currency 46 2" xfId="4704" xr:uid="{00000000-0005-0000-0000-000002250000}"/>
    <cellStyle name="Currency 46 3" xfId="10839" xr:uid="{00000000-0005-0000-0000-000003250000}"/>
    <cellStyle name="Currency 47" xfId="4705" xr:uid="{00000000-0005-0000-0000-000004250000}"/>
    <cellStyle name="Currency 47 2" xfId="10840" xr:uid="{00000000-0005-0000-0000-000005250000}"/>
    <cellStyle name="Currency 48" xfId="4706" xr:uid="{00000000-0005-0000-0000-000006250000}"/>
    <cellStyle name="Currency 49" xfId="4707" xr:uid="{00000000-0005-0000-0000-000007250000}"/>
    <cellStyle name="Currency 5" xfId="4708" xr:uid="{00000000-0005-0000-0000-000008250000}"/>
    <cellStyle name="Currency 5 2" xfId="4709" xr:uid="{00000000-0005-0000-0000-000009250000}"/>
    <cellStyle name="Currency 5 2 2" xfId="7231" xr:uid="{00000000-0005-0000-0000-00000A250000}"/>
    <cellStyle name="Currency 5 2 2 2" xfId="7232" xr:uid="{00000000-0005-0000-0000-00000B250000}"/>
    <cellStyle name="Currency 5 2 2 2 2" xfId="10841" xr:uid="{00000000-0005-0000-0000-00000C250000}"/>
    <cellStyle name="Currency 5 2 2 3" xfId="10842" xr:uid="{00000000-0005-0000-0000-00000D250000}"/>
    <cellStyle name="Currency 5 2 3" xfId="7233" xr:uid="{00000000-0005-0000-0000-00000E250000}"/>
    <cellStyle name="Currency 5 2 3 2" xfId="10843" xr:uid="{00000000-0005-0000-0000-00000F250000}"/>
    <cellStyle name="Currency 5 2 4" xfId="7234" xr:uid="{00000000-0005-0000-0000-000010250000}"/>
    <cellStyle name="Currency 5 2 4 2" xfId="10844" xr:uid="{00000000-0005-0000-0000-000011250000}"/>
    <cellStyle name="Currency 5 2 5" xfId="19426" xr:uid="{00000000-0005-0000-0000-000012250000}"/>
    <cellStyle name="Currency 5 2 6" xfId="19427" xr:uid="{00000000-0005-0000-0000-000013250000}"/>
    <cellStyle name="Currency 5 3" xfId="4710" xr:uid="{00000000-0005-0000-0000-000014250000}"/>
    <cellStyle name="Currency 5 3 2" xfId="7235" xr:uid="{00000000-0005-0000-0000-000015250000}"/>
    <cellStyle name="Currency 5 3 3" xfId="19428" xr:uid="{00000000-0005-0000-0000-000016250000}"/>
    <cellStyle name="Currency 5 4" xfId="4711" xr:uid="{00000000-0005-0000-0000-000017250000}"/>
    <cellStyle name="Currency 5 5" xfId="10845" xr:uid="{00000000-0005-0000-0000-000018250000}"/>
    <cellStyle name="Currency 50" xfId="4712" xr:uid="{00000000-0005-0000-0000-000019250000}"/>
    <cellStyle name="Currency 50 2" xfId="10846" xr:uid="{00000000-0005-0000-0000-00001A250000}"/>
    <cellStyle name="Currency 51" xfId="4713" xr:uid="{00000000-0005-0000-0000-00001B250000}"/>
    <cellStyle name="Currency 52" xfId="4714" xr:uid="{00000000-0005-0000-0000-00001C250000}"/>
    <cellStyle name="Currency 53" xfId="4715" xr:uid="{00000000-0005-0000-0000-00001D250000}"/>
    <cellStyle name="Currency 54" xfId="4716" xr:uid="{00000000-0005-0000-0000-00001E250000}"/>
    <cellStyle name="Currency 54 2" xfId="10847" xr:uid="{00000000-0005-0000-0000-00001F250000}"/>
    <cellStyle name="Currency 55" xfId="4717" xr:uid="{00000000-0005-0000-0000-000020250000}"/>
    <cellStyle name="Currency 56" xfId="4718" xr:uid="{00000000-0005-0000-0000-000021250000}"/>
    <cellStyle name="Currency 56 2" xfId="10848" xr:uid="{00000000-0005-0000-0000-000022250000}"/>
    <cellStyle name="Currency 57" xfId="4719" xr:uid="{00000000-0005-0000-0000-000023250000}"/>
    <cellStyle name="Currency 58" xfId="10849" xr:uid="{00000000-0005-0000-0000-000024250000}"/>
    <cellStyle name="Currency 58 2" xfId="10850" xr:uid="{00000000-0005-0000-0000-000025250000}"/>
    <cellStyle name="Currency 59" xfId="10851" xr:uid="{00000000-0005-0000-0000-000026250000}"/>
    <cellStyle name="Currency 59 2" xfId="10852" xr:uid="{00000000-0005-0000-0000-000027250000}"/>
    <cellStyle name="Currency 6" xfId="4720" xr:uid="{00000000-0005-0000-0000-000028250000}"/>
    <cellStyle name="Currency 6 2" xfId="4721" xr:uid="{00000000-0005-0000-0000-000029250000}"/>
    <cellStyle name="Currency 6 3" xfId="7236" xr:uid="{00000000-0005-0000-0000-00002A250000}"/>
    <cellStyle name="Currency 6 4" xfId="7237" xr:uid="{00000000-0005-0000-0000-00002B250000}"/>
    <cellStyle name="Currency 6 5" xfId="19429" xr:uid="{00000000-0005-0000-0000-00002C250000}"/>
    <cellStyle name="Currency 60" xfId="10853" xr:uid="{00000000-0005-0000-0000-00002D250000}"/>
    <cellStyle name="Currency 60 2" xfId="10854" xr:uid="{00000000-0005-0000-0000-00002E250000}"/>
    <cellStyle name="Currency 61" xfId="10855" xr:uid="{00000000-0005-0000-0000-00002F250000}"/>
    <cellStyle name="Currency 62" xfId="10856" xr:uid="{00000000-0005-0000-0000-000030250000}"/>
    <cellStyle name="Currency 62 2" xfId="10857" xr:uid="{00000000-0005-0000-0000-000031250000}"/>
    <cellStyle name="Currency 63" xfId="10858" xr:uid="{00000000-0005-0000-0000-000032250000}"/>
    <cellStyle name="Currency 63 2" xfId="10859" xr:uid="{00000000-0005-0000-0000-000033250000}"/>
    <cellStyle name="Currency 64" xfId="10860" xr:uid="{00000000-0005-0000-0000-000034250000}"/>
    <cellStyle name="Currency 64 2" xfId="10861" xr:uid="{00000000-0005-0000-0000-000035250000}"/>
    <cellStyle name="Currency 65" xfId="10862" xr:uid="{00000000-0005-0000-0000-000036250000}"/>
    <cellStyle name="Currency 65 2" xfId="10863" xr:uid="{00000000-0005-0000-0000-000037250000}"/>
    <cellStyle name="Currency 66" xfId="10864" xr:uid="{00000000-0005-0000-0000-000038250000}"/>
    <cellStyle name="Currency 67" xfId="10865" xr:uid="{00000000-0005-0000-0000-000039250000}"/>
    <cellStyle name="Currency 68" xfId="10866" xr:uid="{00000000-0005-0000-0000-00003A250000}"/>
    <cellStyle name="Currency 69" xfId="10867" xr:uid="{00000000-0005-0000-0000-00003B250000}"/>
    <cellStyle name="Currency 7" xfId="4722" xr:uid="{00000000-0005-0000-0000-00003C250000}"/>
    <cellStyle name="Currency 7 2" xfId="4723" xr:uid="{00000000-0005-0000-0000-00003D250000}"/>
    <cellStyle name="Currency 7 3" xfId="4724" xr:uid="{00000000-0005-0000-0000-00003E250000}"/>
    <cellStyle name="Currency 7 4" xfId="10868" xr:uid="{00000000-0005-0000-0000-00003F250000}"/>
    <cellStyle name="Currency 8" xfId="4725" xr:uid="{00000000-0005-0000-0000-000040250000}"/>
    <cellStyle name="Currency 8 2" xfId="4726" xr:uid="{00000000-0005-0000-0000-000041250000}"/>
    <cellStyle name="Currency 8 3" xfId="10869" xr:uid="{00000000-0005-0000-0000-000042250000}"/>
    <cellStyle name="Currency 9" xfId="4727" xr:uid="{00000000-0005-0000-0000-000043250000}"/>
    <cellStyle name="Currency 9 2" xfId="4728" xr:uid="{00000000-0005-0000-0000-000044250000}"/>
    <cellStyle name="Currency 9 3" xfId="10870" xr:uid="{00000000-0005-0000-0000-000045250000}"/>
    <cellStyle name="Currency 9 4" xfId="10871" xr:uid="{00000000-0005-0000-0000-000046250000}"/>
    <cellStyle name="Currency0" xfId="2404" xr:uid="{00000000-0005-0000-0000-000047250000}"/>
    <cellStyle name="Currency0 10" xfId="8023" xr:uid="{00000000-0005-0000-0000-000048250000}"/>
    <cellStyle name="Currency0 2" xfId="4729" xr:uid="{00000000-0005-0000-0000-000049250000}"/>
    <cellStyle name="Currency0 2 2" xfId="7238" xr:uid="{00000000-0005-0000-0000-00004A250000}"/>
    <cellStyle name="Currency0 2 2 2" xfId="7239" xr:uid="{00000000-0005-0000-0000-00004B250000}"/>
    <cellStyle name="Currency0 2 2 2 2" xfId="8024" xr:uid="{00000000-0005-0000-0000-00004C250000}"/>
    <cellStyle name="Currency0 2 2 2 2 2" xfId="8025" xr:uid="{00000000-0005-0000-0000-00004D250000}"/>
    <cellStyle name="Currency0 2 2 3" xfId="7240" xr:uid="{00000000-0005-0000-0000-00004E250000}"/>
    <cellStyle name="Currency0 2 2 4" xfId="7241" xr:uid="{00000000-0005-0000-0000-00004F250000}"/>
    <cellStyle name="Currency0 2 2 5" xfId="8026" xr:uid="{00000000-0005-0000-0000-000050250000}"/>
    <cellStyle name="Currency0 2 3" xfId="7242" xr:uid="{00000000-0005-0000-0000-000051250000}"/>
    <cellStyle name="Currency0 2 4" xfId="7243" xr:uid="{00000000-0005-0000-0000-000052250000}"/>
    <cellStyle name="Currency0 2 5" xfId="8027" xr:uid="{00000000-0005-0000-0000-000053250000}"/>
    <cellStyle name="Currency0 3" xfId="4730" xr:uid="{00000000-0005-0000-0000-000054250000}"/>
    <cellStyle name="Currency0 3 2" xfId="10872" xr:uid="{00000000-0005-0000-0000-000055250000}"/>
    <cellStyle name="Currency0 3 3" xfId="10873" xr:uid="{00000000-0005-0000-0000-000056250000}"/>
    <cellStyle name="Currency0 4" xfId="7244" xr:uid="{00000000-0005-0000-0000-000057250000}"/>
    <cellStyle name="Currency0 5" xfId="7245" xr:uid="{00000000-0005-0000-0000-000058250000}"/>
    <cellStyle name="Currency0 6" xfId="7246" xr:uid="{00000000-0005-0000-0000-000059250000}"/>
    <cellStyle name="Currency0 7" xfId="7247" xr:uid="{00000000-0005-0000-0000-00005A250000}"/>
    <cellStyle name="Currency0 8" xfId="7248" xr:uid="{00000000-0005-0000-0000-00005B250000}"/>
    <cellStyle name="Currency0 9" xfId="7249" xr:uid="{00000000-0005-0000-0000-00005C250000}"/>
    <cellStyle name="Currency0_Copy of Copy of PGCL cash flow -Jan_1st Phase_2010-2nd Ver-3" xfId="4731" xr:uid="{00000000-0005-0000-0000-00005D250000}"/>
    <cellStyle name="Date" xfId="2405" xr:uid="{00000000-0005-0000-0000-00005E250000}"/>
    <cellStyle name="Date 10" xfId="8028" xr:uid="{00000000-0005-0000-0000-00005F250000}"/>
    <cellStyle name="Date 11" xfId="10874" xr:uid="{00000000-0005-0000-0000-000060250000}"/>
    <cellStyle name="Date 12" xfId="10875" xr:uid="{00000000-0005-0000-0000-000061250000}"/>
    <cellStyle name="Date 13" xfId="10876" xr:uid="{00000000-0005-0000-0000-000062250000}"/>
    <cellStyle name="Date 14" xfId="10877" xr:uid="{00000000-0005-0000-0000-000063250000}"/>
    <cellStyle name="Date 15" xfId="10878" xr:uid="{00000000-0005-0000-0000-000064250000}"/>
    <cellStyle name="Date 16" xfId="10879" xr:uid="{00000000-0005-0000-0000-000065250000}"/>
    <cellStyle name="Date 17" xfId="10880" xr:uid="{00000000-0005-0000-0000-000066250000}"/>
    <cellStyle name="Date 18" xfId="10881" xr:uid="{00000000-0005-0000-0000-000067250000}"/>
    <cellStyle name="Date 19" xfId="10882" xr:uid="{00000000-0005-0000-0000-000068250000}"/>
    <cellStyle name="Date 2" xfId="4732" xr:uid="{00000000-0005-0000-0000-000069250000}"/>
    <cellStyle name="Date 2 2" xfId="7250" xr:uid="{00000000-0005-0000-0000-00006A250000}"/>
    <cellStyle name="Date 2 2 2" xfId="7251" xr:uid="{00000000-0005-0000-0000-00006B250000}"/>
    <cellStyle name="Date 2 2 2 2" xfId="8029" xr:uid="{00000000-0005-0000-0000-00006C250000}"/>
    <cellStyle name="Date 2 2 2 2 2" xfId="8030" xr:uid="{00000000-0005-0000-0000-00006D250000}"/>
    <cellStyle name="Date 2 2 3" xfId="7252" xr:uid="{00000000-0005-0000-0000-00006E250000}"/>
    <cellStyle name="Date 2 2 4" xfId="7253" xr:uid="{00000000-0005-0000-0000-00006F250000}"/>
    <cellStyle name="Date 2 2 5" xfId="8031" xr:uid="{00000000-0005-0000-0000-000070250000}"/>
    <cellStyle name="Date 2 3" xfId="7254" xr:uid="{00000000-0005-0000-0000-000071250000}"/>
    <cellStyle name="Date 2 4" xfId="7255" xr:uid="{00000000-0005-0000-0000-000072250000}"/>
    <cellStyle name="Date 2 5" xfId="8032" xr:uid="{00000000-0005-0000-0000-000073250000}"/>
    <cellStyle name="Date 20" xfId="10883" xr:uid="{00000000-0005-0000-0000-000074250000}"/>
    <cellStyle name="Date 21" xfId="10884" xr:uid="{00000000-0005-0000-0000-000075250000}"/>
    <cellStyle name="Date 22" xfId="10885" xr:uid="{00000000-0005-0000-0000-000076250000}"/>
    <cellStyle name="Date 23" xfId="10886" xr:uid="{00000000-0005-0000-0000-000077250000}"/>
    <cellStyle name="Date 24" xfId="10887" xr:uid="{00000000-0005-0000-0000-000078250000}"/>
    <cellStyle name="Date 25" xfId="10888" xr:uid="{00000000-0005-0000-0000-000079250000}"/>
    <cellStyle name="Date 26" xfId="10889" xr:uid="{00000000-0005-0000-0000-00007A250000}"/>
    <cellStyle name="Date 27" xfId="10890" xr:uid="{00000000-0005-0000-0000-00007B250000}"/>
    <cellStyle name="Date 28" xfId="10891" xr:uid="{00000000-0005-0000-0000-00007C250000}"/>
    <cellStyle name="Date 29" xfId="10892" xr:uid="{00000000-0005-0000-0000-00007D250000}"/>
    <cellStyle name="Date 3" xfId="4733" xr:uid="{00000000-0005-0000-0000-00007E250000}"/>
    <cellStyle name="Date 3 2" xfId="10893" xr:uid="{00000000-0005-0000-0000-00007F250000}"/>
    <cellStyle name="Date 3 2 2" xfId="10894" xr:uid="{00000000-0005-0000-0000-000080250000}"/>
    <cellStyle name="Date 3 2 2 2" xfId="10895" xr:uid="{00000000-0005-0000-0000-000081250000}"/>
    <cellStyle name="Date 3 3" xfId="10896" xr:uid="{00000000-0005-0000-0000-000082250000}"/>
    <cellStyle name="Date 30" xfId="10897" xr:uid="{00000000-0005-0000-0000-000083250000}"/>
    <cellStyle name="Date 31" xfId="10898" xr:uid="{00000000-0005-0000-0000-000084250000}"/>
    <cellStyle name="Date 32" xfId="10899" xr:uid="{00000000-0005-0000-0000-000085250000}"/>
    <cellStyle name="Date 33" xfId="10900" xr:uid="{00000000-0005-0000-0000-000086250000}"/>
    <cellStyle name="Date 4" xfId="4734" xr:uid="{00000000-0005-0000-0000-000087250000}"/>
    <cellStyle name="Date 4 2" xfId="10901" xr:uid="{00000000-0005-0000-0000-000088250000}"/>
    <cellStyle name="Date 4 2 2" xfId="10902" xr:uid="{00000000-0005-0000-0000-000089250000}"/>
    <cellStyle name="Date 4 2 2 2" xfId="10903" xr:uid="{00000000-0005-0000-0000-00008A250000}"/>
    <cellStyle name="Date 4 3" xfId="10904" xr:uid="{00000000-0005-0000-0000-00008B250000}"/>
    <cellStyle name="Date 4 3 2" xfId="10905" xr:uid="{00000000-0005-0000-0000-00008C250000}"/>
    <cellStyle name="Date 5" xfId="4735" xr:uid="{00000000-0005-0000-0000-00008D250000}"/>
    <cellStyle name="Date 5 2" xfId="10906" xr:uid="{00000000-0005-0000-0000-00008E250000}"/>
    <cellStyle name="Date 5 2 2" xfId="10907" xr:uid="{00000000-0005-0000-0000-00008F250000}"/>
    <cellStyle name="Date 5 2 2 2" xfId="10908" xr:uid="{00000000-0005-0000-0000-000090250000}"/>
    <cellStyle name="Date 5 3" xfId="10909" xr:uid="{00000000-0005-0000-0000-000091250000}"/>
    <cellStyle name="Date 5 3 2" xfId="10910" xr:uid="{00000000-0005-0000-0000-000092250000}"/>
    <cellStyle name="Date 6" xfId="7256" xr:uid="{00000000-0005-0000-0000-000093250000}"/>
    <cellStyle name="Date 6 2" xfId="10911" xr:uid="{00000000-0005-0000-0000-000094250000}"/>
    <cellStyle name="Date 7" xfId="7257" xr:uid="{00000000-0005-0000-0000-000095250000}"/>
    <cellStyle name="Date 8" xfId="7258" xr:uid="{00000000-0005-0000-0000-000096250000}"/>
    <cellStyle name="Date 9" xfId="7259" xr:uid="{00000000-0005-0000-0000-000097250000}"/>
    <cellStyle name="Date_Copy of Copy of PGCL cash flow -Jan_1st Phase_2010-2nd Ver-3" xfId="4736" xr:uid="{00000000-0005-0000-0000-000098250000}"/>
    <cellStyle name="Emphasis 1" xfId="7260" xr:uid="{00000000-0005-0000-0000-000099250000}"/>
    <cellStyle name="Emphasis 2" xfId="7261" xr:uid="{00000000-0005-0000-0000-00009A250000}"/>
    <cellStyle name="Emphasis 3" xfId="7262" xr:uid="{00000000-0005-0000-0000-00009B250000}"/>
    <cellStyle name="Euro" xfId="2406" xr:uid="{00000000-0005-0000-0000-00009C250000}"/>
    <cellStyle name="Euro 2" xfId="4737" xr:uid="{00000000-0005-0000-0000-00009D250000}"/>
    <cellStyle name="Euro 2 2" xfId="4738" xr:uid="{00000000-0005-0000-0000-00009E250000}"/>
    <cellStyle name="Euro 2 2 2" xfId="8033" xr:uid="{00000000-0005-0000-0000-00009F250000}"/>
    <cellStyle name="Euro 3" xfId="4739" xr:uid="{00000000-0005-0000-0000-0000A0250000}"/>
    <cellStyle name="Euro 4" xfId="7263" xr:uid="{00000000-0005-0000-0000-0000A1250000}"/>
    <cellStyle name="Euro 5" xfId="7264" xr:uid="{00000000-0005-0000-0000-0000A2250000}"/>
    <cellStyle name="Euro 5 2" xfId="7265" xr:uid="{00000000-0005-0000-0000-0000A3250000}"/>
    <cellStyle name="Euro 5 3" xfId="7266" xr:uid="{00000000-0005-0000-0000-0000A4250000}"/>
    <cellStyle name="Euro 5 4" xfId="7267" xr:uid="{00000000-0005-0000-0000-0000A5250000}"/>
    <cellStyle name="Euro 6" xfId="7268" xr:uid="{00000000-0005-0000-0000-0000A6250000}"/>
    <cellStyle name="Euro 7" xfId="7269" xr:uid="{00000000-0005-0000-0000-0000A7250000}"/>
    <cellStyle name="Euro 8" xfId="8034" xr:uid="{00000000-0005-0000-0000-0000A8250000}"/>
    <cellStyle name="Explanatory Text 2" xfId="4740" xr:uid="{00000000-0005-0000-0000-0000A9250000}"/>
    <cellStyle name="Explanatory Text 2 2" xfId="7270" xr:uid="{00000000-0005-0000-0000-0000AA250000}"/>
    <cellStyle name="Explanatory Text 3" xfId="4741" xr:uid="{00000000-0005-0000-0000-0000AB250000}"/>
    <cellStyle name="Explanatory Text 3 2" xfId="7271" xr:uid="{00000000-0005-0000-0000-0000AC250000}"/>
    <cellStyle name="Explanatory Text 4" xfId="7272" xr:uid="{00000000-0005-0000-0000-0000AD250000}"/>
    <cellStyle name="Explanatory Text 4 2" xfId="7273" xr:uid="{00000000-0005-0000-0000-0000AE250000}"/>
    <cellStyle name="Explanatory Text 5" xfId="7274" xr:uid="{00000000-0005-0000-0000-0000AF250000}"/>
    <cellStyle name="Fixed" xfId="2407" xr:uid="{00000000-0005-0000-0000-0000B0250000}"/>
    <cellStyle name="Fixed 10" xfId="8035" xr:uid="{00000000-0005-0000-0000-0000B1250000}"/>
    <cellStyle name="Fixed 2" xfId="4742" xr:uid="{00000000-0005-0000-0000-0000B2250000}"/>
    <cellStyle name="Fixed 2 2" xfId="7275" xr:uid="{00000000-0005-0000-0000-0000B3250000}"/>
    <cellStyle name="Fixed 2 2 2" xfId="7276" xr:uid="{00000000-0005-0000-0000-0000B4250000}"/>
    <cellStyle name="Fixed 2 2 2 2" xfId="8036" xr:uid="{00000000-0005-0000-0000-0000B5250000}"/>
    <cellStyle name="Fixed 2 2 2 2 2" xfId="8037" xr:uid="{00000000-0005-0000-0000-0000B6250000}"/>
    <cellStyle name="Fixed 2 2 3" xfId="7277" xr:uid="{00000000-0005-0000-0000-0000B7250000}"/>
    <cellStyle name="Fixed 2 2 4" xfId="7278" xr:uid="{00000000-0005-0000-0000-0000B8250000}"/>
    <cellStyle name="Fixed 2 2 5" xfId="8038" xr:uid="{00000000-0005-0000-0000-0000B9250000}"/>
    <cellStyle name="Fixed 2 3" xfId="7279" xr:uid="{00000000-0005-0000-0000-0000BA250000}"/>
    <cellStyle name="Fixed 2 4" xfId="7280" xr:uid="{00000000-0005-0000-0000-0000BB250000}"/>
    <cellStyle name="Fixed 2 5" xfId="8039" xr:uid="{00000000-0005-0000-0000-0000BC250000}"/>
    <cellStyle name="Fixed 3" xfId="4743" xr:uid="{00000000-0005-0000-0000-0000BD250000}"/>
    <cellStyle name="Fixed 3 2" xfId="10912" xr:uid="{00000000-0005-0000-0000-0000BE250000}"/>
    <cellStyle name="Fixed 3 3" xfId="10913" xr:uid="{00000000-0005-0000-0000-0000BF250000}"/>
    <cellStyle name="Fixed 4" xfId="7281" xr:uid="{00000000-0005-0000-0000-0000C0250000}"/>
    <cellStyle name="Fixed 5" xfId="7282" xr:uid="{00000000-0005-0000-0000-0000C1250000}"/>
    <cellStyle name="Fixed 6" xfId="7283" xr:uid="{00000000-0005-0000-0000-0000C2250000}"/>
    <cellStyle name="Fixed 7" xfId="7284" xr:uid="{00000000-0005-0000-0000-0000C3250000}"/>
    <cellStyle name="Fixed 8" xfId="7285" xr:uid="{00000000-0005-0000-0000-0000C4250000}"/>
    <cellStyle name="Fixed 9" xfId="7286" xr:uid="{00000000-0005-0000-0000-0000C5250000}"/>
    <cellStyle name="Fixed_Copy of Copy of PGCL cash flow -Jan_1st Phase_2010-2nd Ver-3" xfId="4744" xr:uid="{00000000-0005-0000-0000-0000C6250000}"/>
    <cellStyle name="Good 2" xfId="4745" xr:uid="{00000000-0005-0000-0000-0000C7250000}"/>
    <cellStyle name="Good 2 2" xfId="7287" xr:uid="{00000000-0005-0000-0000-0000C8250000}"/>
    <cellStyle name="Good 3" xfId="4746" xr:uid="{00000000-0005-0000-0000-0000C9250000}"/>
    <cellStyle name="Good 3 2" xfId="7288" xr:uid="{00000000-0005-0000-0000-0000CA250000}"/>
    <cellStyle name="Good 4" xfId="7289" xr:uid="{00000000-0005-0000-0000-0000CB250000}"/>
    <cellStyle name="Good 4 2" xfId="7290" xr:uid="{00000000-0005-0000-0000-0000CC250000}"/>
    <cellStyle name="Good 5" xfId="7291" xr:uid="{00000000-0005-0000-0000-0000CD250000}"/>
    <cellStyle name="Grey" xfId="2408" xr:uid="{00000000-0005-0000-0000-0000CE250000}"/>
    <cellStyle name="Grey 10" xfId="10914" xr:uid="{00000000-0005-0000-0000-0000CF250000}"/>
    <cellStyle name="Grey 11" xfId="10915" xr:uid="{00000000-0005-0000-0000-0000D0250000}"/>
    <cellStyle name="Grey 12" xfId="10916" xr:uid="{00000000-0005-0000-0000-0000D1250000}"/>
    <cellStyle name="Grey 13" xfId="10917" xr:uid="{00000000-0005-0000-0000-0000D2250000}"/>
    <cellStyle name="Grey 14" xfId="10918" xr:uid="{00000000-0005-0000-0000-0000D3250000}"/>
    <cellStyle name="Grey 15" xfId="10919" xr:uid="{00000000-0005-0000-0000-0000D4250000}"/>
    <cellStyle name="Grey 16" xfId="10920" xr:uid="{00000000-0005-0000-0000-0000D5250000}"/>
    <cellStyle name="Grey 17" xfId="10921" xr:uid="{00000000-0005-0000-0000-0000D6250000}"/>
    <cellStyle name="Grey 18" xfId="10922" xr:uid="{00000000-0005-0000-0000-0000D7250000}"/>
    <cellStyle name="Grey 19" xfId="10923" xr:uid="{00000000-0005-0000-0000-0000D8250000}"/>
    <cellStyle name="Grey 2" xfId="4747" xr:uid="{00000000-0005-0000-0000-0000D9250000}"/>
    <cellStyle name="Grey 2 2" xfId="10924" xr:uid="{00000000-0005-0000-0000-0000DA250000}"/>
    <cellStyle name="Grey 2 2 2" xfId="10925" xr:uid="{00000000-0005-0000-0000-0000DB250000}"/>
    <cellStyle name="Grey 2 3" xfId="10926" xr:uid="{00000000-0005-0000-0000-0000DC250000}"/>
    <cellStyle name="Grey 20" xfId="10927" xr:uid="{00000000-0005-0000-0000-0000DD250000}"/>
    <cellStyle name="Grey 21" xfId="10928" xr:uid="{00000000-0005-0000-0000-0000DE250000}"/>
    <cellStyle name="Grey 22" xfId="10929" xr:uid="{00000000-0005-0000-0000-0000DF250000}"/>
    <cellStyle name="Grey 23" xfId="10930" xr:uid="{00000000-0005-0000-0000-0000E0250000}"/>
    <cellStyle name="Grey 24" xfId="10931" xr:uid="{00000000-0005-0000-0000-0000E1250000}"/>
    <cellStyle name="Grey 25" xfId="10932" xr:uid="{00000000-0005-0000-0000-0000E2250000}"/>
    <cellStyle name="Grey 26" xfId="10933" xr:uid="{00000000-0005-0000-0000-0000E3250000}"/>
    <cellStyle name="Grey 27" xfId="10934" xr:uid="{00000000-0005-0000-0000-0000E4250000}"/>
    <cellStyle name="Grey 28" xfId="10935" xr:uid="{00000000-0005-0000-0000-0000E5250000}"/>
    <cellStyle name="Grey 29" xfId="10936" xr:uid="{00000000-0005-0000-0000-0000E6250000}"/>
    <cellStyle name="Grey 3" xfId="7292" xr:uid="{00000000-0005-0000-0000-0000E7250000}"/>
    <cellStyle name="Grey 3 2" xfId="10937" xr:uid="{00000000-0005-0000-0000-0000E8250000}"/>
    <cellStyle name="Grey 3 2 2" xfId="10938" xr:uid="{00000000-0005-0000-0000-0000E9250000}"/>
    <cellStyle name="Grey 3 3" xfId="10939" xr:uid="{00000000-0005-0000-0000-0000EA250000}"/>
    <cellStyle name="Grey 30" xfId="10940" xr:uid="{00000000-0005-0000-0000-0000EB250000}"/>
    <cellStyle name="Grey 31" xfId="10941" xr:uid="{00000000-0005-0000-0000-0000EC250000}"/>
    <cellStyle name="Grey 32" xfId="10942" xr:uid="{00000000-0005-0000-0000-0000ED250000}"/>
    <cellStyle name="Grey 33" xfId="10943" xr:uid="{00000000-0005-0000-0000-0000EE250000}"/>
    <cellStyle name="Grey 4" xfId="10944" xr:uid="{00000000-0005-0000-0000-0000EF250000}"/>
    <cellStyle name="Grey 4 2" xfId="10945" xr:uid="{00000000-0005-0000-0000-0000F0250000}"/>
    <cellStyle name="Grey 4 2 2" xfId="10946" xr:uid="{00000000-0005-0000-0000-0000F1250000}"/>
    <cellStyle name="Grey 4 3" xfId="10947" xr:uid="{00000000-0005-0000-0000-0000F2250000}"/>
    <cellStyle name="Grey 5" xfId="10948" xr:uid="{00000000-0005-0000-0000-0000F3250000}"/>
    <cellStyle name="Grey 5 2" xfId="10949" xr:uid="{00000000-0005-0000-0000-0000F4250000}"/>
    <cellStyle name="Grey 5 2 2" xfId="10950" xr:uid="{00000000-0005-0000-0000-0000F5250000}"/>
    <cellStyle name="Grey 5 3" xfId="10951" xr:uid="{00000000-0005-0000-0000-0000F6250000}"/>
    <cellStyle name="Grey 6" xfId="10952" xr:uid="{00000000-0005-0000-0000-0000F7250000}"/>
    <cellStyle name="Grey 6 2" xfId="10953" xr:uid="{00000000-0005-0000-0000-0000F8250000}"/>
    <cellStyle name="Grey 7" xfId="10954" xr:uid="{00000000-0005-0000-0000-0000F9250000}"/>
    <cellStyle name="Grey 8" xfId="10955" xr:uid="{00000000-0005-0000-0000-0000FA250000}"/>
    <cellStyle name="Grey 9" xfId="10956" xr:uid="{00000000-0005-0000-0000-0000FB250000}"/>
    <cellStyle name="GreyOrWhite" xfId="4748" xr:uid="{00000000-0005-0000-0000-0000FC250000}"/>
    <cellStyle name="HD" xfId="4749" xr:uid="{00000000-0005-0000-0000-0000FD250000}"/>
    <cellStyle name="HD 2" xfId="4750" xr:uid="{00000000-0005-0000-0000-0000FE250000}"/>
    <cellStyle name="HD 2 2" xfId="10957" xr:uid="{00000000-0005-0000-0000-0000FF250000}"/>
    <cellStyle name="HD 3" xfId="10958" xr:uid="{00000000-0005-0000-0000-000000260000}"/>
    <cellStyle name="HD 3 2" xfId="19430" xr:uid="{00000000-0005-0000-0000-000001260000}"/>
    <cellStyle name="HD 4" xfId="19431" xr:uid="{00000000-0005-0000-0000-000002260000}"/>
    <cellStyle name="HEADER" xfId="2409" xr:uid="{00000000-0005-0000-0000-000003260000}"/>
    <cellStyle name="Header1" xfId="2410" xr:uid="{00000000-0005-0000-0000-000004260000}"/>
    <cellStyle name="Header1 10" xfId="10959" xr:uid="{00000000-0005-0000-0000-000005260000}"/>
    <cellStyle name="Header1 11" xfId="10960" xr:uid="{00000000-0005-0000-0000-000006260000}"/>
    <cellStyle name="Header1 12" xfId="10961" xr:uid="{00000000-0005-0000-0000-000007260000}"/>
    <cellStyle name="Header1 13" xfId="10962" xr:uid="{00000000-0005-0000-0000-000008260000}"/>
    <cellStyle name="Header1 14" xfId="10963" xr:uid="{00000000-0005-0000-0000-000009260000}"/>
    <cellStyle name="Header1 15" xfId="10964" xr:uid="{00000000-0005-0000-0000-00000A260000}"/>
    <cellStyle name="Header1 16" xfId="10965" xr:uid="{00000000-0005-0000-0000-00000B260000}"/>
    <cellStyle name="Header1 17" xfId="10966" xr:uid="{00000000-0005-0000-0000-00000C260000}"/>
    <cellStyle name="Header1 18" xfId="10967" xr:uid="{00000000-0005-0000-0000-00000D260000}"/>
    <cellStyle name="Header1 19" xfId="10968" xr:uid="{00000000-0005-0000-0000-00000E260000}"/>
    <cellStyle name="Header1 2" xfId="4751" xr:uid="{00000000-0005-0000-0000-00000F260000}"/>
    <cellStyle name="Header1 2 2" xfId="4752" xr:uid="{00000000-0005-0000-0000-000010260000}"/>
    <cellStyle name="Header1 2 2 2" xfId="10969" xr:uid="{00000000-0005-0000-0000-000011260000}"/>
    <cellStyle name="Header1 2 3" xfId="10970" xr:uid="{00000000-0005-0000-0000-000012260000}"/>
    <cellStyle name="Header1 20" xfId="10971" xr:uid="{00000000-0005-0000-0000-000013260000}"/>
    <cellStyle name="Header1 21" xfId="10972" xr:uid="{00000000-0005-0000-0000-000014260000}"/>
    <cellStyle name="Header1 22" xfId="10973" xr:uid="{00000000-0005-0000-0000-000015260000}"/>
    <cellStyle name="Header1 23" xfId="10974" xr:uid="{00000000-0005-0000-0000-000016260000}"/>
    <cellStyle name="Header1 24" xfId="10975" xr:uid="{00000000-0005-0000-0000-000017260000}"/>
    <cellStyle name="Header1 25" xfId="10976" xr:uid="{00000000-0005-0000-0000-000018260000}"/>
    <cellStyle name="Header1 26" xfId="10977" xr:uid="{00000000-0005-0000-0000-000019260000}"/>
    <cellStyle name="Header1 27" xfId="10978" xr:uid="{00000000-0005-0000-0000-00001A260000}"/>
    <cellStyle name="Header1 28" xfId="10979" xr:uid="{00000000-0005-0000-0000-00001B260000}"/>
    <cellStyle name="Header1 29" xfId="10980" xr:uid="{00000000-0005-0000-0000-00001C260000}"/>
    <cellStyle name="Header1 3" xfId="4753" xr:uid="{00000000-0005-0000-0000-00001D260000}"/>
    <cellStyle name="Header1 3 2" xfId="4754" xr:uid="{00000000-0005-0000-0000-00001E260000}"/>
    <cellStyle name="Header1 3 2 2" xfId="10981" xr:uid="{00000000-0005-0000-0000-00001F260000}"/>
    <cellStyle name="Header1 3 3" xfId="10982" xr:uid="{00000000-0005-0000-0000-000020260000}"/>
    <cellStyle name="Header1 30" xfId="10983" xr:uid="{00000000-0005-0000-0000-000021260000}"/>
    <cellStyle name="Header1 31" xfId="10984" xr:uid="{00000000-0005-0000-0000-000022260000}"/>
    <cellStyle name="Header1 32" xfId="10985" xr:uid="{00000000-0005-0000-0000-000023260000}"/>
    <cellStyle name="Header1 33" xfId="10986" xr:uid="{00000000-0005-0000-0000-000024260000}"/>
    <cellStyle name="Header1 4" xfId="4755" xr:uid="{00000000-0005-0000-0000-000025260000}"/>
    <cellStyle name="Header1 4 2" xfId="4756" xr:uid="{00000000-0005-0000-0000-000026260000}"/>
    <cellStyle name="Header1 4 2 2" xfId="10987" xr:uid="{00000000-0005-0000-0000-000027260000}"/>
    <cellStyle name="Header1 4 3" xfId="10988" xr:uid="{00000000-0005-0000-0000-000028260000}"/>
    <cellStyle name="Header1 5" xfId="4757" xr:uid="{00000000-0005-0000-0000-000029260000}"/>
    <cellStyle name="Header1 5 2" xfId="4758" xr:uid="{00000000-0005-0000-0000-00002A260000}"/>
    <cellStyle name="Header1 5 2 2" xfId="10989" xr:uid="{00000000-0005-0000-0000-00002B260000}"/>
    <cellStyle name="Header1 5 3" xfId="10990" xr:uid="{00000000-0005-0000-0000-00002C260000}"/>
    <cellStyle name="Header1 6" xfId="4759" xr:uid="{00000000-0005-0000-0000-00002D260000}"/>
    <cellStyle name="Header1 6 2" xfId="10991" xr:uid="{00000000-0005-0000-0000-00002E260000}"/>
    <cellStyle name="Header1 7" xfId="10992" xr:uid="{00000000-0005-0000-0000-00002F260000}"/>
    <cellStyle name="Header1 8" xfId="10993" xr:uid="{00000000-0005-0000-0000-000030260000}"/>
    <cellStyle name="Header1 9" xfId="10994" xr:uid="{00000000-0005-0000-0000-000031260000}"/>
    <cellStyle name="Header2" xfId="2411" xr:uid="{00000000-0005-0000-0000-000032260000}"/>
    <cellStyle name="Header2 10" xfId="10995" xr:uid="{00000000-0005-0000-0000-000033260000}"/>
    <cellStyle name="Header2 11" xfId="10996" xr:uid="{00000000-0005-0000-0000-000034260000}"/>
    <cellStyle name="Header2 12" xfId="10997" xr:uid="{00000000-0005-0000-0000-000035260000}"/>
    <cellStyle name="Header2 13" xfId="10998" xr:uid="{00000000-0005-0000-0000-000036260000}"/>
    <cellStyle name="Header2 14" xfId="10999" xr:uid="{00000000-0005-0000-0000-000037260000}"/>
    <cellStyle name="Header2 15" xfId="11000" xr:uid="{00000000-0005-0000-0000-000038260000}"/>
    <cellStyle name="Header2 16" xfId="11001" xr:uid="{00000000-0005-0000-0000-000039260000}"/>
    <cellStyle name="Header2 17" xfId="11002" xr:uid="{00000000-0005-0000-0000-00003A260000}"/>
    <cellStyle name="Header2 18" xfId="11003" xr:uid="{00000000-0005-0000-0000-00003B260000}"/>
    <cellStyle name="Header2 19" xfId="11004" xr:uid="{00000000-0005-0000-0000-00003C260000}"/>
    <cellStyle name="Header2 2" xfId="4760" xr:uid="{00000000-0005-0000-0000-00003D260000}"/>
    <cellStyle name="Header2 2 2" xfId="7293" xr:uid="{00000000-0005-0000-0000-00003E260000}"/>
    <cellStyle name="Header2 2 2 2" xfId="11005" xr:uid="{00000000-0005-0000-0000-00003F260000}"/>
    <cellStyle name="Header2 2 2 3" xfId="11006" xr:uid="{00000000-0005-0000-0000-000040260000}"/>
    <cellStyle name="Header2 2 3" xfId="8040" xr:uid="{00000000-0005-0000-0000-000041260000}"/>
    <cellStyle name="Header2 2 3 2" xfId="11007" xr:uid="{00000000-0005-0000-0000-000042260000}"/>
    <cellStyle name="Header2 2 4" xfId="8041" xr:uid="{00000000-0005-0000-0000-000043260000}"/>
    <cellStyle name="Header2 2 4 2" xfId="11008" xr:uid="{00000000-0005-0000-0000-000044260000}"/>
    <cellStyle name="Header2 2 5" xfId="8042" xr:uid="{00000000-0005-0000-0000-000045260000}"/>
    <cellStyle name="Header2 2 5 2" xfId="11009" xr:uid="{00000000-0005-0000-0000-000046260000}"/>
    <cellStyle name="Header2 2 6" xfId="11010" xr:uid="{00000000-0005-0000-0000-000047260000}"/>
    <cellStyle name="Header2 20" xfId="11011" xr:uid="{00000000-0005-0000-0000-000048260000}"/>
    <cellStyle name="Header2 21" xfId="11012" xr:uid="{00000000-0005-0000-0000-000049260000}"/>
    <cellStyle name="Header2 22" xfId="11013" xr:uid="{00000000-0005-0000-0000-00004A260000}"/>
    <cellStyle name="Header2 23" xfId="11014" xr:uid="{00000000-0005-0000-0000-00004B260000}"/>
    <cellStyle name="Header2 24" xfId="11015" xr:uid="{00000000-0005-0000-0000-00004C260000}"/>
    <cellStyle name="Header2 25" xfId="11016" xr:uid="{00000000-0005-0000-0000-00004D260000}"/>
    <cellStyle name="Header2 26" xfId="11017" xr:uid="{00000000-0005-0000-0000-00004E260000}"/>
    <cellStyle name="Header2 27" xfId="11018" xr:uid="{00000000-0005-0000-0000-00004F260000}"/>
    <cellStyle name="Header2 28" xfId="11019" xr:uid="{00000000-0005-0000-0000-000050260000}"/>
    <cellStyle name="Header2 29" xfId="11020" xr:uid="{00000000-0005-0000-0000-000051260000}"/>
    <cellStyle name="Header2 3" xfId="4761" xr:uid="{00000000-0005-0000-0000-000052260000}"/>
    <cellStyle name="Header2 3 2" xfId="11021" xr:uid="{00000000-0005-0000-0000-000053260000}"/>
    <cellStyle name="Header2 3 2 2" xfId="11022" xr:uid="{00000000-0005-0000-0000-000054260000}"/>
    <cellStyle name="Header2 3 2 3" xfId="11023" xr:uid="{00000000-0005-0000-0000-000055260000}"/>
    <cellStyle name="Header2 3 3" xfId="11024" xr:uid="{00000000-0005-0000-0000-000056260000}"/>
    <cellStyle name="Header2 3 3 2" xfId="11025" xr:uid="{00000000-0005-0000-0000-000057260000}"/>
    <cellStyle name="Header2 3 4" xfId="11026" xr:uid="{00000000-0005-0000-0000-000058260000}"/>
    <cellStyle name="Header2 3 4 2" xfId="11027" xr:uid="{00000000-0005-0000-0000-000059260000}"/>
    <cellStyle name="Header2 3 5" xfId="11028" xr:uid="{00000000-0005-0000-0000-00005A260000}"/>
    <cellStyle name="Header2 30" xfId="11029" xr:uid="{00000000-0005-0000-0000-00005B260000}"/>
    <cellStyle name="Header2 31" xfId="11030" xr:uid="{00000000-0005-0000-0000-00005C260000}"/>
    <cellStyle name="Header2 32" xfId="11031" xr:uid="{00000000-0005-0000-0000-00005D260000}"/>
    <cellStyle name="Header2 33" xfId="11032" xr:uid="{00000000-0005-0000-0000-00005E260000}"/>
    <cellStyle name="Header2 4" xfId="4762" xr:uid="{00000000-0005-0000-0000-00005F260000}"/>
    <cellStyle name="Header2 4 2" xfId="11033" xr:uid="{00000000-0005-0000-0000-000060260000}"/>
    <cellStyle name="Header2 4 2 2" xfId="11034" xr:uid="{00000000-0005-0000-0000-000061260000}"/>
    <cellStyle name="Header2 4 3" xfId="11035" xr:uid="{00000000-0005-0000-0000-000062260000}"/>
    <cellStyle name="Header2 5" xfId="4763" xr:uid="{00000000-0005-0000-0000-000063260000}"/>
    <cellStyle name="Header2 5 2" xfId="11036" xr:uid="{00000000-0005-0000-0000-000064260000}"/>
    <cellStyle name="Header2 5 2 2" xfId="11037" xr:uid="{00000000-0005-0000-0000-000065260000}"/>
    <cellStyle name="Header2 5 3" xfId="11038" xr:uid="{00000000-0005-0000-0000-000066260000}"/>
    <cellStyle name="Header2 6" xfId="8043" xr:uid="{00000000-0005-0000-0000-000067260000}"/>
    <cellStyle name="Header2 6 2" xfId="11039" xr:uid="{00000000-0005-0000-0000-000068260000}"/>
    <cellStyle name="Header2 7" xfId="11040" xr:uid="{00000000-0005-0000-0000-000069260000}"/>
    <cellStyle name="Header2 8" xfId="11041" xr:uid="{00000000-0005-0000-0000-00006A260000}"/>
    <cellStyle name="Header2 9" xfId="11042" xr:uid="{00000000-0005-0000-0000-00006B260000}"/>
    <cellStyle name="Header2_April Build up Plan _April'10 (PGCL)" xfId="4764" xr:uid="{00000000-0005-0000-0000-00006C260000}"/>
    <cellStyle name="Heading 1 2" xfId="2412" xr:uid="{00000000-0005-0000-0000-00006D260000}"/>
    <cellStyle name="Heading 1 2 2" xfId="7294" xr:uid="{00000000-0005-0000-0000-00006E260000}"/>
    <cellStyle name="Heading 1 2 2 2" xfId="11043" xr:uid="{00000000-0005-0000-0000-00006F260000}"/>
    <cellStyle name="Heading 1 3" xfId="2413" xr:uid="{00000000-0005-0000-0000-000070260000}"/>
    <cellStyle name="Heading 1 3 2" xfId="7295" xr:uid="{00000000-0005-0000-0000-000071260000}"/>
    <cellStyle name="Heading 1 4" xfId="4765" xr:uid="{00000000-0005-0000-0000-000072260000}"/>
    <cellStyle name="Heading 1 4 2" xfId="4766" xr:uid="{00000000-0005-0000-0000-000073260000}"/>
    <cellStyle name="Heading 1 4 3" xfId="7296" xr:uid="{00000000-0005-0000-0000-000074260000}"/>
    <cellStyle name="Heading 1 5" xfId="4767" xr:uid="{00000000-0005-0000-0000-000075260000}"/>
    <cellStyle name="Heading 1 5 2" xfId="4768" xr:uid="{00000000-0005-0000-0000-000076260000}"/>
    <cellStyle name="Heading 1 5 2 2" xfId="7297" xr:uid="{00000000-0005-0000-0000-000077260000}"/>
    <cellStyle name="Heading 1 5 2 3" xfId="7298" xr:uid="{00000000-0005-0000-0000-000078260000}"/>
    <cellStyle name="Heading 1 5 2 4" xfId="7299" xr:uid="{00000000-0005-0000-0000-000079260000}"/>
    <cellStyle name="Heading 1 5 3" xfId="7300" xr:uid="{00000000-0005-0000-0000-00007A260000}"/>
    <cellStyle name="Heading 1 5 4" xfId="7301" xr:uid="{00000000-0005-0000-0000-00007B260000}"/>
    <cellStyle name="Heading 1 6" xfId="4769" xr:uid="{00000000-0005-0000-0000-00007C260000}"/>
    <cellStyle name="Heading 1 7" xfId="4770" xr:uid="{00000000-0005-0000-0000-00007D260000}"/>
    <cellStyle name="Heading 2 2" xfId="2414" xr:uid="{00000000-0005-0000-0000-00007E260000}"/>
    <cellStyle name="Heading 2 2 2" xfId="7302" xr:uid="{00000000-0005-0000-0000-00007F260000}"/>
    <cellStyle name="Heading 2 2 2 2" xfId="11044" xr:uid="{00000000-0005-0000-0000-000080260000}"/>
    <cellStyle name="Heading 2 3" xfId="2415" xr:uid="{00000000-0005-0000-0000-000081260000}"/>
    <cellStyle name="Heading 2 3 2" xfId="7303" xr:uid="{00000000-0005-0000-0000-000082260000}"/>
    <cellStyle name="Heading 2 4" xfId="4771" xr:uid="{00000000-0005-0000-0000-000083260000}"/>
    <cellStyle name="Heading 2 4 2" xfId="4772" xr:uid="{00000000-0005-0000-0000-000084260000}"/>
    <cellStyle name="Heading 2 4 3" xfId="7304" xr:uid="{00000000-0005-0000-0000-000085260000}"/>
    <cellStyle name="Heading 2 5" xfId="4773" xr:uid="{00000000-0005-0000-0000-000086260000}"/>
    <cellStyle name="Heading 2 5 2" xfId="4774" xr:uid="{00000000-0005-0000-0000-000087260000}"/>
    <cellStyle name="Heading 2 5 2 2" xfId="7305" xr:uid="{00000000-0005-0000-0000-000088260000}"/>
    <cellStyle name="Heading 2 5 2 3" xfId="7306" xr:uid="{00000000-0005-0000-0000-000089260000}"/>
    <cellStyle name="Heading 2 5 2 4" xfId="7307" xr:uid="{00000000-0005-0000-0000-00008A260000}"/>
    <cellStyle name="Heading 2 5 3" xfId="7308" xr:uid="{00000000-0005-0000-0000-00008B260000}"/>
    <cellStyle name="Heading 2 5 4" xfId="7309" xr:uid="{00000000-0005-0000-0000-00008C260000}"/>
    <cellStyle name="Heading 2 6" xfId="4775" xr:uid="{00000000-0005-0000-0000-00008D260000}"/>
    <cellStyle name="Heading 2 7" xfId="4776" xr:uid="{00000000-0005-0000-0000-00008E260000}"/>
    <cellStyle name="Heading 3 2" xfId="4777" xr:uid="{00000000-0005-0000-0000-00008F260000}"/>
    <cellStyle name="Heading 3 2 2" xfId="7310" xr:uid="{00000000-0005-0000-0000-000090260000}"/>
    <cellStyle name="Heading 3 3" xfId="4778" xr:uid="{00000000-0005-0000-0000-000091260000}"/>
    <cellStyle name="Heading 3 3 2" xfId="7311" xr:uid="{00000000-0005-0000-0000-000092260000}"/>
    <cellStyle name="Heading 3 4" xfId="7312" xr:uid="{00000000-0005-0000-0000-000093260000}"/>
    <cellStyle name="Heading 3 4 2" xfId="7313" xr:uid="{00000000-0005-0000-0000-000094260000}"/>
    <cellStyle name="Heading 3 5" xfId="7314" xr:uid="{00000000-0005-0000-0000-000095260000}"/>
    <cellStyle name="Heading 4 2" xfId="4779" xr:uid="{00000000-0005-0000-0000-000096260000}"/>
    <cellStyle name="Heading 4 2 2" xfId="7315" xr:uid="{00000000-0005-0000-0000-000097260000}"/>
    <cellStyle name="Heading 4 3" xfId="4780" xr:uid="{00000000-0005-0000-0000-000098260000}"/>
    <cellStyle name="Heading 4 3 2" xfId="7316" xr:uid="{00000000-0005-0000-0000-000099260000}"/>
    <cellStyle name="Heading 4 4" xfId="7317" xr:uid="{00000000-0005-0000-0000-00009A260000}"/>
    <cellStyle name="Heading 4 4 2" xfId="7318" xr:uid="{00000000-0005-0000-0000-00009B260000}"/>
    <cellStyle name="Heading 4 5" xfId="7319" xr:uid="{00000000-0005-0000-0000-00009C260000}"/>
    <cellStyle name="Hyperlink 2" xfId="4781" xr:uid="{00000000-0005-0000-0000-00009D260000}"/>
    <cellStyle name="Hyperlink 2 2" xfId="11045" xr:uid="{00000000-0005-0000-0000-00009E260000}"/>
    <cellStyle name="Hyperlink 2 3" xfId="11046" xr:uid="{00000000-0005-0000-0000-00009F260000}"/>
    <cellStyle name="Hyperlink 3" xfId="4782" xr:uid="{00000000-0005-0000-0000-0000A0260000}"/>
    <cellStyle name="Hyperlink 4" xfId="4783" xr:uid="{00000000-0005-0000-0000-0000A1260000}"/>
    <cellStyle name="í â› [0.00]" xfId="2416" xr:uid="{00000000-0005-0000-0000-0000A2260000}"/>
    <cellStyle name="í â› [0.00] 10" xfId="11047" xr:uid="{00000000-0005-0000-0000-0000A3260000}"/>
    <cellStyle name="í â› [0.00] 11" xfId="11048" xr:uid="{00000000-0005-0000-0000-0000A4260000}"/>
    <cellStyle name="í â› [0.00] 12" xfId="11049" xr:uid="{00000000-0005-0000-0000-0000A5260000}"/>
    <cellStyle name="í â› [0.00] 13" xfId="11050" xr:uid="{00000000-0005-0000-0000-0000A6260000}"/>
    <cellStyle name="í â› [0.00] 14" xfId="11051" xr:uid="{00000000-0005-0000-0000-0000A7260000}"/>
    <cellStyle name="í â› [0.00] 15" xfId="11052" xr:uid="{00000000-0005-0000-0000-0000A8260000}"/>
    <cellStyle name="í â› [0.00] 16" xfId="11053" xr:uid="{00000000-0005-0000-0000-0000A9260000}"/>
    <cellStyle name="í â› [0.00] 17" xfId="11054" xr:uid="{00000000-0005-0000-0000-0000AA260000}"/>
    <cellStyle name="í â› [0.00] 18" xfId="11055" xr:uid="{00000000-0005-0000-0000-0000AB260000}"/>
    <cellStyle name="í â› [0.00] 19" xfId="11056" xr:uid="{00000000-0005-0000-0000-0000AC260000}"/>
    <cellStyle name="í â› [0.00] 2" xfId="4784" xr:uid="{00000000-0005-0000-0000-0000AD260000}"/>
    <cellStyle name="í â› [0.00] 2 2" xfId="11057" xr:uid="{00000000-0005-0000-0000-0000AE260000}"/>
    <cellStyle name="í â› [0.00] 2 2 2" xfId="11058" xr:uid="{00000000-0005-0000-0000-0000AF260000}"/>
    <cellStyle name="í â› [0.00] 2 3" xfId="11059" xr:uid="{00000000-0005-0000-0000-0000B0260000}"/>
    <cellStyle name="í â› [0.00] 20" xfId="11060" xr:uid="{00000000-0005-0000-0000-0000B1260000}"/>
    <cellStyle name="í â› [0.00] 21" xfId="11061" xr:uid="{00000000-0005-0000-0000-0000B2260000}"/>
    <cellStyle name="í â› [0.00] 22" xfId="11062" xr:uid="{00000000-0005-0000-0000-0000B3260000}"/>
    <cellStyle name="í â› [0.00] 23" xfId="11063" xr:uid="{00000000-0005-0000-0000-0000B4260000}"/>
    <cellStyle name="í â› [0.00] 24" xfId="11064" xr:uid="{00000000-0005-0000-0000-0000B5260000}"/>
    <cellStyle name="í â› [0.00] 25" xfId="11065" xr:uid="{00000000-0005-0000-0000-0000B6260000}"/>
    <cellStyle name="í â› [0.00] 26" xfId="11066" xr:uid="{00000000-0005-0000-0000-0000B7260000}"/>
    <cellStyle name="í â› [0.00] 27" xfId="11067" xr:uid="{00000000-0005-0000-0000-0000B8260000}"/>
    <cellStyle name="í â› [0.00] 28" xfId="11068" xr:uid="{00000000-0005-0000-0000-0000B9260000}"/>
    <cellStyle name="í â› [0.00] 29" xfId="11069" xr:uid="{00000000-0005-0000-0000-0000BA260000}"/>
    <cellStyle name="í â› [0.00] 3" xfId="7320" xr:uid="{00000000-0005-0000-0000-0000BB260000}"/>
    <cellStyle name="í â› [0.00] 3 2" xfId="11070" xr:uid="{00000000-0005-0000-0000-0000BC260000}"/>
    <cellStyle name="í â› [0.00] 3 2 2" xfId="11071" xr:uid="{00000000-0005-0000-0000-0000BD260000}"/>
    <cellStyle name="í â› [0.00] 3 3" xfId="11072" xr:uid="{00000000-0005-0000-0000-0000BE260000}"/>
    <cellStyle name="í â› [0.00] 30" xfId="11073" xr:uid="{00000000-0005-0000-0000-0000BF260000}"/>
    <cellStyle name="í â› [0.00] 31" xfId="11074" xr:uid="{00000000-0005-0000-0000-0000C0260000}"/>
    <cellStyle name="í â› [0.00] 32" xfId="11075" xr:uid="{00000000-0005-0000-0000-0000C1260000}"/>
    <cellStyle name="í â› [0.00] 33" xfId="11076" xr:uid="{00000000-0005-0000-0000-0000C2260000}"/>
    <cellStyle name="í â› [0.00] 4" xfId="11077" xr:uid="{00000000-0005-0000-0000-0000C3260000}"/>
    <cellStyle name="í â› [0.00] 4 2" xfId="11078" xr:uid="{00000000-0005-0000-0000-0000C4260000}"/>
    <cellStyle name="í â› [0.00] 4 2 2" xfId="11079" xr:uid="{00000000-0005-0000-0000-0000C5260000}"/>
    <cellStyle name="í â› [0.00] 4 3" xfId="11080" xr:uid="{00000000-0005-0000-0000-0000C6260000}"/>
    <cellStyle name="í â› [0.00] 5" xfId="11081" xr:uid="{00000000-0005-0000-0000-0000C7260000}"/>
    <cellStyle name="í â› [0.00] 5 2" xfId="11082" xr:uid="{00000000-0005-0000-0000-0000C8260000}"/>
    <cellStyle name="í â› [0.00] 5 2 2" xfId="11083" xr:uid="{00000000-0005-0000-0000-0000C9260000}"/>
    <cellStyle name="í â› [0.00] 5 3" xfId="11084" xr:uid="{00000000-0005-0000-0000-0000CA260000}"/>
    <cellStyle name="í â› [0.00] 6" xfId="11085" xr:uid="{00000000-0005-0000-0000-0000CB260000}"/>
    <cellStyle name="í â› [0.00] 6 2" xfId="11086" xr:uid="{00000000-0005-0000-0000-0000CC260000}"/>
    <cellStyle name="í â› [0.00] 7" xfId="11087" xr:uid="{00000000-0005-0000-0000-0000CD260000}"/>
    <cellStyle name="í â› [0.00] 8" xfId="11088" xr:uid="{00000000-0005-0000-0000-0000CE260000}"/>
    <cellStyle name="í â› [0.00] 9" xfId="11089" xr:uid="{00000000-0005-0000-0000-0000CF260000}"/>
    <cellStyle name="Input [yellow]" xfId="2417" xr:uid="{00000000-0005-0000-0000-0000D0260000}"/>
    <cellStyle name="Input [yellow] 10" xfId="11090" xr:uid="{00000000-0005-0000-0000-0000D1260000}"/>
    <cellStyle name="Input [yellow] 11" xfId="11091" xr:uid="{00000000-0005-0000-0000-0000D2260000}"/>
    <cellStyle name="Input [yellow] 12" xfId="11092" xr:uid="{00000000-0005-0000-0000-0000D3260000}"/>
    <cellStyle name="Input [yellow] 13" xfId="11093" xr:uid="{00000000-0005-0000-0000-0000D4260000}"/>
    <cellStyle name="Input [yellow] 14" xfId="11094" xr:uid="{00000000-0005-0000-0000-0000D5260000}"/>
    <cellStyle name="Input [yellow] 15" xfId="11095" xr:uid="{00000000-0005-0000-0000-0000D6260000}"/>
    <cellStyle name="Input [yellow] 16" xfId="11096" xr:uid="{00000000-0005-0000-0000-0000D7260000}"/>
    <cellStyle name="Input [yellow] 17" xfId="11097" xr:uid="{00000000-0005-0000-0000-0000D8260000}"/>
    <cellStyle name="Input [yellow] 18" xfId="11098" xr:uid="{00000000-0005-0000-0000-0000D9260000}"/>
    <cellStyle name="Input [yellow] 19" xfId="11099" xr:uid="{00000000-0005-0000-0000-0000DA260000}"/>
    <cellStyle name="Input [yellow] 2" xfId="4785" xr:uid="{00000000-0005-0000-0000-0000DB260000}"/>
    <cellStyle name="Input [yellow] 2 2" xfId="8044" xr:uid="{00000000-0005-0000-0000-0000DC260000}"/>
    <cellStyle name="Input [yellow] 2 2 2" xfId="11100" xr:uid="{00000000-0005-0000-0000-0000DD260000}"/>
    <cellStyle name="Input [yellow] 2 2 2 2" xfId="11101" xr:uid="{00000000-0005-0000-0000-0000DE260000}"/>
    <cellStyle name="Input [yellow] 2 2 3" xfId="11102" xr:uid="{00000000-0005-0000-0000-0000DF260000}"/>
    <cellStyle name="Input [yellow] 2 3" xfId="8045" xr:uid="{00000000-0005-0000-0000-0000E0260000}"/>
    <cellStyle name="Input [yellow] 2 3 2" xfId="11103" xr:uid="{00000000-0005-0000-0000-0000E1260000}"/>
    <cellStyle name="Input [yellow] 2 4" xfId="11104" xr:uid="{00000000-0005-0000-0000-0000E2260000}"/>
    <cellStyle name="Input [yellow] 2 4 2" xfId="11105" xr:uid="{00000000-0005-0000-0000-0000E3260000}"/>
    <cellStyle name="Input [yellow] 2 5" xfId="11106" xr:uid="{00000000-0005-0000-0000-0000E4260000}"/>
    <cellStyle name="Input [yellow] 20" xfId="11107" xr:uid="{00000000-0005-0000-0000-0000E5260000}"/>
    <cellStyle name="Input [yellow] 21" xfId="11108" xr:uid="{00000000-0005-0000-0000-0000E6260000}"/>
    <cellStyle name="Input [yellow] 22" xfId="11109" xr:uid="{00000000-0005-0000-0000-0000E7260000}"/>
    <cellStyle name="Input [yellow] 23" xfId="11110" xr:uid="{00000000-0005-0000-0000-0000E8260000}"/>
    <cellStyle name="Input [yellow] 24" xfId="11111" xr:uid="{00000000-0005-0000-0000-0000E9260000}"/>
    <cellStyle name="Input [yellow] 25" xfId="11112" xr:uid="{00000000-0005-0000-0000-0000EA260000}"/>
    <cellStyle name="Input [yellow] 26" xfId="11113" xr:uid="{00000000-0005-0000-0000-0000EB260000}"/>
    <cellStyle name="Input [yellow] 27" xfId="11114" xr:uid="{00000000-0005-0000-0000-0000EC260000}"/>
    <cellStyle name="Input [yellow] 28" xfId="11115" xr:uid="{00000000-0005-0000-0000-0000ED260000}"/>
    <cellStyle name="Input [yellow] 29" xfId="11116" xr:uid="{00000000-0005-0000-0000-0000EE260000}"/>
    <cellStyle name="Input [yellow] 3" xfId="4786" xr:uid="{00000000-0005-0000-0000-0000EF260000}"/>
    <cellStyle name="Input [yellow] 3 2" xfId="11117" xr:uid="{00000000-0005-0000-0000-0000F0260000}"/>
    <cellStyle name="Input [yellow] 3 2 2" xfId="11118" xr:uid="{00000000-0005-0000-0000-0000F1260000}"/>
    <cellStyle name="Input [yellow] 3 2 2 2" xfId="11119" xr:uid="{00000000-0005-0000-0000-0000F2260000}"/>
    <cellStyle name="Input [yellow] 3 2 3" xfId="11120" xr:uid="{00000000-0005-0000-0000-0000F3260000}"/>
    <cellStyle name="Input [yellow] 3 3" xfId="11121" xr:uid="{00000000-0005-0000-0000-0000F4260000}"/>
    <cellStyle name="Input [yellow] 3 3 2" xfId="11122" xr:uid="{00000000-0005-0000-0000-0000F5260000}"/>
    <cellStyle name="Input [yellow] 3 4" xfId="11123" xr:uid="{00000000-0005-0000-0000-0000F6260000}"/>
    <cellStyle name="Input [yellow] 3 4 2" xfId="11124" xr:uid="{00000000-0005-0000-0000-0000F7260000}"/>
    <cellStyle name="Input [yellow] 3 5" xfId="11125" xr:uid="{00000000-0005-0000-0000-0000F8260000}"/>
    <cellStyle name="Input [yellow] 30" xfId="11126" xr:uid="{00000000-0005-0000-0000-0000F9260000}"/>
    <cellStyle name="Input [yellow] 31" xfId="11127" xr:uid="{00000000-0005-0000-0000-0000FA260000}"/>
    <cellStyle name="Input [yellow] 32" xfId="11128" xr:uid="{00000000-0005-0000-0000-0000FB260000}"/>
    <cellStyle name="Input [yellow] 33" xfId="11129" xr:uid="{00000000-0005-0000-0000-0000FC260000}"/>
    <cellStyle name="Input [yellow] 4" xfId="4787" xr:uid="{00000000-0005-0000-0000-0000FD260000}"/>
    <cellStyle name="Input [yellow] 4 2" xfId="11130" xr:uid="{00000000-0005-0000-0000-0000FE260000}"/>
    <cellStyle name="Input [yellow] 4 2 2" xfId="11131" xr:uid="{00000000-0005-0000-0000-0000FF260000}"/>
    <cellStyle name="Input [yellow] 4 2 2 2" xfId="11132" xr:uid="{00000000-0005-0000-0000-000000270000}"/>
    <cellStyle name="Input [yellow] 4 3" xfId="11133" xr:uid="{00000000-0005-0000-0000-000001270000}"/>
    <cellStyle name="Input [yellow] 4 3 2" xfId="11134" xr:uid="{00000000-0005-0000-0000-000002270000}"/>
    <cellStyle name="Input [yellow] 5" xfId="4788" xr:uid="{00000000-0005-0000-0000-000003270000}"/>
    <cellStyle name="Input [yellow] 5 2" xfId="11135" xr:uid="{00000000-0005-0000-0000-000004270000}"/>
    <cellStyle name="Input [yellow] 5 2 2" xfId="11136" xr:uid="{00000000-0005-0000-0000-000005270000}"/>
    <cellStyle name="Input [yellow] 5 2 2 2" xfId="11137" xr:uid="{00000000-0005-0000-0000-000006270000}"/>
    <cellStyle name="Input [yellow] 5 3" xfId="11138" xr:uid="{00000000-0005-0000-0000-000007270000}"/>
    <cellStyle name="Input [yellow] 5 3 2" xfId="11139" xr:uid="{00000000-0005-0000-0000-000008270000}"/>
    <cellStyle name="Input [yellow] 6" xfId="8046" xr:uid="{00000000-0005-0000-0000-000009270000}"/>
    <cellStyle name="Input [yellow] 6 2" xfId="11140" xr:uid="{00000000-0005-0000-0000-00000A270000}"/>
    <cellStyle name="Input [yellow] 7" xfId="11141" xr:uid="{00000000-0005-0000-0000-00000B270000}"/>
    <cellStyle name="Input [yellow] 8" xfId="11142" xr:uid="{00000000-0005-0000-0000-00000C270000}"/>
    <cellStyle name="Input [yellow] 9" xfId="11143" xr:uid="{00000000-0005-0000-0000-00000D270000}"/>
    <cellStyle name="Input [yellow]_April Build up Plan _April'10 (PGCL)" xfId="4789" xr:uid="{00000000-0005-0000-0000-00000E270000}"/>
    <cellStyle name="Input 10" xfId="11144" xr:uid="{00000000-0005-0000-0000-00000F270000}"/>
    <cellStyle name="Input 10 2" xfId="11145" xr:uid="{00000000-0005-0000-0000-000010270000}"/>
    <cellStyle name="Input 11" xfId="11146" xr:uid="{00000000-0005-0000-0000-000011270000}"/>
    <cellStyle name="Input 11 2" xfId="11147" xr:uid="{00000000-0005-0000-0000-000012270000}"/>
    <cellStyle name="Input 12" xfId="11148" xr:uid="{00000000-0005-0000-0000-000013270000}"/>
    <cellStyle name="Input 12 2" xfId="11149" xr:uid="{00000000-0005-0000-0000-000014270000}"/>
    <cellStyle name="Input 13" xfId="11150" xr:uid="{00000000-0005-0000-0000-000015270000}"/>
    <cellStyle name="Input 13 2" xfId="11151" xr:uid="{00000000-0005-0000-0000-000016270000}"/>
    <cellStyle name="Input 14" xfId="11152" xr:uid="{00000000-0005-0000-0000-000017270000}"/>
    <cellStyle name="Input 14 2" xfId="11153" xr:uid="{00000000-0005-0000-0000-000018270000}"/>
    <cellStyle name="Input 15" xfId="11154" xr:uid="{00000000-0005-0000-0000-000019270000}"/>
    <cellStyle name="Input 15 2" xfId="11155" xr:uid="{00000000-0005-0000-0000-00001A270000}"/>
    <cellStyle name="Input 16" xfId="11156" xr:uid="{00000000-0005-0000-0000-00001B270000}"/>
    <cellStyle name="Input 16 2" xfId="11157" xr:uid="{00000000-0005-0000-0000-00001C270000}"/>
    <cellStyle name="Input 17" xfId="11158" xr:uid="{00000000-0005-0000-0000-00001D270000}"/>
    <cellStyle name="Input 17 2" xfId="11159" xr:uid="{00000000-0005-0000-0000-00001E270000}"/>
    <cellStyle name="Input 18" xfId="11160" xr:uid="{00000000-0005-0000-0000-00001F270000}"/>
    <cellStyle name="Input 18 2" xfId="11161" xr:uid="{00000000-0005-0000-0000-000020270000}"/>
    <cellStyle name="Input 19" xfId="11162" xr:uid="{00000000-0005-0000-0000-000021270000}"/>
    <cellStyle name="Input 19 2" xfId="11163" xr:uid="{00000000-0005-0000-0000-000022270000}"/>
    <cellStyle name="Input 2" xfId="4790" xr:uid="{00000000-0005-0000-0000-000023270000}"/>
    <cellStyle name="Input 2 2" xfId="7321" xr:uid="{00000000-0005-0000-0000-000024270000}"/>
    <cellStyle name="Input 2 2 2" xfId="7322" xr:uid="{00000000-0005-0000-0000-000025270000}"/>
    <cellStyle name="Input 2 2 2 2" xfId="11164" xr:uid="{00000000-0005-0000-0000-000026270000}"/>
    <cellStyle name="Input 2 2 3" xfId="8047" xr:uid="{00000000-0005-0000-0000-000027270000}"/>
    <cellStyle name="Input 2 2 3 2" xfId="11165" xr:uid="{00000000-0005-0000-0000-000028270000}"/>
    <cellStyle name="Input 2 2 4" xfId="8048" xr:uid="{00000000-0005-0000-0000-000029270000}"/>
    <cellStyle name="Input 2 2 4 2" xfId="11166" xr:uid="{00000000-0005-0000-0000-00002A270000}"/>
    <cellStyle name="Input 2 2 5" xfId="11167" xr:uid="{00000000-0005-0000-0000-00002B270000}"/>
    <cellStyle name="Input 2 3" xfId="7323" xr:uid="{00000000-0005-0000-0000-00002C270000}"/>
    <cellStyle name="Input 2 3 2" xfId="11168" xr:uid="{00000000-0005-0000-0000-00002D270000}"/>
    <cellStyle name="Input 2 4" xfId="8049" xr:uid="{00000000-0005-0000-0000-00002E270000}"/>
    <cellStyle name="Input 2 4 2" xfId="11169" xr:uid="{00000000-0005-0000-0000-00002F270000}"/>
    <cellStyle name="Input 2 5" xfId="11170" xr:uid="{00000000-0005-0000-0000-000030270000}"/>
    <cellStyle name="Input 3" xfId="4791" xr:uid="{00000000-0005-0000-0000-000031270000}"/>
    <cellStyle name="Input 3 2" xfId="7324" xr:uid="{00000000-0005-0000-0000-000032270000}"/>
    <cellStyle name="Input 3 2 2" xfId="7325" xr:uid="{00000000-0005-0000-0000-000033270000}"/>
    <cellStyle name="Input 3 2 2 2" xfId="11171" xr:uid="{00000000-0005-0000-0000-000034270000}"/>
    <cellStyle name="Input 3 2 3" xfId="8050" xr:uid="{00000000-0005-0000-0000-000035270000}"/>
    <cellStyle name="Input 3 2 3 2" xfId="11172" xr:uid="{00000000-0005-0000-0000-000036270000}"/>
    <cellStyle name="Input 3 2 4" xfId="8051" xr:uid="{00000000-0005-0000-0000-000037270000}"/>
    <cellStyle name="Input 3 2 4 2" xfId="11173" xr:uid="{00000000-0005-0000-0000-000038270000}"/>
    <cellStyle name="Input 3 2 5" xfId="11174" xr:uid="{00000000-0005-0000-0000-000039270000}"/>
    <cellStyle name="Input 3 3" xfId="7326" xr:uid="{00000000-0005-0000-0000-00003A270000}"/>
    <cellStyle name="Input 3 3 2" xfId="11175" xr:uid="{00000000-0005-0000-0000-00003B270000}"/>
    <cellStyle name="Input 3 4" xfId="8052" xr:uid="{00000000-0005-0000-0000-00003C270000}"/>
    <cellStyle name="Input 3 4 2" xfId="11176" xr:uid="{00000000-0005-0000-0000-00003D270000}"/>
    <cellStyle name="Input 3 5" xfId="11177" xr:uid="{00000000-0005-0000-0000-00003E270000}"/>
    <cellStyle name="Input 4" xfId="4792" xr:uid="{00000000-0005-0000-0000-00003F270000}"/>
    <cellStyle name="Input 4 2" xfId="7327" xr:uid="{00000000-0005-0000-0000-000040270000}"/>
    <cellStyle name="Input 4 2 2" xfId="7328" xr:uid="{00000000-0005-0000-0000-000041270000}"/>
    <cellStyle name="Input 4 2 2 2" xfId="11178" xr:uid="{00000000-0005-0000-0000-000042270000}"/>
    <cellStyle name="Input 4 2 3" xfId="8053" xr:uid="{00000000-0005-0000-0000-000043270000}"/>
    <cellStyle name="Input 4 2 3 2" xfId="11179" xr:uid="{00000000-0005-0000-0000-000044270000}"/>
    <cellStyle name="Input 4 2 4" xfId="8054" xr:uid="{00000000-0005-0000-0000-000045270000}"/>
    <cellStyle name="Input 4 2 4 2" xfId="11180" xr:uid="{00000000-0005-0000-0000-000046270000}"/>
    <cellStyle name="Input 4 2 5" xfId="11181" xr:uid="{00000000-0005-0000-0000-000047270000}"/>
    <cellStyle name="Input 4 3" xfId="7329" xr:uid="{00000000-0005-0000-0000-000048270000}"/>
    <cellStyle name="Input 4 3 2" xfId="11182" xr:uid="{00000000-0005-0000-0000-000049270000}"/>
    <cellStyle name="Input 4 4" xfId="8055" xr:uid="{00000000-0005-0000-0000-00004A270000}"/>
    <cellStyle name="Input 4 4 2" xfId="11183" xr:uid="{00000000-0005-0000-0000-00004B270000}"/>
    <cellStyle name="Input 4 5" xfId="8056" xr:uid="{00000000-0005-0000-0000-00004C270000}"/>
    <cellStyle name="Input 4 5 2" xfId="11184" xr:uid="{00000000-0005-0000-0000-00004D270000}"/>
    <cellStyle name="Input 4 6" xfId="11185" xr:uid="{00000000-0005-0000-0000-00004E270000}"/>
    <cellStyle name="Input 5" xfId="7330" xr:uid="{00000000-0005-0000-0000-00004F270000}"/>
    <cellStyle name="Input 5 2" xfId="7331" xr:uid="{00000000-0005-0000-0000-000050270000}"/>
    <cellStyle name="Input 5 2 2" xfId="11186" xr:uid="{00000000-0005-0000-0000-000051270000}"/>
    <cellStyle name="Input 5 3" xfId="8057" xr:uid="{00000000-0005-0000-0000-000052270000}"/>
    <cellStyle name="Input 5 3 2" xfId="11187" xr:uid="{00000000-0005-0000-0000-000053270000}"/>
    <cellStyle name="Input 5 4" xfId="8058" xr:uid="{00000000-0005-0000-0000-000054270000}"/>
    <cellStyle name="Input 5 4 2" xfId="11188" xr:uid="{00000000-0005-0000-0000-000055270000}"/>
    <cellStyle name="Input 5 5" xfId="11189" xr:uid="{00000000-0005-0000-0000-000056270000}"/>
    <cellStyle name="Input 6" xfId="7332" xr:uid="{00000000-0005-0000-0000-000057270000}"/>
    <cellStyle name="Input 6 2" xfId="8059" xr:uid="{00000000-0005-0000-0000-000058270000}"/>
    <cellStyle name="Input 6 2 2" xfId="11190" xr:uid="{00000000-0005-0000-0000-000059270000}"/>
    <cellStyle name="Input 6 3" xfId="8060" xr:uid="{00000000-0005-0000-0000-00005A270000}"/>
    <cellStyle name="Input 6 3 2" xfId="11191" xr:uid="{00000000-0005-0000-0000-00005B270000}"/>
    <cellStyle name="Input 6 4" xfId="11192" xr:uid="{00000000-0005-0000-0000-00005C270000}"/>
    <cellStyle name="Input 7" xfId="8061" xr:uid="{00000000-0005-0000-0000-00005D270000}"/>
    <cellStyle name="Input 7 2" xfId="11193" xr:uid="{00000000-0005-0000-0000-00005E270000}"/>
    <cellStyle name="Input 8" xfId="11194" xr:uid="{00000000-0005-0000-0000-00005F270000}"/>
    <cellStyle name="Input 8 2" xfId="11195" xr:uid="{00000000-0005-0000-0000-000060270000}"/>
    <cellStyle name="Input 9" xfId="11196" xr:uid="{00000000-0005-0000-0000-000061270000}"/>
    <cellStyle name="Input 9 2" xfId="11197" xr:uid="{00000000-0005-0000-0000-000062270000}"/>
    <cellStyle name="Linked Cell 2" xfId="4793" xr:uid="{00000000-0005-0000-0000-000063270000}"/>
    <cellStyle name="Linked Cell 2 2" xfId="7333" xr:uid="{00000000-0005-0000-0000-000064270000}"/>
    <cellStyle name="Linked Cell 3" xfId="4794" xr:uid="{00000000-0005-0000-0000-000065270000}"/>
    <cellStyle name="Linked Cell 3 2" xfId="7334" xr:uid="{00000000-0005-0000-0000-000066270000}"/>
    <cellStyle name="Linked Cell 4" xfId="7335" xr:uid="{00000000-0005-0000-0000-000067270000}"/>
    <cellStyle name="Linked Cell 4 2" xfId="7336" xr:uid="{00000000-0005-0000-0000-000068270000}"/>
    <cellStyle name="Linked Cell 5" xfId="7337" xr:uid="{00000000-0005-0000-0000-000069270000}"/>
    <cellStyle name="Model" xfId="2418" xr:uid="{00000000-0005-0000-0000-00006A270000}"/>
    <cellStyle name="Model 10" xfId="11198" xr:uid="{00000000-0005-0000-0000-00006B270000}"/>
    <cellStyle name="Model 11" xfId="11199" xr:uid="{00000000-0005-0000-0000-00006C270000}"/>
    <cellStyle name="Model 12" xfId="11200" xr:uid="{00000000-0005-0000-0000-00006D270000}"/>
    <cellStyle name="Model 13" xfId="11201" xr:uid="{00000000-0005-0000-0000-00006E270000}"/>
    <cellStyle name="Model 14" xfId="11202" xr:uid="{00000000-0005-0000-0000-00006F270000}"/>
    <cellStyle name="Model 15" xfId="11203" xr:uid="{00000000-0005-0000-0000-000070270000}"/>
    <cellStyle name="Model 16" xfId="11204" xr:uid="{00000000-0005-0000-0000-000071270000}"/>
    <cellStyle name="Model 17" xfId="11205" xr:uid="{00000000-0005-0000-0000-000072270000}"/>
    <cellStyle name="Model 18" xfId="11206" xr:uid="{00000000-0005-0000-0000-000073270000}"/>
    <cellStyle name="Model 19" xfId="11207" xr:uid="{00000000-0005-0000-0000-000074270000}"/>
    <cellStyle name="Model 2" xfId="4795" xr:uid="{00000000-0005-0000-0000-000075270000}"/>
    <cellStyle name="Model 2 2" xfId="11208" xr:uid="{00000000-0005-0000-0000-000076270000}"/>
    <cellStyle name="Model 2 2 2" xfId="11209" xr:uid="{00000000-0005-0000-0000-000077270000}"/>
    <cellStyle name="Model 2 3" xfId="11210" xr:uid="{00000000-0005-0000-0000-000078270000}"/>
    <cellStyle name="Model 20" xfId="11211" xr:uid="{00000000-0005-0000-0000-000079270000}"/>
    <cellStyle name="Model 21" xfId="11212" xr:uid="{00000000-0005-0000-0000-00007A270000}"/>
    <cellStyle name="Model 22" xfId="11213" xr:uid="{00000000-0005-0000-0000-00007B270000}"/>
    <cellStyle name="Model 23" xfId="11214" xr:uid="{00000000-0005-0000-0000-00007C270000}"/>
    <cellStyle name="Model 24" xfId="11215" xr:uid="{00000000-0005-0000-0000-00007D270000}"/>
    <cellStyle name="Model 25" xfId="11216" xr:uid="{00000000-0005-0000-0000-00007E270000}"/>
    <cellStyle name="Model 26" xfId="11217" xr:uid="{00000000-0005-0000-0000-00007F270000}"/>
    <cellStyle name="Model 27" xfId="11218" xr:uid="{00000000-0005-0000-0000-000080270000}"/>
    <cellStyle name="Model 28" xfId="11219" xr:uid="{00000000-0005-0000-0000-000081270000}"/>
    <cellStyle name="Model 29" xfId="11220" xr:uid="{00000000-0005-0000-0000-000082270000}"/>
    <cellStyle name="Model 3" xfId="7338" xr:uid="{00000000-0005-0000-0000-000083270000}"/>
    <cellStyle name="Model 3 2" xfId="11221" xr:uid="{00000000-0005-0000-0000-000084270000}"/>
    <cellStyle name="Model 3 2 2" xfId="11222" xr:uid="{00000000-0005-0000-0000-000085270000}"/>
    <cellStyle name="Model 3 3" xfId="11223" xr:uid="{00000000-0005-0000-0000-000086270000}"/>
    <cellStyle name="Model 30" xfId="11224" xr:uid="{00000000-0005-0000-0000-000087270000}"/>
    <cellStyle name="Model 31" xfId="11225" xr:uid="{00000000-0005-0000-0000-000088270000}"/>
    <cellStyle name="Model 32" xfId="11226" xr:uid="{00000000-0005-0000-0000-000089270000}"/>
    <cellStyle name="Model 33" xfId="11227" xr:uid="{00000000-0005-0000-0000-00008A270000}"/>
    <cellStyle name="Model 4" xfId="11228" xr:uid="{00000000-0005-0000-0000-00008B270000}"/>
    <cellStyle name="Model 4 2" xfId="11229" xr:uid="{00000000-0005-0000-0000-00008C270000}"/>
    <cellStyle name="Model 4 2 2" xfId="11230" xr:uid="{00000000-0005-0000-0000-00008D270000}"/>
    <cellStyle name="Model 4 3" xfId="11231" xr:uid="{00000000-0005-0000-0000-00008E270000}"/>
    <cellStyle name="Model 5" xfId="11232" xr:uid="{00000000-0005-0000-0000-00008F270000}"/>
    <cellStyle name="Model 5 2" xfId="11233" xr:uid="{00000000-0005-0000-0000-000090270000}"/>
    <cellStyle name="Model 5 2 2" xfId="11234" xr:uid="{00000000-0005-0000-0000-000091270000}"/>
    <cellStyle name="Model 5 3" xfId="11235" xr:uid="{00000000-0005-0000-0000-000092270000}"/>
    <cellStyle name="Model 6" xfId="11236" xr:uid="{00000000-0005-0000-0000-000093270000}"/>
    <cellStyle name="Model 6 2" xfId="11237" xr:uid="{00000000-0005-0000-0000-000094270000}"/>
    <cellStyle name="Model 7" xfId="11238" xr:uid="{00000000-0005-0000-0000-000095270000}"/>
    <cellStyle name="Model 8" xfId="11239" xr:uid="{00000000-0005-0000-0000-000096270000}"/>
    <cellStyle name="Model 9" xfId="11240" xr:uid="{00000000-0005-0000-0000-000097270000}"/>
    <cellStyle name="Neutral 2" xfId="4796" xr:uid="{00000000-0005-0000-0000-000098270000}"/>
    <cellStyle name="Neutral 2 2" xfId="7339" xr:uid="{00000000-0005-0000-0000-000099270000}"/>
    <cellStyle name="Neutral 3" xfId="4797" xr:uid="{00000000-0005-0000-0000-00009A270000}"/>
    <cellStyle name="Neutral 3 2" xfId="7340" xr:uid="{00000000-0005-0000-0000-00009B270000}"/>
    <cellStyle name="Neutral 4" xfId="7341" xr:uid="{00000000-0005-0000-0000-00009C270000}"/>
    <cellStyle name="Neutral 4 2" xfId="7342" xr:uid="{00000000-0005-0000-0000-00009D270000}"/>
    <cellStyle name="Neutral 5" xfId="7343" xr:uid="{00000000-0005-0000-0000-00009E270000}"/>
    <cellStyle name="New Times Roman" xfId="2419" xr:uid="{00000000-0005-0000-0000-00009F270000}"/>
    <cellStyle name="No" xfId="4798" xr:uid="{00000000-0005-0000-0000-0000A0270000}"/>
    <cellStyle name="No 2" xfId="4799" xr:uid="{00000000-0005-0000-0000-0000A1270000}"/>
    <cellStyle name="No 2 2" xfId="11241" xr:uid="{00000000-0005-0000-0000-0000A2270000}"/>
    <cellStyle name="No 3" xfId="11242" xr:uid="{00000000-0005-0000-0000-0000A3270000}"/>
    <cellStyle name="no dec" xfId="4800" xr:uid="{00000000-0005-0000-0000-0000A4270000}"/>
    <cellStyle name="Normal" xfId="0" builtinId="0"/>
    <cellStyle name="Normal - Style1" xfId="2420" xr:uid="{00000000-0005-0000-0000-0000A6270000}"/>
    <cellStyle name="Normal - Style1 10" xfId="11243" xr:uid="{00000000-0005-0000-0000-0000A7270000}"/>
    <cellStyle name="Normal - Style1 11" xfId="11244" xr:uid="{00000000-0005-0000-0000-0000A8270000}"/>
    <cellStyle name="Normal - Style1 12" xfId="11245" xr:uid="{00000000-0005-0000-0000-0000A9270000}"/>
    <cellStyle name="Normal - Style1 13" xfId="11246" xr:uid="{00000000-0005-0000-0000-0000AA270000}"/>
    <cellStyle name="Normal - Style1 14" xfId="11247" xr:uid="{00000000-0005-0000-0000-0000AB270000}"/>
    <cellStyle name="Normal - Style1 15" xfId="11248" xr:uid="{00000000-0005-0000-0000-0000AC270000}"/>
    <cellStyle name="Normal - Style1 16" xfId="11249" xr:uid="{00000000-0005-0000-0000-0000AD270000}"/>
    <cellStyle name="Normal - Style1 17" xfId="11250" xr:uid="{00000000-0005-0000-0000-0000AE270000}"/>
    <cellStyle name="Normal - Style1 18" xfId="11251" xr:uid="{00000000-0005-0000-0000-0000AF270000}"/>
    <cellStyle name="Normal - Style1 19" xfId="11252" xr:uid="{00000000-0005-0000-0000-0000B0270000}"/>
    <cellStyle name="Normal - Style1 2" xfId="4801" xr:uid="{00000000-0005-0000-0000-0000B1270000}"/>
    <cellStyle name="Normal - Style1 2 2" xfId="11253" xr:uid="{00000000-0005-0000-0000-0000B2270000}"/>
    <cellStyle name="Normal - Style1 2 2 2" xfId="11254" xr:uid="{00000000-0005-0000-0000-0000B3270000}"/>
    <cellStyle name="Normal - Style1 2 3" xfId="11255" xr:uid="{00000000-0005-0000-0000-0000B4270000}"/>
    <cellStyle name="Normal - Style1 20" xfId="11256" xr:uid="{00000000-0005-0000-0000-0000B5270000}"/>
    <cellStyle name="Normal - Style1 21" xfId="11257" xr:uid="{00000000-0005-0000-0000-0000B6270000}"/>
    <cellStyle name="Normal - Style1 22" xfId="11258" xr:uid="{00000000-0005-0000-0000-0000B7270000}"/>
    <cellStyle name="Normal - Style1 23" xfId="11259" xr:uid="{00000000-0005-0000-0000-0000B8270000}"/>
    <cellStyle name="Normal - Style1 24" xfId="11260" xr:uid="{00000000-0005-0000-0000-0000B9270000}"/>
    <cellStyle name="Normal - Style1 25" xfId="11261" xr:uid="{00000000-0005-0000-0000-0000BA270000}"/>
    <cellStyle name="Normal - Style1 26" xfId="11262" xr:uid="{00000000-0005-0000-0000-0000BB270000}"/>
    <cellStyle name="Normal - Style1 27" xfId="11263" xr:uid="{00000000-0005-0000-0000-0000BC270000}"/>
    <cellStyle name="Normal - Style1 28" xfId="11264" xr:uid="{00000000-0005-0000-0000-0000BD270000}"/>
    <cellStyle name="Normal - Style1 29" xfId="11265" xr:uid="{00000000-0005-0000-0000-0000BE270000}"/>
    <cellStyle name="Normal - Style1 3" xfId="7344" xr:uid="{00000000-0005-0000-0000-0000BF270000}"/>
    <cellStyle name="Normal - Style1 3 2" xfId="11266" xr:uid="{00000000-0005-0000-0000-0000C0270000}"/>
    <cellStyle name="Normal - Style1 3 2 2" xfId="11267" xr:uid="{00000000-0005-0000-0000-0000C1270000}"/>
    <cellStyle name="Normal - Style1 3 3" xfId="11268" xr:uid="{00000000-0005-0000-0000-0000C2270000}"/>
    <cellStyle name="Normal - Style1 30" xfId="11269" xr:uid="{00000000-0005-0000-0000-0000C3270000}"/>
    <cellStyle name="Normal - Style1 31" xfId="11270" xr:uid="{00000000-0005-0000-0000-0000C4270000}"/>
    <cellStyle name="Normal - Style1 32" xfId="11271" xr:uid="{00000000-0005-0000-0000-0000C5270000}"/>
    <cellStyle name="Normal - Style1 33" xfId="11272" xr:uid="{00000000-0005-0000-0000-0000C6270000}"/>
    <cellStyle name="Normal - Style1 4" xfId="11273" xr:uid="{00000000-0005-0000-0000-0000C7270000}"/>
    <cellStyle name="Normal - Style1 4 2" xfId="11274" xr:uid="{00000000-0005-0000-0000-0000C8270000}"/>
    <cellStyle name="Normal - Style1 4 2 2" xfId="11275" xr:uid="{00000000-0005-0000-0000-0000C9270000}"/>
    <cellStyle name="Normal - Style1 4 3" xfId="11276" xr:uid="{00000000-0005-0000-0000-0000CA270000}"/>
    <cellStyle name="Normal - Style1 5" xfId="11277" xr:uid="{00000000-0005-0000-0000-0000CB270000}"/>
    <cellStyle name="Normal - Style1 5 2" xfId="11278" xr:uid="{00000000-0005-0000-0000-0000CC270000}"/>
    <cellStyle name="Normal - Style1 5 2 2" xfId="11279" xr:uid="{00000000-0005-0000-0000-0000CD270000}"/>
    <cellStyle name="Normal - Style1 5 3" xfId="11280" xr:uid="{00000000-0005-0000-0000-0000CE270000}"/>
    <cellStyle name="Normal - Style1 6" xfId="11281" xr:uid="{00000000-0005-0000-0000-0000CF270000}"/>
    <cellStyle name="Normal - Style1 6 2" xfId="11282" xr:uid="{00000000-0005-0000-0000-0000D0270000}"/>
    <cellStyle name="Normal - Style1 7" xfId="11283" xr:uid="{00000000-0005-0000-0000-0000D1270000}"/>
    <cellStyle name="Normal - Style1 8" xfId="11284" xr:uid="{00000000-0005-0000-0000-0000D2270000}"/>
    <cellStyle name="Normal - Style1 9" xfId="11285" xr:uid="{00000000-0005-0000-0000-0000D3270000}"/>
    <cellStyle name="Normal 10" xfId="2421" xr:uid="{00000000-0005-0000-0000-0000D4270000}"/>
    <cellStyle name="Normal 10 10" xfId="11286" xr:uid="{00000000-0005-0000-0000-0000D5270000}"/>
    <cellStyle name="Normal 10 11" xfId="11287" xr:uid="{00000000-0005-0000-0000-0000D6270000}"/>
    <cellStyle name="Normal 10 12" xfId="11288" xr:uid="{00000000-0005-0000-0000-0000D7270000}"/>
    <cellStyle name="Normal 10 2" xfId="4802" xr:uid="{00000000-0005-0000-0000-0000D8270000}"/>
    <cellStyle name="Normal 10 2 2" xfId="4803" xr:uid="{00000000-0005-0000-0000-0000D9270000}"/>
    <cellStyle name="Normal 10 2 2 2" xfId="7345" xr:uid="{00000000-0005-0000-0000-0000DA270000}"/>
    <cellStyle name="Normal 10 2 2 2 2" xfId="11289" xr:uid="{00000000-0005-0000-0000-0000DB270000}"/>
    <cellStyle name="Normal 10 2 2 2 2 2" xfId="11290" xr:uid="{00000000-0005-0000-0000-0000DC270000}"/>
    <cellStyle name="Normal 10 2 2 2 2 2 2" xfId="11291" xr:uid="{00000000-0005-0000-0000-0000DD270000}"/>
    <cellStyle name="Normal 10 2 2 2 2 2 2 2" xfId="11292" xr:uid="{00000000-0005-0000-0000-0000DE270000}"/>
    <cellStyle name="Normal 10 2 2 2 2 2 3" xfId="11293" xr:uid="{00000000-0005-0000-0000-0000DF270000}"/>
    <cellStyle name="Normal 10 2 2 2 2 3" xfId="11294" xr:uid="{00000000-0005-0000-0000-0000E0270000}"/>
    <cellStyle name="Normal 10 2 2 2 2 3 2" xfId="11295" xr:uid="{00000000-0005-0000-0000-0000E1270000}"/>
    <cellStyle name="Normal 10 2 2 2 2 4" xfId="11296" xr:uid="{00000000-0005-0000-0000-0000E2270000}"/>
    <cellStyle name="Normal 10 2 2 2 3" xfId="11297" xr:uid="{00000000-0005-0000-0000-0000E3270000}"/>
    <cellStyle name="Normal 10 2 2 2 3 2" xfId="11298" xr:uid="{00000000-0005-0000-0000-0000E4270000}"/>
    <cellStyle name="Normal 10 2 2 2 3 2 2" xfId="11299" xr:uid="{00000000-0005-0000-0000-0000E5270000}"/>
    <cellStyle name="Normal 10 2 2 2 3 2 2 2" xfId="11300" xr:uid="{00000000-0005-0000-0000-0000E6270000}"/>
    <cellStyle name="Normal 10 2 2 2 3 2 3" xfId="11301" xr:uid="{00000000-0005-0000-0000-0000E7270000}"/>
    <cellStyle name="Normal 10 2 2 2 3 3" xfId="11302" xr:uid="{00000000-0005-0000-0000-0000E8270000}"/>
    <cellStyle name="Normal 10 2 2 2 3 3 2" xfId="11303" xr:uid="{00000000-0005-0000-0000-0000E9270000}"/>
    <cellStyle name="Normal 10 2 2 2 3 4" xfId="11304" xr:uid="{00000000-0005-0000-0000-0000EA270000}"/>
    <cellStyle name="Normal 10 2 2 2 4" xfId="11305" xr:uid="{00000000-0005-0000-0000-0000EB270000}"/>
    <cellStyle name="Normal 10 2 2 2 4 2" xfId="11306" xr:uid="{00000000-0005-0000-0000-0000EC270000}"/>
    <cellStyle name="Normal 10 2 2 2 4 2 2" xfId="11307" xr:uid="{00000000-0005-0000-0000-0000ED270000}"/>
    <cellStyle name="Normal 10 2 2 2 4 3" xfId="11308" xr:uid="{00000000-0005-0000-0000-0000EE270000}"/>
    <cellStyle name="Normal 10 2 2 2 5" xfId="11309" xr:uid="{00000000-0005-0000-0000-0000EF270000}"/>
    <cellStyle name="Normal 10 2 2 2 5 2" xfId="11310" xr:uid="{00000000-0005-0000-0000-0000F0270000}"/>
    <cellStyle name="Normal 10 2 2 2 6" xfId="11311" xr:uid="{00000000-0005-0000-0000-0000F1270000}"/>
    <cellStyle name="Normal 10 2 2 3" xfId="11312" xr:uid="{00000000-0005-0000-0000-0000F2270000}"/>
    <cellStyle name="Normal 10 2 2 3 2" xfId="11313" xr:uid="{00000000-0005-0000-0000-0000F3270000}"/>
    <cellStyle name="Normal 10 2 2 3 2 2" xfId="11314" xr:uid="{00000000-0005-0000-0000-0000F4270000}"/>
    <cellStyle name="Normal 10 2 2 3 2 2 2" xfId="11315" xr:uid="{00000000-0005-0000-0000-0000F5270000}"/>
    <cellStyle name="Normal 10 2 2 3 2 3" xfId="11316" xr:uid="{00000000-0005-0000-0000-0000F6270000}"/>
    <cellStyle name="Normal 10 2 2 3 3" xfId="11317" xr:uid="{00000000-0005-0000-0000-0000F7270000}"/>
    <cellStyle name="Normal 10 2 2 3 3 2" xfId="11318" xr:uid="{00000000-0005-0000-0000-0000F8270000}"/>
    <cellStyle name="Normal 10 2 2 3 4" xfId="11319" xr:uid="{00000000-0005-0000-0000-0000F9270000}"/>
    <cellStyle name="Normal 10 2 2 4" xfId="11320" xr:uid="{00000000-0005-0000-0000-0000FA270000}"/>
    <cellStyle name="Normal 10 2 2 4 2" xfId="11321" xr:uid="{00000000-0005-0000-0000-0000FB270000}"/>
    <cellStyle name="Normal 10 2 2 4 2 2" xfId="11322" xr:uid="{00000000-0005-0000-0000-0000FC270000}"/>
    <cellStyle name="Normal 10 2 2 4 2 2 2" xfId="11323" xr:uid="{00000000-0005-0000-0000-0000FD270000}"/>
    <cellStyle name="Normal 10 2 2 4 2 3" xfId="11324" xr:uid="{00000000-0005-0000-0000-0000FE270000}"/>
    <cellStyle name="Normal 10 2 2 4 3" xfId="11325" xr:uid="{00000000-0005-0000-0000-0000FF270000}"/>
    <cellStyle name="Normal 10 2 2 4 3 2" xfId="11326" xr:uid="{00000000-0005-0000-0000-000000280000}"/>
    <cellStyle name="Normal 10 2 2 4 4" xfId="11327" xr:uid="{00000000-0005-0000-0000-000001280000}"/>
    <cellStyle name="Normal 10 2 2 5" xfId="11328" xr:uid="{00000000-0005-0000-0000-000002280000}"/>
    <cellStyle name="Normal 10 2 2 5 2" xfId="11329" xr:uid="{00000000-0005-0000-0000-000003280000}"/>
    <cellStyle name="Normal 10 2 2 5 2 2" xfId="11330" xr:uid="{00000000-0005-0000-0000-000004280000}"/>
    <cellStyle name="Normal 10 2 2 5 3" xfId="11331" xr:uid="{00000000-0005-0000-0000-000005280000}"/>
    <cellStyle name="Normal 10 2 2 6" xfId="11332" xr:uid="{00000000-0005-0000-0000-000006280000}"/>
    <cellStyle name="Normal 10 2 2 6 2" xfId="11333" xr:uid="{00000000-0005-0000-0000-000007280000}"/>
    <cellStyle name="Normal 10 2 3" xfId="11334" xr:uid="{00000000-0005-0000-0000-000008280000}"/>
    <cellStyle name="Normal 10 2 3 2" xfId="11335" xr:uid="{00000000-0005-0000-0000-000009280000}"/>
    <cellStyle name="Normal 10 2 3 2 2" xfId="11336" xr:uid="{00000000-0005-0000-0000-00000A280000}"/>
    <cellStyle name="Normal 10 2 3 2 2 2" xfId="11337" xr:uid="{00000000-0005-0000-0000-00000B280000}"/>
    <cellStyle name="Normal 10 2 3 2 2 2 2" xfId="11338" xr:uid="{00000000-0005-0000-0000-00000C280000}"/>
    <cellStyle name="Normal 10 2 3 2 2 3" xfId="11339" xr:uid="{00000000-0005-0000-0000-00000D280000}"/>
    <cellStyle name="Normal 10 2 3 2 3" xfId="11340" xr:uid="{00000000-0005-0000-0000-00000E280000}"/>
    <cellStyle name="Normal 10 2 3 2 3 2" xfId="11341" xr:uid="{00000000-0005-0000-0000-00000F280000}"/>
    <cellStyle name="Normal 10 2 3 2 4" xfId="11342" xr:uid="{00000000-0005-0000-0000-000010280000}"/>
    <cellStyle name="Normal 10 2 3 3" xfId="11343" xr:uid="{00000000-0005-0000-0000-000011280000}"/>
    <cellStyle name="Normal 10 2 3 3 2" xfId="11344" xr:uid="{00000000-0005-0000-0000-000012280000}"/>
    <cellStyle name="Normal 10 2 3 3 2 2" xfId="11345" xr:uid="{00000000-0005-0000-0000-000013280000}"/>
    <cellStyle name="Normal 10 2 3 3 2 2 2" xfId="11346" xr:uid="{00000000-0005-0000-0000-000014280000}"/>
    <cellStyle name="Normal 10 2 3 3 2 3" xfId="11347" xr:uid="{00000000-0005-0000-0000-000015280000}"/>
    <cellStyle name="Normal 10 2 3 3 3" xfId="11348" xr:uid="{00000000-0005-0000-0000-000016280000}"/>
    <cellStyle name="Normal 10 2 3 3 3 2" xfId="11349" xr:uid="{00000000-0005-0000-0000-000017280000}"/>
    <cellStyle name="Normal 10 2 3 3 4" xfId="11350" xr:uid="{00000000-0005-0000-0000-000018280000}"/>
    <cellStyle name="Normal 10 2 3 4" xfId="11351" xr:uid="{00000000-0005-0000-0000-000019280000}"/>
    <cellStyle name="Normal 10 2 3 4 2" xfId="11352" xr:uid="{00000000-0005-0000-0000-00001A280000}"/>
    <cellStyle name="Normal 10 2 3 4 2 2" xfId="11353" xr:uid="{00000000-0005-0000-0000-00001B280000}"/>
    <cellStyle name="Normal 10 2 3 4 3" xfId="11354" xr:uid="{00000000-0005-0000-0000-00001C280000}"/>
    <cellStyle name="Normal 10 2 3 5" xfId="11355" xr:uid="{00000000-0005-0000-0000-00001D280000}"/>
    <cellStyle name="Normal 10 2 3 5 2" xfId="11356" xr:uid="{00000000-0005-0000-0000-00001E280000}"/>
    <cellStyle name="Normal 10 2 4" xfId="11357" xr:uid="{00000000-0005-0000-0000-00001F280000}"/>
    <cellStyle name="Normal 10 2 4 2" xfId="11358" xr:uid="{00000000-0005-0000-0000-000020280000}"/>
    <cellStyle name="Normal 10 2 4 2 2" xfId="11359" xr:uid="{00000000-0005-0000-0000-000021280000}"/>
    <cellStyle name="Normal 10 2 4 2 2 2" xfId="11360" xr:uid="{00000000-0005-0000-0000-000022280000}"/>
    <cellStyle name="Normal 10 2 4 2 3" xfId="11361" xr:uid="{00000000-0005-0000-0000-000023280000}"/>
    <cellStyle name="Normal 10 2 4 3" xfId="11362" xr:uid="{00000000-0005-0000-0000-000024280000}"/>
    <cellStyle name="Normal 10 2 4 3 2" xfId="11363" xr:uid="{00000000-0005-0000-0000-000025280000}"/>
    <cellStyle name="Normal 10 2 4 4" xfId="11364" xr:uid="{00000000-0005-0000-0000-000026280000}"/>
    <cellStyle name="Normal 10 2 5" xfId="11365" xr:uid="{00000000-0005-0000-0000-000027280000}"/>
    <cellStyle name="Normal 10 2 5 2" xfId="11366" xr:uid="{00000000-0005-0000-0000-000028280000}"/>
    <cellStyle name="Normal 10 2 5 2 2" xfId="11367" xr:uid="{00000000-0005-0000-0000-000029280000}"/>
    <cellStyle name="Normal 10 2 5 2 2 2" xfId="11368" xr:uid="{00000000-0005-0000-0000-00002A280000}"/>
    <cellStyle name="Normal 10 2 5 2 3" xfId="11369" xr:uid="{00000000-0005-0000-0000-00002B280000}"/>
    <cellStyle name="Normal 10 2 5 3" xfId="11370" xr:uid="{00000000-0005-0000-0000-00002C280000}"/>
    <cellStyle name="Normal 10 2 5 3 2" xfId="11371" xr:uid="{00000000-0005-0000-0000-00002D280000}"/>
    <cellStyle name="Normal 10 2 5 4" xfId="11372" xr:uid="{00000000-0005-0000-0000-00002E280000}"/>
    <cellStyle name="Normal 10 2 6" xfId="11373" xr:uid="{00000000-0005-0000-0000-00002F280000}"/>
    <cellStyle name="Normal 10 2 6 2" xfId="11374" xr:uid="{00000000-0005-0000-0000-000030280000}"/>
    <cellStyle name="Normal 10 2 6 2 2" xfId="11375" xr:uid="{00000000-0005-0000-0000-000031280000}"/>
    <cellStyle name="Normal 10 2 6 3" xfId="11376" xr:uid="{00000000-0005-0000-0000-000032280000}"/>
    <cellStyle name="Normal 10 2 7" xfId="11377" xr:uid="{00000000-0005-0000-0000-000033280000}"/>
    <cellStyle name="Normal 10 2 7 2" xfId="11378" xr:uid="{00000000-0005-0000-0000-000034280000}"/>
    <cellStyle name="Normal 10 2 8" xfId="19499" xr:uid="{00000000-0005-0000-0000-000035280000}"/>
    <cellStyle name="Normal 10 3" xfId="4804" xr:uid="{00000000-0005-0000-0000-000036280000}"/>
    <cellStyle name="Normal 10 3 2" xfId="4805" xr:uid="{00000000-0005-0000-0000-000037280000}"/>
    <cellStyle name="Normal 10 3 2 2" xfId="11379" xr:uid="{00000000-0005-0000-0000-000038280000}"/>
    <cellStyle name="Normal 10 3 3" xfId="11380" xr:uid="{00000000-0005-0000-0000-000039280000}"/>
    <cellStyle name="Normal 10 3 4" xfId="19458" xr:uid="{00000000-0005-0000-0000-00003A280000}"/>
    <cellStyle name="Normal 10 4" xfId="4806" xr:uid="{00000000-0005-0000-0000-00003B280000}"/>
    <cellStyle name="Normal 10 4 2" xfId="11381" xr:uid="{00000000-0005-0000-0000-00003C280000}"/>
    <cellStyle name="Normal 10 4 2 2" xfId="11382" xr:uid="{00000000-0005-0000-0000-00003D280000}"/>
    <cellStyle name="Normal 10 4 2 2 2" xfId="11383" xr:uid="{00000000-0005-0000-0000-00003E280000}"/>
    <cellStyle name="Normal 10 4 2 2 2 2" xfId="11384" xr:uid="{00000000-0005-0000-0000-00003F280000}"/>
    <cellStyle name="Normal 10 4 2 2 3" xfId="11385" xr:uid="{00000000-0005-0000-0000-000040280000}"/>
    <cellStyle name="Normal 10 4 2 3" xfId="11386" xr:uid="{00000000-0005-0000-0000-000041280000}"/>
    <cellStyle name="Normal 10 4 2 3 2" xfId="11387" xr:uid="{00000000-0005-0000-0000-000042280000}"/>
    <cellStyle name="Normal 10 4 2 4" xfId="11388" xr:uid="{00000000-0005-0000-0000-000043280000}"/>
    <cellStyle name="Normal 10 4 3" xfId="11389" xr:uid="{00000000-0005-0000-0000-000044280000}"/>
    <cellStyle name="Normal 10 4 3 2" xfId="11390" xr:uid="{00000000-0005-0000-0000-000045280000}"/>
    <cellStyle name="Normal 10 4 3 2 2" xfId="11391" xr:uid="{00000000-0005-0000-0000-000046280000}"/>
    <cellStyle name="Normal 10 4 3 2 2 2" xfId="11392" xr:uid="{00000000-0005-0000-0000-000047280000}"/>
    <cellStyle name="Normal 10 4 3 2 3" xfId="11393" xr:uid="{00000000-0005-0000-0000-000048280000}"/>
    <cellStyle name="Normal 10 4 3 3" xfId="11394" xr:uid="{00000000-0005-0000-0000-000049280000}"/>
    <cellStyle name="Normal 10 4 3 3 2" xfId="11395" xr:uid="{00000000-0005-0000-0000-00004A280000}"/>
    <cellStyle name="Normal 10 4 3 4" xfId="11396" xr:uid="{00000000-0005-0000-0000-00004B280000}"/>
    <cellStyle name="Normal 10 4 4" xfId="11397" xr:uid="{00000000-0005-0000-0000-00004C280000}"/>
    <cellStyle name="Normal 10 4 4 2" xfId="11398" xr:uid="{00000000-0005-0000-0000-00004D280000}"/>
    <cellStyle name="Normal 10 4 4 2 2" xfId="11399" xr:uid="{00000000-0005-0000-0000-00004E280000}"/>
    <cellStyle name="Normal 10 4 4 3" xfId="11400" xr:uid="{00000000-0005-0000-0000-00004F280000}"/>
    <cellStyle name="Normal 10 4 5" xfId="11401" xr:uid="{00000000-0005-0000-0000-000050280000}"/>
    <cellStyle name="Normal 10 4 5 2" xfId="11402" xr:uid="{00000000-0005-0000-0000-000051280000}"/>
    <cellStyle name="Normal 10 5" xfId="4807" xr:uid="{00000000-0005-0000-0000-000052280000}"/>
    <cellStyle name="Normal 10 5 2" xfId="11403" xr:uid="{00000000-0005-0000-0000-000053280000}"/>
    <cellStyle name="Normal 10 5 2 2" xfId="11404" xr:uid="{00000000-0005-0000-0000-000054280000}"/>
    <cellStyle name="Normal 10 5 2 2 2" xfId="11405" xr:uid="{00000000-0005-0000-0000-000055280000}"/>
    <cellStyle name="Normal 10 5 2 2 2 2" xfId="11406" xr:uid="{00000000-0005-0000-0000-000056280000}"/>
    <cellStyle name="Normal 10 5 2 2 3" xfId="11407" xr:uid="{00000000-0005-0000-0000-000057280000}"/>
    <cellStyle name="Normal 10 5 2 3" xfId="11408" xr:uid="{00000000-0005-0000-0000-000058280000}"/>
    <cellStyle name="Normal 10 5 2 3 2" xfId="11409" xr:uid="{00000000-0005-0000-0000-000059280000}"/>
    <cellStyle name="Normal 10 5 2 4" xfId="11410" xr:uid="{00000000-0005-0000-0000-00005A280000}"/>
    <cellStyle name="Normal 10 5 3" xfId="11411" xr:uid="{00000000-0005-0000-0000-00005B280000}"/>
    <cellStyle name="Normal 10 5 3 2" xfId="11412" xr:uid="{00000000-0005-0000-0000-00005C280000}"/>
    <cellStyle name="Normal 10 5 3 2 2" xfId="11413" xr:uid="{00000000-0005-0000-0000-00005D280000}"/>
    <cellStyle name="Normal 10 5 3 3" xfId="11414" xr:uid="{00000000-0005-0000-0000-00005E280000}"/>
    <cellStyle name="Normal 10 5 4" xfId="11415" xr:uid="{00000000-0005-0000-0000-00005F280000}"/>
    <cellStyle name="Normal 10 5 4 2" xfId="11416" xr:uid="{00000000-0005-0000-0000-000060280000}"/>
    <cellStyle name="Normal 10 6" xfId="11417" xr:uid="{00000000-0005-0000-0000-000061280000}"/>
    <cellStyle name="Normal 10 6 2" xfId="11418" xr:uid="{00000000-0005-0000-0000-000062280000}"/>
    <cellStyle name="Normal 10 6 2 2" xfId="11419" xr:uid="{00000000-0005-0000-0000-000063280000}"/>
    <cellStyle name="Normal 10 6 2 2 2" xfId="11420" xr:uid="{00000000-0005-0000-0000-000064280000}"/>
    <cellStyle name="Normal 10 6 2 3" xfId="11421" xr:uid="{00000000-0005-0000-0000-000065280000}"/>
    <cellStyle name="Normal 10 6 3" xfId="11422" xr:uid="{00000000-0005-0000-0000-000066280000}"/>
    <cellStyle name="Normal 10 6 3 2" xfId="11423" xr:uid="{00000000-0005-0000-0000-000067280000}"/>
    <cellStyle name="Normal 10 7" xfId="11424" xr:uid="{00000000-0005-0000-0000-000068280000}"/>
    <cellStyle name="Normal 10 7 2" xfId="11425" xr:uid="{00000000-0005-0000-0000-000069280000}"/>
    <cellStyle name="Normal 10 7 2 2" xfId="11426" xr:uid="{00000000-0005-0000-0000-00006A280000}"/>
    <cellStyle name="Normal 10 7 2 2 2" xfId="11427" xr:uid="{00000000-0005-0000-0000-00006B280000}"/>
    <cellStyle name="Normal 10 7 2 3" xfId="11428" xr:uid="{00000000-0005-0000-0000-00006C280000}"/>
    <cellStyle name="Normal 10 7 3" xfId="11429" xr:uid="{00000000-0005-0000-0000-00006D280000}"/>
    <cellStyle name="Normal 10 7 3 2" xfId="11430" xr:uid="{00000000-0005-0000-0000-00006E280000}"/>
    <cellStyle name="Normal 10 8" xfId="11431" xr:uid="{00000000-0005-0000-0000-00006F280000}"/>
    <cellStyle name="Normal 10 8 2" xfId="11432" xr:uid="{00000000-0005-0000-0000-000070280000}"/>
    <cellStyle name="Normal 10 8 2 2" xfId="11433" xr:uid="{00000000-0005-0000-0000-000071280000}"/>
    <cellStyle name="Normal 10 9" xfId="11434" xr:uid="{00000000-0005-0000-0000-000072280000}"/>
    <cellStyle name="Normal 10_Book1" xfId="4808" xr:uid="{00000000-0005-0000-0000-000073280000}"/>
    <cellStyle name="Normal 100" xfId="4809" xr:uid="{00000000-0005-0000-0000-000074280000}"/>
    <cellStyle name="Normal 100 2" xfId="11435" xr:uid="{00000000-0005-0000-0000-000075280000}"/>
    <cellStyle name="Normal 100 2 2" xfId="11436" xr:uid="{00000000-0005-0000-0000-000076280000}"/>
    <cellStyle name="Normal 100 2 2 2" xfId="11437" xr:uid="{00000000-0005-0000-0000-000077280000}"/>
    <cellStyle name="Normal 100 2 2 2 2" xfId="11438" xr:uid="{00000000-0005-0000-0000-000078280000}"/>
    <cellStyle name="Normal 100 2 2 3" xfId="11439" xr:uid="{00000000-0005-0000-0000-000079280000}"/>
    <cellStyle name="Normal 100 2 3" xfId="11440" xr:uid="{00000000-0005-0000-0000-00007A280000}"/>
    <cellStyle name="Normal 100 2 3 2" xfId="11441" xr:uid="{00000000-0005-0000-0000-00007B280000}"/>
    <cellStyle name="Normal 100 3" xfId="11442" xr:uid="{00000000-0005-0000-0000-00007C280000}"/>
    <cellStyle name="Normal 100 3 2" xfId="11443" xr:uid="{00000000-0005-0000-0000-00007D280000}"/>
    <cellStyle name="Normal 100 3 2 2" xfId="11444" xr:uid="{00000000-0005-0000-0000-00007E280000}"/>
    <cellStyle name="Normal 100 4" xfId="11445" xr:uid="{00000000-0005-0000-0000-00007F280000}"/>
    <cellStyle name="Normal 100 4 2" xfId="11446" xr:uid="{00000000-0005-0000-0000-000080280000}"/>
    <cellStyle name="Normal 101" xfId="4810" xr:uid="{00000000-0005-0000-0000-000081280000}"/>
    <cellStyle name="Normal 101 2" xfId="11447" xr:uid="{00000000-0005-0000-0000-000082280000}"/>
    <cellStyle name="Normal 101 2 2" xfId="11448" xr:uid="{00000000-0005-0000-0000-000083280000}"/>
    <cellStyle name="Normal 101 2 2 2" xfId="11449" xr:uid="{00000000-0005-0000-0000-000084280000}"/>
    <cellStyle name="Normal 101 2 2 2 2" xfId="11450" xr:uid="{00000000-0005-0000-0000-000085280000}"/>
    <cellStyle name="Normal 101 2 2 3" xfId="11451" xr:uid="{00000000-0005-0000-0000-000086280000}"/>
    <cellStyle name="Normal 101 2 3" xfId="11452" xr:uid="{00000000-0005-0000-0000-000087280000}"/>
    <cellStyle name="Normal 101 2 3 2" xfId="11453" xr:uid="{00000000-0005-0000-0000-000088280000}"/>
    <cellStyle name="Normal 101 2 4" xfId="11454" xr:uid="{00000000-0005-0000-0000-000089280000}"/>
    <cellStyle name="Normal 101 3" xfId="11455" xr:uid="{00000000-0005-0000-0000-00008A280000}"/>
    <cellStyle name="Normal 101 3 2" xfId="11456" xr:uid="{00000000-0005-0000-0000-00008B280000}"/>
    <cellStyle name="Normal 101 3 2 2" xfId="11457" xr:uid="{00000000-0005-0000-0000-00008C280000}"/>
    <cellStyle name="Normal 101 3 3" xfId="11458" xr:uid="{00000000-0005-0000-0000-00008D280000}"/>
    <cellStyle name="Normal 101 4" xfId="11459" xr:uid="{00000000-0005-0000-0000-00008E280000}"/>
    <cellStyle name="Normal 101 4 2" xfId="11460" xr:uid="{00000000-0005-0000-0000-00008F280000}"/>
    <cellStyle name="Normal 101 5" xfId="11461" xr:uid="{00000000-0005-0000-0000-000090280000}"/>
    <cellStyle name="Normal 102" xfId="4811" xr:uid="{00000000-0005-0000-0000-000091280000}"/>
    <cellStyle name="Normal 102 2" xfId="11462" xr:uid="{00000000-0005-0000-0000-000092280000}"/>
    <cellStyle name="Normal 102 2 2" xfId="11463" xr:uid="{00000000-0005-0000-0000-000093280000}"/>
    <cellStyle name="Normal 102 3" xfId="11464" xr:uid="{00000000-0005-0000-0000-000094280000}"/>
    <cellStyle name="Normal 103" xfId="4812" xr:uid="{00000000-0005-0000-0000-000095280000}"/>
    <cellStyle name="Normal 103 2" xfId="11465" xr:uid="{00000000-0005-0000-0000-000096280000}"/>
    <cellStyle name="Normal 103 2 2" xfId="11466" xr:uid="{00000000-0005-0000-0000-000097280000}"/>
    <cellStyle name="Normal 103 3" xfId="11467" xr:uid="{00000000-0005-0000-0000-000098280000}"/>
    <cellStyle name="Normal 104" xfId="4813" xr:uid="{00000000-0005-0000-0000-000099280000}"/>
    <cellStyle name="Normal 104 2" xfId="11468" xr:uid="{00000000-0005-0000-0000-00009A280000}"/>
    <cellStyle name="Normal 104 2 2" xfId="11469" xr:uid="{00000000-0005-0000-0000-00009B280000}"/>
    <cellStyle name="Normal 104 3" xfId="11470" xr:uid="{00000000-0005-0000-0000-00009C280000}"/>
    <cellStyle name="Normal 105" xfId="4814" xr:uid="{00000000-0005-0000-0000-00009D280000}"/>
    <cellStyle name="Normal 106" xfId="4815" xr:uid="{00000000-0005-0000-0000-00009E280000}"/>
    <cellStyle name="Normal 107" xfId="4816" xr:uid="{00000000-0005-0000-0000-00009F280000}"/>
    <cellStyle name="Normal 108" xfId="4817" xr:uid="{00000000-0005-0000-0000-0000A0280000}"/>
    <cellStyle name="Normal 108 2" xfId="11471" xr:uid="{00000000-0005-0000-0000-0000A1280000}"/>
    <cellStyle name="Normal 109" xfId="4818" xr:uid="{00000000-0005-0000-0000-0000A2280000}"/>
    <cellStyle name="Normal 109 2" xfId="11472" xr:uid="{00000000-0005-0000-0000-0000A3280000}"/>
    <cellStyle name="Normal 109 3" xfId="11473" xr:uid="{00000000-0005-0000-0000-0000A4280000}"/>
    <cellStyle name="Normal 11" xfId="2422" xr:uid="{00000000-0005-0000-0000-0000A5280000}"/>
    <cellStyle name="Normal 11 2" xfId="4819" xr:uid="{00000000-0005-0000-0000-0000A6280000}"/>
    <cellStyle name="Normal 11 3" xfId="4820" xr:uid="{00000000-0005-0000-0000-0000A7280000}"/>
    <cellStyle name="Normal 11 4" xfId="11474" xr:uid="{00000000-0005-0000-0000-0000A8280000}"/>
    <cellStyle name="Normal 11 5" xfId="11475" xr:uid="{00000000-0005-0000-0000-0000A9280000}"/>
    <cellStyle name="Normal 11 6" xfId="11476" xr:uid="{00000000-0005-0000-0000-0000AA280000}"/>
    <cellStyle name="Normal 11 7" xfId="11477" xr:uid="{00000000-0005-0000-0000-0000AB280000}"/>
    <cellStyle name="Normal 11 8" xfId="11478" xr:uid="{00000000-0005-0000-0000-0000AC280000}"/>
    <cellStyle name="Normal 110" xfId="4821" xr:uid="{00000000-0005-0000-0000-0000AD280000}"/>
    <cellStyle name="Normal 110 2" xfId="11479" xr:uid="{00000000-0005-0000-0000-0000AE280000}"/>
    <cellStyle name="Normal 110 2 2" xfId="11480" xr:uid="{00000000-0005-0000-0000-0000AF280000}"/>
    <cellStyle name="Normal 110 2 2 2" xfId="11481" xr:uid="{00000000-0005-0000-0000-0000B0280000}"/>
    <cellStyle name="Normal 110 2 3" xfId="11482" xr:uid="{00000000-0005-0000-0000-0000B1280000}"/>
    <cellStyle name="Normal 110 3" xfId="11483" xr:uid="{00000000-0005-0000-0000-0000B2280000}"/>
    <cellStyle name="Normal 110 3 2" xfId="11484" xr:uid="{00000000-0005-0000-0000-0000B3280000}"/>
    <cellStyle name="Normal 111" xfId="4822" xr:uid="{00000000-0005-0000-0000-0000B4280000}"/>
    <cellStyle name="Normal 111 2" xfId="11485" xr:uid="{00000000-0005-0000-0000-0000B5280000}"/>
    <cellStyle name="Normal 111 2 2" xfId="11486" xr:uid="{00000000-0005-0000-0000-0000B6280000}"/>
    <cellStyle name="Normal 111 2 2 2" xfId="11487" xr:uid="{00000000-0005-0000-0000-0000B7280000}"/>
    <cellStyle name="Normal 111 2 3" xfId="11488" xr:uid="{00000000-0005-0000-0000-0000B8280000}"/>
    <cellStyle name="Normal 111 3" xfId="11489" xr:uid="{00000000-0005-0000-0000-0000B9280000}"/>
    <cellStyle name="Normal 111 3 2" xfId="11490" xr:uid="{00000000-0005-0000-0000-0000BA280000}"/>
    <cellStyle name="Normal 112" xfId="4823" xr:uid="{00000000-0005-0000-0000-0000BB280000}"/>
    <cellStyle name="Normal 112 2" xfId="11491" xr:uid="{00000000-0005-0000-0000-0000BC280000}"/>
    <cellStyle name="Normal 112 2 2" xfId="11492" xr:uid="{00000000-0005-0000-0000-0000BD280000}"/>
    <cellStyle name="Normal 112 2 2 2" xfId="11493" xr:uid="{00000000-0005-0000-0000-0000BE280000}"/>
    <cellStyle name="Normal 112 2 3" xfId="11494" xr:uid="{00000000-0005-0000-0000-0000BF280000}"/>
    <cellStyle name="Normal 112 3" xfId="11495" xr:uid="{00000000-0005-0000-0000-0000C0280000}"/>
    <cellStyle name="Normal 112 3 2" xfId="11496" xr:uid="{00000000-0005-0000-0000-0000C1280000}"/>
    <cellStyle name="Normal 112 4" xfId="11497" xr:uid="{00000000-0005-0000-0000-0000C2280000}"/>
    <cellStyle name="Normal 113" xfId="4824" xr:uid="{00000000-0005-0000-0000-0000C3280000}"/>
    <cellStyle name="Normal 113 2" xfId="11498" xr:uid="{00000000-0005-0000-0000-0000C4280000}"/>
    <cellStyle name="Normal 113 2 2" xfId="11499" xr:uid="{00000000-0005-0000-0000-0000C5280000}"/>
    <cellStyle name="Normal 113 2 2 2" xfId="11500" xr:uid="{00000000-0005-0000-0000-0000C6280000}"/>
    <cellStyle name="Normal 113 2 3" xfId="11501" xr:uid="{00000000-0005-0000-0000-0000C7280000}"/>
    <cellStyle name="Normal 113 3" xfId="11502" xr:uid="{00000000-0005-0000-0000-0000C8280000}"/>
    <cellStyle name="Normal 113 3 2" xfId="11503" xr:uid="{00000000-0005-0000-0000-0000C9280000}"/>
    <cellStyle name="Normal 113 4" xfId="11504" xr:uid="{00000000-0005-0000-0000-0000CA280000}"/>
    <cellStyle name="Normal 114" xfId="4825" xr:uid="{00000000-0005-0000-0000-0000CB280000}"/>
    <cellStyle name="Normal 114 2" xfId="11505" xr:uid="{00000000-0005-0000-0000-0000CC280000}"/>
    <cellStyle name="Normal 114 2 2" xfId="11506" xr:uid="{00000000-0005-0000-0000-0000CD280000}"/>
    <cellStyle name="Normal 114 2 2 2" xfId="11507" xr:uid="{00000000-0005-0000-0000-0000CE280000}"/>
    <cellStyle name="Normal 114 2 3" xfId="11508" xr:uid="{00000000-0005-0000-0000-0000CF280000}"/>
    <cellStyle name="Normal 114 3" xfId="11509" xr:uid="{00000000-0005-0000-0000-0000D0280000}"/>
    <cellStyle name="Normal 114 3 2" xfId="11510" xr:uid="{00000000-0005-0000-0000-0000D1280000}"/>
    <cellStyle name="Normal 114 4" xfId="11511" xr:uid="{00000000-0005-0000-0000-0000D2280000}"/>
    <cellStyle name="Normal 115" xfId="4826" xr:uid="{00000000-0005-0000-0000-0000D3280000}"/>
    <cellStyle name="Normal 115 2" xfId="11512" xr:uid="{00000000-0005-0000-0000-0000D4280000}"/>
    <cellStyle name="Normal 115 2 2" xfId="11513" xr:uid="{00000000-0005-0000-0000-0000D5280000}"/>
    <cellStyle name="Normal 115 2 2 2" xfId="11514" xr:uid="{00000000-0005-0000-0000-0000D6280000}"/>
    <cellStyle name="Normal 115 2 3" xfId="11515" xr:uid="{00000000-0005-0000-0000-0000D7280000}"/>
    <cellStyle name="Normal 115 3" xfId="11516" xr:uid="{00000000-0005-0000-0000-0000D8280000}"/>
    <cellStyle name="Normal 115 3 2" xfId="11517" xr:uid="{00000000-0005-0000-0000-0000D9280000}"/>
    <cellStyle name="Normal 115 4" xfId="11518" xr:uid="{00000000-0005-0000-0000-0000DA280000}"/>
    <cellStyle name="Normal 116" xfId="4827" xr:uid="{00000000-0005-0000-0000-0000DB280000}"/>
    <cellStyle name="Normal 116 2" xfId="11519" xr:uid="{00000000-0005-0000-0000-0000DC280000}"/>
    <cellStyle name="Normal 116 2 2" xfId="11520" xr:uid="{00000000-0005-0000-0000-0000DD280000}"/>
    <cellStyle name="Normal 116 2 2 2" xfId="11521" xr:uid="{00000000-0005-0000-0000-0000DE280000}"/>
    <cellStyle name="Normal 116 2 3" xfId="11522" xr:uid="{00000000-0005-0000-0000-0000DF280000}"/>
    <cellStyle name="Normal 116 3" xfId="11523" xr:uid="{00000000-0005-0000-0000-0000E0280000}"/>
    <cellStyle name="Normal 116 3 2" xfId="11524" xr:uid="{00000000-0005-0000-0000-0000E1280000}"/>
    <cellStyle name="Normal 117" xfId="4828" xr:uid="{00000000-0005-0000-0000-0000E2280000}"/>
    <cellStyle name="Normal 117 2" xfId="11525" xr:uid="{00000000-0005-0000-0000-0000E3280000}"/>
    <cellStyle name="Normal 117 2 2" xfId="11526" xr:uid="{00000000-0005-0000-0000-0000E4280000}"/>
    <cellStyle name="Normal 117 2 2 2" xfId="11527" xr:uid="{00000000-0005-0000-0000-0000E5280000}"/>
    <cellStyle name="Normal 117 2 3" xfId="11528" xr:uid="{00000000-0005-0000-0000-0000E6280000}"/>
    <cellStyle name="Normal 117 3" xfId="11529" xr:uid="{00000000-0005-0000-0000-0000E7280000}"/>
    <cellStyle name="Normal 117 3 2" xfId="11530" xr:uid="{00000000-0005-0000-0000-0000E8280000}"/>
    <cellStyle name="Normal 118" xfId="4829" xr:uid="{00000000-0005-0000-0000-0000E9280000}"/>
    <cellStyle name="Normal 118 2" xfId="11531" xr:uid="{00000000-0005-0000-0000-0000EA280000}"/>
    <cellStyle name="Normal 118 2 2" xfId="11532" xr:uid="{00000000-0005-0000-0000-0000EB280000}"/>
    <cellStyle name="Normal 118 2 2 2" xfId="11533" xr:uid="{00000000-0005-0000-0000-0000EC280000}"/>
    <cellStyle name="Normal 118 2 3" xfId="11534" xr:uid="{00000000-0005-0000-0000-0000ED280000}"/>
    <cellStyle name="Normal 118 3" xfId="11535" xr:uid="{00000000-0005-0000-0000-0000EE280000}"/>
    <cellStyle name="Normal 118 3 2" xfId="11536" xr:uid="{00000000-0005-0000-0000-0000EF280000}"/>
    <cellStyle name="Normal 119" xfId="4830" xr:uid="{00000000-0005-0000-0000-0000F0280000}"/>
    <cellStyle name="Normal 119 2" xfId="11537" xr:uid="{00000000-0005-0000-0000-0000F1280000}"/>
    <cellStyle name="Normal 119 2 2" xfId="11538" xr:uid="{00000000-0005-0000-0000-0000F2280000}"/>
    <cellStyle name="Normal 119 2 2 2" xfId="11539" xr:uid="{00000000-0005-0000-0000-0000F3280000}"/>
    <cellStyle name="Normal 119 2 3" xfId="11540" xr:uid="{00000000-0005-0000-0000-0000F4280000}"/>
    <cellStyle name="Normal 119 3" xfId="11541" xr:uid="{00000000-0005-0000-0000-0000F5280000}"/>
    <cellStyle name="Normal 119 3 2" xfId="11542" xr:uid="{00000000-0005-0000-0000-0000F6280000}"/>
    <cellStyle name="Normal 12" xfId="2423" xr:uid="{00000000-0005-0000-0000-0000F7280000}"/>
    <cellStyle name="Normal 12 2" xfId="4831" xr:uid="{00000000-0005-0000-0000-0000F8280000}"/>
    <cellStyle name="Normal 12 2 2" xfId="11543" xr:uid="{00000000-0005-0000-0000-0000F9280000}"/>
    <cellStyle name="Normal 12 2 2 2" xfId="11544" xr:uid="{00000000-0005-0000-0000-0000FA280000}"/>
    <cellStyle name="Normal 12 2 2 2 2" xfId="11545" xr:uid="{00000000-0005-0000-0000-0000FB280000}"/>
    <cellStyle name="Normal 12 2 2 2 2 2" xfId="11546" xr:uid="{00000000-0005-0000-0000-0000FC280000}"/>
    <cellStyle name="Normal 12 2 2 2 2 2 2" xfId="11547" xr:uid="{00000000-0005-0000-0000-0000FD280000}"/>
    <cellStyle name="Normal 12 2 2 2 2 2 2 2" xfId="11548" xr:uid="{00000000-0005-0000-0000-0000FE280000}"/>
    <cellStyle name="Normal 12 2 2 2 2 2 3" xfId="11549" xr:uid="{00000000-0005-0000-0000-0000FF280000}"/>
    <cellStyle name="Normal 12 2 2 2 2 3" xfId="11550" xr:uid="{00000000-0005-0000-0000-000000290000}"/>
    <cellStyle name="Normal 12 2 2 2 2 3 2" xfId="11551" xr:uid="{00000000-0005-0000-0000-000001290000}"/>
    <cellStyle name="Normal 12 2 2 2 2 4" xfId="11552" xr:uid="{00000000-0005-0000-0000-000002290000}"/>
    <cellStyle name="Normal 12 2 2 2 3" xfId="11553" xr:uid="{00000000-0005-0000-0000-000003290000}"/>
    <cellStyle name="Normal 12 2 2 2 3 2" xfId="11554" xr:uid="{00000000-0005-0000-0000-000004290000}"/>
    <cellStyle name="Normal 12 2 2 2 3 2 2" xfId="11555" xr:uid="{00000000-0005-0000-0000-000005290000}"/>
    <cellStyle name="Normal 12 2 2 2 3 2 2 2" xfId="11556" xr:uid="{00000000-0005-0000-0000-000006290000}"/>
    <cellStyle name="Normal 12 2 2 2 3 2 3" xfId="11557" xr:uid="{00000000-0005-0000-0000-000007290000}"/>
    <cellStyle name="Normal 12 2 2 2 3 3" xfId="11558" xr:uid="{00000000-0005-0000-0000-000008290000}"/>
    <cellStyle name="Normal 12 2 2 2 3 3 2" xfId="11559" xr:uid="{00000000-0005-0000-0000-000009290000}"/>
    <cellStyle name="Normal 12 2 2 2 3 4" xfId="11560" xr:uid="{00000000-0005-0000-0000-00000A290000}"/>
    <cellStyle name="Normal 12 2 2 2 4" xfId="11561" xr:uid="{00000000-0005-0000-0000-00000B290000}"/>
    <cellStyle name="Normal 12 2 2 2 4 2" xfId="11562" xr:uid="{00000000-0005-0000-0000-00000C290000}"/>
    <cellStyle name="Normal 12 2 2 2 4 2 2" xfId="11563" xr:uid="{00000000-0005-0000-0000-00000D290000}"/>
    <cellStyle name="Normal 12 2 2 2 4 3" xfId="11564" xr:uid="{00000000-0005-0000-0000-00000E290000}"/>
    <cellStyle name="Normal 12 2 2 2 5" xfId="11565" xr:uid="{00000000-0005-0000-0000-00000F290000}"/>
    <cellStyle name="Normal 12 2 2 2 5 2" xfId="11566" xr:uid="{00000000-0005-0000-0000-000010290000}"/>
    <cellStyle name="Normal 12 2 2 2 6" xfId="11567" xr:uid="{00000000-0005-0000-0000-000011290000}"/>
    <cellStyle name="Normal 12 2 2 3" xfId="11568" xr:uid="{00000000-0005-0000-0000-000012290000}"/>
    <cellStyle name="Normal 12 2 2 3 2" xfId="11569" xr:uid="{00000000-0005-0000-0000-000013290000}"/>
    <cellStyle name="Normal 12 2 2 3 2 2" xfId="11570" xr:uid="{00000000-0005-0000-0000-000014290000}"/>
    <cellStyle name="Normal 12 2 2 3 2 2 2" xfId="11571" xr:uid="{00000000-0005-0000-0000-000015290000}"/>
    <cellStyle name="Normal 12 2 2 3 2 3" xfId="11572" xr:uid="{00000000-0005-0000-0000-000016290000}"/>
    <cellStyle name="Normal 12 2 2 3 3" xfId="11573" xr:uid="{00000000-0005-0000-0000-000017290000}"/>
    <cellStyle name="Normal 12 2 2 3 3 2" xfId="11574" xr:uid="{00000000-0005-0000-0000-000018290000}"/>
    <cellStyle name="Normal 12 2 2 3 4" xfId="11575" xr:uid="{00000000-0005-0000-0000-000019290000}"/>
    <cellStyle name="Normal 12 2 2 4" xfId="11576" xr:uid="{00000000-0005-0000-0000-00001A290000}"/>
    <cellStyle name="Normal 12 2 2 4 2" xfId="11577" xr:uid="{00000000-0005-0000-0000-00001B290000}"/>
    <cellStyle name="Normal 12 2 2 4 2 2" xfId="11578" xr:uid="{00000000-0005-0000-0000-00001C290000}"/>
    <cellStyle name="Normal 12 2 2 4 2 2 2" xfId="11579" xr:uid="{00000000-0005-0000-0000-00001D290000}"/>
    <cellStyle name="Normal 12 2 2 4 2 3" xfId="11580" xr:uid="{00000000-0005-0000-0000-00001E290000}"/>
    <cellStyle name="Normal 12 2 2 4 3" xfId="11581" xr:uid="{00000000-0005-0000-0000-00001F290000}"/>
    <cellStyle name="Normal 12 2 2 4 3 2" xfId="11582" xr:uid="{00000000-0005-0000-0000-000020290000}"/>
    <cellStyle name="Normal 12 2 2 4 4" xfId="11583" xr:uid="{00000000-0005-0000-0000-000021290000}"/>
    <cellStyle name="Normal 12 2 2 5" xfId="11584" xr:uid="{00000000-0005-0000-0000-000022290000}"/>
    <cellStyle name="Normal 12 2 2 5 2" xfId="11585" xr:uid="{00000000-0005-0000-0000-000023290000}"/>
    <cellStyle name="Normal 12 2 2 5 2 2" xfId="11586" xr:uid="{00000000-0005-0000-0000-000024290000}"/>
    <cellStyle name="Normal 12 2 2 5 3" xfId="11587" xr:uid="{00000000-0005-0000-0000-000025290000}"/>
    <cellStyle name="Normal 12 2 2 6" xfId="11588" xr:uid="{00000000-0005-0000-0000-000026290000}"/>
    <cellStyle name="Normal 12 2 2 6 2" xfId="11589" xr:uid="{00000000-0005-0000-0000-000027290000}"/>
    <cellStyle name="Normal 12 2 2 7" xfId="11590" xr:uid="{00000000-0005-0000-0000-000028290000}"/>
    <cellStyle name="Normal 12 2 3" xfId="11591" xr:uid="{00000000-0005-0000-0000-000029290000}"/>
    <cellStyle name="Normal 12 2 3 2" xfId="11592" xr:uid="{00000000-0005-0000-0000-00002A290000}"/>
    <cellStyle name="Normal 12 2 3 2 2" xfId="11593" xr:uid="{00000000-0005-0000-0000-00002B290000}"/>
    <cellStyle name="Normal 12 2 3 2 2 2" xfId="11594" xr:uid="{00000000-0005-0000-0000-00002C290000}"/>
    <cellStyle name="Normal 12 2 3 2 2 2 2" xfId="11595" xr:uid="{00000000-0005-0000-0000-00002D290000}"/>
    <cellStyle name="Normal 12 2 3 2 2 3" xfId="11596" xr:uid="{00000000-0005-0000-0000-00002E290000}"/>
    <cellStyle name="Normal 12 2 3 2 3" xfId="11597" xr:uid="{00000000-0005-0000-0000-00002F290000}"/>
    <cellStyle name="Normal 12 2 3 2 3 2" xfId="11598" xr:uid="{00000000-0005-0000-0000-000030290000}"/>
    <cellStyle name="Normal 12 2 3 2 4" xfId="11599" xr:uid="{00000000-0005-0000-0000-000031290000}"/>
    <cellStyle name="Normal 12 2 3 3" xfId="11600" xr:uid="{00000000-0005-0000-0000-000032290000}"/>
    <cellStyle name="Normal 12 2 3 3 2" xfId="11601" xr:uid="{00000000-0005-0000-0000-000033290000}"/>
    <cellStyle name="Normal 12 2 3 3 2 2" xfId="11602" xr:uid="{00000000-0005-0000-0000-000034290000}"/>
    <cellStyle name="Normal 12 2 3 3 2 2 2" xfId="11603" xr:uid="{00000000-0005-0000-0000-000035290000}"/>
    <cellStyle name="Normal 12 2 3 3 2 3" xfId="11604" xr:uid="{00000000-0005-0000-0000-000036290000}"/>
    <cellStyle name="Normal 12 2 3 3 3" xfId="11605" xr:uid="{00000000-0005-0000-0000-000037290000}"/>
    <cellStyle name="Normal 12 2 3 3 3 2" xfId="11606" xr:uid="{00000000-0005-0000-0000-000038290000}"/>
    <cellStyle name="Normal 12 2 3 3 4" xfId="11607" xr:uid="{00000000-0005-0000-0000-000039290000}"/>
    <cellStyle name="Normal 12 2 3 4" xfId="11608" xr:uid="{00000000-0005-0000-0000-00003A290000}"/>
    <cellStyle name="Normal 12 2 3 4 2" xfId="11609" xr:uid="{00000000-0005-0000-0000-00003B290000}"/>
    <cellStyle name="Normal 12 2 3 4 2 2" xfId="11610" xr:uid="{00000000-0005-0000-0000-00003C290000}"/>
    <cellStyle name="Normal 12 2 3 4 3" xfId="11611" xr:uid="{00000000-0005-0000-0000-00003D290000}"/>
    <cellStyle name="Normal 12 2 3 5" xfId="11612" xr:uid="{00000000-0005-0000-0000-00003E290000}"/>
    <cellStyle name="Normal 12 2 3 5 2" xfId="11613" xr:uid="{00000000-0005-0000-0000-00003F290000}"/>
    <cellStyle name="Normal 12 2 3 6" xfId="11614" xr:uid="{00000000-0005-0000-0000-000040290000}"/>
    <cellStyle name="Normal 12 2 4" xfId="11615" xr:uid="{00000000-0005-0000-0000-000041290000}"/>
    <cellStyle name="Normal 12 2 4 2" xfId="11616" xr:uid="{00000000-0005-0000-0000-000042290000}"/>
    <cellStyle name="Normal 12 2 4 2 2" xfId="11617" xr:uid="{00000000-0005-0000-0000-000043290000}"/>
    <cellStyle name="Normal 12 2 4 2 2 2" xfId="11618" xr:uid="{00000000-0005-0000-0000-000044290000}"/>
    <cellStyle name="Normal 12 2 4 2 3" xfId="11619" xr:uid="{00000000-0005-0000-0000-000045290000}"/>
    <cellStyle name="Normal 12 2 4 3" xfId="11620" xr:uid="{00000000-0005-0000-0000-000046290000}"/>
    <cellStyle name="Normal 12 2 4 3 2" xfId="11621" xr:uid="{00000000-0005-0000-0000-000047290000}"/>
    <cellStyle name="Normal 12 2 4 4" xfId="11622" xr:uid="{00000000-0005-0000-0000-000048290000}"/>
    <cellStyle name="Normal 12 2 5" xfId="11623" xr:uid="{00000000-0005-0000-0000-000049290000}"/>
    <cellStyle name="Normal 12 2 5 2" xfId="11624" xr:uid="{00000000-0005-0000-0000-00004A290000}"/>
    <cellStyle name="Normal 12 2 5 2 2" xfId="11625" xr:uid="{00000000-0005-0000-0000-00004B290000}"/>
    <cellStyle name="Normal 12 2 5 2 2 2" xfId="11626" xr:uid="{00000000-0005-0000-0000-00004C290000}"/>
    <cellStyle name="Normal 12 2 5 2 3" xfId="11627" xr:uid="{00000000-0005-0000-0000-00004D290000}"/>
    <cellStyle name="Normal 12 2 5 3" xfId="11628" xr:uid="{00000000-0005-0000-0000-00004E290000}"/>
    <cellStyle name="Normal 12 2 5 3 2" xfId="11629" xr:uid="{00000000-0005-0000-0000-00004F290000}"/>
    <cellStyle name="Normal 12 2 5 4" xfId="11630" xr:uid="{00000000-0005-0000-0000-000050290000}"/>
    <cellStyle name="Normal 12 2 6" xfId="11631" xr:uid="{00000000-0005-0000-0000-000051290000}"/>
    <cellStyle name="Normal 12 2 6 2" xfId="11632" xr:uid="{00000000-0005-0000-0000-000052290000}"/>
    <cellStyle name="Normal 12 2 6 2 2" xfId="11633" xr:uid="{00000000-0005-0000-0000-000053290000}"/>
    <cellStyle name="Normal 12 2 6 3" xfId="11634" xr:uid="{00000000-0005-0000-0000-000054290000}"/>
    <cellStyle name="Normal 12 2 7" xfId="11635" xr:uid="{00000000-0005-0000-0000-000055290000}"/>
    <cellStyle name="Normal 12 2 7 2" xfId="11636" xr:uid="{00000000-0005-0000-0000-000056290000}"/>
    <cellStyle name="Normal 12 3" xfId="7346" xr:uid="{00000000-0005-0000-0000-000057290000}"/>
    <cellStyle name="Normal 12 3 2" xfId="11637" xr:uid="{00000000-0005-0000-0000-000058290000}"/>
    <cellStyle name="Normal 12 3 2 2" xfId="11638" xr:uid="{00000000-0005-0000-0000-000059290000}"/>
    <cellStyle name="Normal 12 3 2 2 2" xfId="11639" xr:uid="{00000000-0005-0000-0000-00005A290000}"/>
    <cellStyle name="Normal 12 3 2 2 2 2" xfId="11640" xr:uid="{00000000-0005-0000-0000-00005B290000}"/>
    <cellStyle name="Normal 12 3 2 2 2 2 2" xfId="11641" xr:uid="{00000000-0005-0000-0000-00005C290000}"/>
    <cellStyle name="Normal 12 3 2 2 2 2 2 2" xfId="11642" xr:uid="{00000000-0005-0000-0000-00005D290000}"/>
    <cellStyle name="Normal 12 3 2 2 2 2 3" xfId="11643" xr:uid="{00000000-0005-0000-0000-00005E290000}"/>
    <cellStyle name="Normal 12 3 2 2 2 3" xfId="11644" xr:uid="{00000000-0005-0000-0000-00005F290000}"/>
    <cellStyle name="Normal 12 3 2 2 2 3 2" xfId="11645" xr:uid="{00000000-0005-0000-0000-000060290000}"/>
    <cellStyle name="Normal 12 3 2 2 2 4" xfId="11646" xr:uid="{00000000-0005-0000-0000-000061290000}"/>
    <cellStyle name="Normal 12 3 2 2 3" xfId="11647" xr:uid="{00000000-0005-0000-0000-000062290000}"/>
    <cellStyle name="Normal 12 3 2 2 3 2" xfId="11648" xr:uid="{00000000-0005-0000-0000-000063290000}"/>
    <cellStyle name="Normal 12 3 2 2 3 2 2" xfId="11649" xr:uid="{00000000-0005-0000-0000-000064290000}"/>
    <cellStyle name="Normal 12 3 2 2 3 2 2 2" xfId="11650" xr:uid="{00000000-0005-0000-0000-000065290000}"/>
    <cellStyle name="Normal 12 3 2 2 3 2 3" xfId="11651" xr:uid="{00000000-0005-0000-0000-000066290000}"/>
    <cellStyle name="Normal 12 3 2 2 3 3" xfId="11652" xr:uid="{00000000-0005-0000-0000-000067290000}"/>
    <cellStyle name="Normal 12 3 2 2 3 3 2" xfId="11653" xr:uid="{00000000-0005-0000-0000-000068290000}"/>
    <cellStyle name="Normal 12 3 2 2 3 4" xfId="11654" xr:uid="{00000000-0005-0000-0000-000069290000}"/>
    <cellStyle name="Normal 12 3 2 2 4" xfId="11655" xr:uid="{00000000-0005-0000-0000-00006A290000}"/>
    <cellStyle name="Normal 12 3 2 2 4 2" xfId="11656" xr:uid="{00000000-0005-0000-0000-00006B290000}"/>
    <cellStyle name="Normal 12 3 2 2 4 2 2" xfId="11657" xr:uid="{00000000-0005-0000-0000-00006C290000}"/>
    <cellStyle name="Normal 12 3 2 2 4 3" xfId="11658" xr:uid="{00000000-0005-0000-0000-00006D290000}"/>
    <cellStyle name="Normal 12 3 2 2 5" xfId="11659" xr:uid="{00000000-0005-0000-0000-00006E290000}"/>
    <cellStyle name="Normal 12 3 2 2 5 2" xfId="11660" xr:uid="{00000000-0005-0000-0000-00006F290000}"/>
    <cellStyle name="Normal 12 3 2 2 6" xfId="11661" xr:uid="{00000000-0005-0000-0000-000070290000}"/>
    <cellStyle name="Normal 12 3 2 3" xfId="11662" xr:uid="{00000000-0005-0000-0000-000071290000}"/>
    <cellStyle name="Normal 12 3 2 3 2" xfId="11663" xr:uid="{00000000-0005-0000-0000-000072290000}"/>
    <cellStyle name="Normal 12 3 2 3 2 2" xfId="11664" xr:uid="{00000000-0005-0000-0000-000073290000}"/>
    <cellStyle name="Normal 12 3 2 3 2 2 2" xfId="11665" xr:uid="{00000000-0005-0000-0000-000074290000}"/>
    <cellStyle name="Normal 12 3 2 3 2 3" xfId="11666" xr:uid="{00000000-0005-0000-0000-000075290000}"/>
    <cellStyle name="Normal 12 3 2 3 3" xfId="11667" xr:uid="{00000000-0005-0000-0000-000076290000}"/>
    <cellStyle name="Normal 12 3 2 3 3 2" xfId="11668" xr:uid="{00000000-0005-0000-0000-000077290000}"/>
    <cellStyle name="Normal 12 3 2 3 4" xfId="11669" xr:uid="{00000000-0005-0000-0000-000078290000}"/>
    <cellStyle name="Normal 12 3 2 4" xfId="11670" xr:uid="{00000000-0005-0000-0000-000079290000}"/>
    <cellStyle name="Normal 12 3 2 4 2" xfId="11671" xr:uid="{00000000-0005-0000-0000-00007A290000}"/>
    <cellStyle name="Normal 12 3 2 4 2 2" xfId="11672" xr:uid="{00000000-0005-0000-0000-00007B290000}"/>
    <cellStyle name="Normal 12 3 2 4 2 2 2" xfId="11673" xr:uid="{00000000-0005-0000-0000-00007C290000}"/>
    <cellStyle name="Normal 12 3 2 4 2 3" xfId="11674" xr:uid="{00000000-0005-0000-0000-00007D290000}"/>
    <cellStyle name="Normal 12 3 2 4 3" xfId="11675" xr:uid="{00000000-0005-0000-0000-00007E290000}"/>
    <cellStyle name="Normal 12 3 2 4 3 2" xfId="11676" xr:uid="{00000000-0005-0000-0000-00007F290000}"/>
    <cellStyle name="Normal 12 3 2 4 4" xfId="11677" xr:uid="{00000000-0005-0000-0000-000080290000}"/>
    <cellStyle name="Normal 12 3 2 5" xfId="11678" xr:uid="{00000000-0005-0000-0000-000081290000}"/>
    <cellStyle name="Normal 12 3 2 5 2" xfId="11679" xr:uid="{00000000-0005-0000-0000-000082290000}"/>
    <cellStyle name="Normal 12 3 2 5 2 2" xfId="11680" xr:uid="{00000000-0005-0000-0000-000083290000}"/>
    <cellStyle name="Normal 12 3 2 5 3" xfId="11681" xr:uid="{00000000-0005-0000-0000-000084290000}"/>
    <cellStyle name="Normal 12 3 2 6" xfId="11682" xr:uid="{00000000-0005-0000-0000-000085290000}"/>
    <cellStyle name="Normal 12 3 2 6 2" xfId="11683" xr:uid="{00000000-0005-0000-0000-000086290000}"/>
    <cellStyle name="Normal 12 3 2 7" xfId="11684" xr:uid="{00000000-0005-0000-0000-000087290000}"/>
    <cellStyle name="Normal 12 3 3" xfId="11685" xr:uid="{00000000-0005-0000-0000-000088290000}"/>
    <cellStyle name="Normal 12 3 3 2" xfId="11686" xr:uid="{00000000-0005-0000-0000-000089290000}"/>
    <cellStyle name="Normal 12 3 3 2 2" xfId="11687" xr:uid="{00000000-0005-0000-0000-00008A290000}"/>
    <cellStyle name="Normal 12 3 3 2 2 2" xfId="11688" xr:uid="{00000000-0005-0000-0000-00008B290000}"/>
    <cellStyle name="Normal 12 3 3 2 2 2 2" xfId="11689" xr:uid="{00000000-0005-0000-0000-00008C290000}"/>
    <cellStyle name="Normal 12 3 3 2 2 3" xfId="11690" xr:uid="{00000000-0005-0000-0000-00008D290000}"/>
    <cellStyle name="Normal 12 3 3 2 3" xfId="11691" xr:uid="{00000000-0005-0000-0000-00008E290000}"/>
    <cellStyle name="Normal 12 3 3 2 3 2" xfId="11692" xr:uid="{00000000-0005-0000-0000-00008F290000}"/>
    <cellStyle name="Normal 12 3 3 2 4" xfId="11693" xr:uid="{00000000-0005-0000-0000-000090290000}"/>
    <cellStyle name="Normal 12 3 3 3" xfId="11694" xr:uid="{00000000-0005-0000-0000-000091290000}"/>
    <cellStyle name="Normal 12 3 3 3 2" xfId="11695" xr:uid="{00000000-0005-0000-0000-000092290000}"/>
    <cellStyle name="Normal 12 3 3 3 2 2" xfId="11696" xr:uid="{00000000-0005-0000-0000-000093290000}"/>
    <cellStyle name="Normal 12 3 3 3 2 2 2" xfId="11697" xr:uid="{00000000-0005-0000-0000-000094290000}"/>
    <cellStyle name="Normal 12 3 3 3 2 3" xfId="11698" xr:uid="{00000000-0005-0000-0000-000095290000}"/>
    <cellStyle name="Normal 12 3 3 3 3" xfId="11699" xr:uid="{00000000-0005-0000-0000-000096290000}"/>
    <cellStyle name="Normal 12 3 3 3 3 2" xfId="11700" xr:uid="{00000000-0005-0000-0000-000097290000}"/>
    <cellStyle name="Normal 12 3 3 3 4" xfId="11701" xr:uid="{00000000-0005-0000-0000-000098290000}"/>
    <cellStyle name="Normal 12 3 3 4" xfId="11702" xr:uid="{00000000-0005-0000-0000-000099290000}"/>
    <cellStyle name="Normal 12 3 3 4 2" xfId="11703" xr:uid="{00000000-0005-0000-0000-00009A290000}"/>
    <cellStyle name="Normal 12 3 3 4 2 2" xfId="11704" xr:uid="{00000000-0005-0000-0000-00009B290000}"/>
    <cellStyle name="Normal 12 3 3 4 3" xfId="11705" xr:uid="{00000000-0005-0000-0000-00009C290000}"/>
    <cellStyle name="Normal 12 3 3 5" xfId="11706" xr:uid="{00000000-0005-0000-0000-00009D290000}"/>
    <cellStyle name="Normal 12 3 3 5 2" xfId="11707" xr:uid="{00000000-0005-0000-0000-00009E290000}"/>
    <cellStyle name="Normal 12 3 3 6" xfId="11708" xr:uid="{00000000-0005-0000-0000-00009F290000}"/>
    <cellStyle name="Normal 12 3 4" xfId="11709" xr:uid="{00000000-0005-0000-0000-0000A0290000}"/>
    <cellStyle name="Normal 12 3 4 2" xfId="11710" xr:uid="{00000000-0005-0000-0000-0000A1290000}"/>
    <cellStyle name="Normal 12 3 4 2 2" xfId="11711" xr:uid="{00000000-0005-0000-0000-0000A2290000}"/>
    <cellStyle name="Normal 12 3 4 2 2 2" xfId="11712" xr:uid="{00000000-0005-0000-0000-0000A3290000}"/>
    <cellStyle name="Normal 12 3 4 2 3" xfId="11713" xr:uid="{00000000-0005-0000-0000-0000A4290000}"/>
    <cellStyle name="Normal 12 3 4 3" xfId="11714" xr:uid="{00000000-0005-0000-0000-0000A5290000}"/>
    <cellStyle name="Normal 12 3 4 3 2" xfId="11715" xr:uid="{00000000-0005-0000-0000-0000A6290000}"/>
    <cellStyle name="Normal 12 3 4 4" xfId="11716" xr:uid="{00000000-0005-0000-0000-0000A7290000}"/>
    <cellStyle name="Normal 12 3 5" xfId="11717" xr:uid="{00000000-0005-0000-0000-0000A8290000}"/>
    <cellStyle name="Normal 12 3 5 2" xfId="11718" xr:uid="{00000000-0005-0000-0000-0000A9290000}"/>
    <cellStyle name="Normal 12 3 5 2 2" xfId="11719" xr:uid="{00000000-0005-0000-0000-0000AA290000}"/>
    <cellStyle name="Normal 12 3 5 2 2 2" xfId="11720" xr:uid="{00000000-0005-0000-0000-0000AB290000}"/>
    <cellStyle name="Normal 12 3 5 2 3" xfId="11721" xr:uid="{00000000-0005-0000-0000-0000AC290000}"/>
    <cellStyle name="Normal 12 3 5 3" xfId="11722" xr:uid="{00000000-0005-0000-0000-0000AD290000}"/>
    <cellStyle name="Normal 12 3 5 3 2" xfId="11723" xr:uid="{00000000-0005-0000-0000-0000AE290000}"/>
    <cellStyle name="Normal 12 3 5 4" xfId="11724" xr:uid="{00000000-0005-0000-0000-0000AF290000}"/>
    <cellStyle name="Normal 12 3 6" xfId="11725" xr:uid="{00000000-0005-0000-0000-0000B0290000}"/>
    <cellStyle name="Normal 12 3 6 2" xfId="11726" xr:uid="{00000000-0005-0000-0000-0000B1290000}"/>
    <cellStyle name="Normal 12 3 6 2 2" xfId="11727" xr:uid="{00000000-0005-0000-0000-0000B2290000}"/>
    <cellStyle name="Normal 12 3 6 3" xfId="11728" xr:uid="{00000000-0005-0000-0000-0000B3290000}"/>
    <cellStyle name="Normal 12 3 7" xfId="11729" xr:uid="{00000000-0005-0000-0000-0000B4290000}"/>
    <cellStyle name="Normal 12 3 7 2" xfId="11730" xr:uid="{00000000-0005-0000-0000-0000B5290000}"/>
    <cellStyle name="Normal 12 4" xfId="11731" xr:uid="{00000000-0005-0000-0000-0000B6290000}"/>
    <cellStyle name="Normal 12 5" xfId="11732" xr:uid="{00000000-0005-0000-0000-0000B7290000}"/>
    <cellStyle name="Normal 12 6" xfId="11733" xr:uid="{00000000-0005-0000-0000-0000B8290000}"/>
    <cellStyle name="Normal 12_cash flow_Aug_2nd Phase" xfId="4832" xr:uid="{00000000-0005-0000-0000-0000B9290000}"/>
    <cellStyle name="Normal 120" xfId="4833" xr:uid="{00000000-0005-0000-0000-0000BA290000}"/>
    <cellStyle name="Normal 120 2" xfId="11734" xr:uid="{00000000-0005-0000-0000-0000BB290000}"/>
    <cellStyle name="Normal 120 2 2" xfId="11735" xr:uid="{00000000-0005-0000-0000-0000BC290000}"/>
    <cellStyle name="Normal 120 2 2 2" xfId="11736" xr:uid="{00000000-0005-0000-0000-0000BD290000}"/>
    <cellStyle name="Normal 120 2 3" xfId="11737" xr:uid="{00000000-0005-0000-0000-0000BE290000}"/>
    <cellStyle name="Normal 120 3" xfId="11738" xr:uid="{00000000-0005-0000-0000-0000BF290000}"/>
    <cellStyle name="Normal 120 3 2" xfId="11739" xr:uid="{00000000-0005-0000-0000-0000C0290000}"/>
    <cellStyle name="Normal 120 4" xfId="11740" xr:uid="{00000000-0005-0000-0000-0000C1290000}"/>
    <cellStyle name="Normal 121" xfId="4834" xr:uid="{00000000-0005-0000-0000-0000C2290000}"/>
    <cellStyle name="Normal 121 2" xfId="11741" xr:uid="{00000000-0005-0000-0000-0000C3290000}"/>
    <cellStyle name="Normal 121 2 2" xfId="11742" xr:uid="{00000000-0005-0000-0000-0000C4290000}"/>
    <cellStyle name="Normal 121 2 2 2" xfId="11743" xr:uid="{00000000-0005-0000-0000-0000C5290000}"/>
    <cellStyle name="Normal 121 2 3" xfId="11744" xr:uid="{00000000-0005-0000-0000-0000C6290000}"/>
    <cellStyle name="Normal 121 3" xfId="11745" xr:uid="{00000000-0005-0000-0000-0000C7290000}"/>
    <cellStyle name="Normal 121 3 2" xfId="11746" xr:uid="{00000000-0005-0000-0000-0000C8290000}"/>
    <cellStyle name="Normal 122" xfId="4835" xr:uid="{00000000-0005-0000-0000-0000C9290000}"/>
    <cellStyle name="Normal 122 2" xfId="11747" xr:uid="{00000000-0005-0000-0000-0000CA290000}"/>
    <cellStyle name="Normal 122 2 2" xfId="11748" xr:uid="{00000000-0005-0000-0000-0000CB290000}"/>
    <cellStyle name="Normal 122 2 2 2" xfId="11749" xr:uid="{00000000-0005-0000-0000-0000CC290000}"/>
    <cellStyle name="Normal 122 2 3" xfId="11750" xr:uid="{00000000-0005-0000-0000-0000CD290000}"/>
    <cellStyle name="Normal 122 3" xfId="11751" xr:uid="{00000000-0005-0000-0000-0000CE290000}"/>
    <cellStyle name="Normal 122 3 2" xfId="11752" xr:uid="{00000000-0005-0000-0000-0000CF290000}"/>
    <cellStyle name="Normal 122 4" xfId="11753" xr:uid="{00000000-0005-0000-0000-0000D0290000}"/>
    <cellStyle name="Normal 123" xfId="4836" xr:uid="{00000000-0005-0000-0000-0000D1290000}"/>
    <cellStyle name="Normal 123 2" xfId="11754" xr:uid="{00000000-0005-0000-0000-0000D2290000}"/>
    <cellStyle name="Normal 123 2 2" xfId="11755" xr:uid="{00000000-0005-0000-0000-0000D3290000}"/>
    <cellStyle name="Normal 123 2 2 2" xfId="11756" xr:uid="{00000000-0005-0000-0000-0000D4290000}"/>
    <cellStyle name="Normal 123 3" xfId="11757" xr:uid="{00000000-0005-0000-0000-0000D5290000}"/>
    <cellStyle name="Normal 123 3 2" xfId="11758" xr:uid="{00000000-0005-0000-0000-0000D6290000}"/>
    <cellStyle name="Normal 124" xfId="4837" xr:uid="{00000000-0005-0000-0000-0000D7290000}"/>
    <cellStyle name="Normal 124 2" xfId="11759" xr:uid="{00000000-0005-0000-0000-0000D8290000}"/>
    <cellStyle name="Normal 124 2 2" xfId="11760" xr:uid="{00000000-0005-0000-0000-0000D9290000}"/>
    <cellStyle name="Normal 124 2 2 2" xfId="11761" xr:uid="{00000000-0005-0000-0000-0000DA290000}"/>
    <cellStyle name="Normal 124 2 3" xfId="11762" xr:uid="{00000000-0005-0000-0000-0000DB290000}"/>
    <cellStyle name="Normal 124 3" xfId="11763" xr:uid="{00000000-0005-0000-0000-0000DC290000}"/>
    <cellStyle name="Normal 124 3 2" xfId="11764" xr:uid="{00000000-0005-0000-0000-0000DD290000}"/>
    <cellStyle name="Normal 125" xfId="4838" xr:uid="{00000000-0005-0000-0000-0000DE290000}"/>
    <cellStyle name="Normal 125 2" xfId="11765" xr:uid="{00000000-0005-0000-0000-0000DF290000}"/>
    <cellStyle name="Normal 125 2 2" xfId="11766" xr:uid="{00000000-0005-0000-0000-0000E0290000}"/>
    <cellStyle name="Normal 125 2 2 2" xfId="11767" xr:uid="{00000000-0005-0000-0000-0000E1290000}"/>
    <cellStyle name="Normal 125 2 3" xfId="11768" xr:uid="{00000000-0005-0000-0000-0000E2290000}"/>
    <cellStyle name="Normal 125 3" xfId="11769" xr:uid="{00000000-0005-0000-0000-0000E3290000}"/>
    <cellStyle name="Normal 125 3 2" xfId="11770" xr:uid="{00000000-0005-0000-0000-0000E4290000}"/>
    <cellStyle name="Normal 126" xfId="4839" xr:uid="{00000000-0005-0000-0000-0000E5290000}"/>
    <cellStyle name="Normal 126 2" xfId="11771" xr:uid="{00000000-0005-0000-0000-0000E6290000}"/>
    <cellStyle name="Normal 127" xfId="4840" xr:uid="{00000000-0005-0000-0000-0000E7290000}"/>
    <cellStyle name="Normal 128" xfId="4841" xr:uid="{00000000-0005-0000-0000-0000E8290000}"/>
    <cellStyle name="Normal 128 2" xfId="11772" xr:uid="{00000000-0005-0000-0000-0000E9290000}"/>
    <cellStyle name="Normal 129" xfId="4842" xr:uid="{00000000-0005-0000-0000-0000EA290000}"/>
    <cellStyle name="Normal 13" xfId="2424" xr:uid="{00000000-0005-0000-0000-0000EB290000}"/>
    <cellStyle name="Normal 13 2" xfId="4843" xr:uid="{00000000-0005-0000-0000-0000EC290000}"/>
    <cellStyle name="Normal 13 3" xfId="4844" xr:uid="{00000000-0005-0000-0000-0000ED290000}"/>
    <cellStyle name="Normal 13 4" xfId="4845" xr:uid="{00000000-0005-0000-0000-0000EE290000}"/>
    <cellStyle name="Normal 13 5" xfId="7347" xr:uid="{00000000-0005-0000-0000-0000EF290000}"/>
    <cellStyle name="Normal 13 6" xfId="7348" xr:uid="{00000000-0005-0000-0000-0000F0290000}"/>
    <cellStyle name="Normal 13_Book1" xfId="4846" xr:uid="{00000000-0005-0000-0000-0000F1290000}"/>
    <cellStyle name="Normal 130" xfId="4847" xr:uid="{00000000-0005-0000-0000-0000F2290000}"/>
    <cellStyle name="Normal 131" xfId="4848" xr:uid="{00000000-0005-0000-0000-0000F3290000}"/>
    <cellStyle name="Normal 131 2" xfId="11773" xr:uid="{00000000-0005-0000-0000-0000F4290000}"/>
    <cellStyle name="Normal 132" xfId="4849" xr:uid="{00000000-0005-0000-0000-0000F5290000}"/>
    <cellStyle name="Normal 132 2" xfId="11774" xr:uid="{00000000-0005-0000-0000-0000F6290000}"/>
    <cellStyle name="Normal 132 2 2" xfId="11775" xr:uid="{00000000-0005-0000-0000-0000F7290000}"/>
    <cellStyle name="Normal 132 3" xfId="11776" xr:uid="{00000000-0005-0000-0000-0000F8290000}"/>
    <cellStyle name="Normal 133" xfId="4850" xr:uid="{00000000-0005-0000-0000-0000F9290000}"/>
    <cellStyle name="Normal 134" xfId="4851" xr:uid="{00000000-0005-0000-0000-0000FA290000}"/>
    <cellStyle name="Normal 134 2" xfId="11777" xr:uid="{00000000-0005-0000-0000-0000FB290000}"/>
    <cellStyle name="Normal 135" xfId="4852" xr:uid="{00000000-0005-0000-0000-0000FC290000}"/>
    <cellStyle name="Normal 136" xfId="4853" xr:uid="{00000000-0005-0000-0000-0000FD290000}"/>
    <cellStyle name="Normal 136 2" xfId="11778" xr:uid="{00000000-0005-0000-0000-0000FE290000}"/>
    <cellStyle name="Normal 137" xfId="4854" xr:uid="{00000000-0005-0000-0000-0000FF290000}"/>
    <cellStyle name="Normal 138" xfId="4855" xr:uid="{00000000-0005-0000-0000-0000002A0000}"/>
    <cellStyle name="Normal 139" xfId="4856" xr:uid="{00000000-0005-0000-0000-0000012A0000}"/>
    <cellStyle name="Normal 14" xfId="2460" xr:uid="{00000000-0005-0000-0000-0000022A0000}"/>
    <cellStyle name="Normal 14 10" xfId="11779" xr:uid="{00000000-0005-0000-0000-0000032A0000}"/>
    <cellStyle name="Normal 14 10 2" xfId="11780" xr:uid="{00000000-0005-0000-0000-0000042A0000}"/>
    <cellStyle name="Normal 14 10 2 2" xfId="11781" xr:uid="{00000000-0005-0000-0000-0000052A0000}"/>
    <cellStyle name="Normal 14 10 3" xfId="11782" xr:uid="{00000000-0005-0000-0000-0000062A0000}"/>
    <cellStyle name="Normal 14 11" xfId="11783" xr:uid="{00000000-0005-0000-0000-0000072A0000}"/>
    <cellStyle name="Normal 14 11 2" xfId="11784" xr:uid="{00000000-0005-0000-0000-0000082A0000}"/>
    <cellStyle name="Normal 14 2" xfId="4857" xr:uid="{00000000-0005-0000-0000-0000092A0000}"/>
    <cellStyle name="Normal 14 2 2" xfId="7349" xr:uid="{00000000-0005-0000-0000-00000A2A0000}"/>
    <cellStyle name="Normal 14 2 2 2" xfId="7350" xr:uid="{00000000-0005-0000-0000-00000B2A0000}"/>
    <cellStyle name="Normal 14 2 2 2 2" xfId="8062" xr:uid="{00000000-0005-0000-0000-00000C2A0000}"/>
    <cellStyle name="Normal 14 2 2 2 2 2" xfId="8063" xr:uid="{00000000-0005-0000-0000-00000D2A0000}"/>
    <cellStyle name="Normal 14 2 2 2 2 2 2" xfId="11785" xr:uid="{00000000-0005-0000-0000-00000E2A0000}"/>
    <cellStyle name="Normal 14 2 2 2 2 2 2 2" xfId="11786" xr:uid="{00000000-0005-0000-0000-00000F2A0000}"/>
    <cellStyle name="Normal 14 2 2 2 2 2 3" xfId="11787" xr:uid="{00000000-0005-0000-0000-0000102A0000}"/>
    <cellStyle name="Normal 14 2 2 2 2 3" xfId="11788" xr:uid="{00000000-0005-0000-0000-0000112A0000}"/>
    <cellStyle name="Normal 14 2 2 2 2 3 2" xfId="11789" xr:uid="{00000000-0005-0000-0000-0000122A0000}"/>
    <cellStyle name="Normal 14 2 2 2 2 4" xfId="11790" xr:uid="{00000000-0005-0000-0000-0000132A0000}"/>
    <cellStyle name="Normal 14 2 2 2 3" xfId="11791" xr:uid="{00000000-0005-0000-0000-0000142A0000}"/>
    <cellStyle name="Normal 14 2 2 2 3 2" xfId="11792" xr:uid="{00000000-0005-0000-0000-0000152A0000}"/>
    <cellStyle name="Normal 14 2 2 2 3 2 2" xfId="11793" xr:uid="{00000000-0005-0000-0000-0000162A0000}"/>
    <cellStyle name="Normal 14 2 2 2 3 2 2 2" xfId="11794" xr:uid="{00000000-0005-0000-0000-0000172A0000}"/>
    <cellStyle name="Normal 14 2 2 2 3 2 3" xfId="11795" xr:uid="{00000000-0005-0000-0000-0000182A0000}"/>
    <cellStyle name="Normal 14 2 2 2 3 3" xfId="11796" xr:uid="{00000000-0005-0000-0000-0000192A0000}"/>
    <cellStyle name="Normal 14 2 2 2 3 3 2" xfId="11797" xr:uid="{00000000-0005-0000-0000-00001A2A0000}"/>
    <cellStyle name="Normal 14 2 2 2 3 4" xfId="11798" xr:uid="{00000000-0005-0000-0000-00001B2A0000}"/>
    <cellStyle name="Normal 14 2 2 2 4" xfId="11799" xr:uid="{00000000-0005-0000-0000-00001C2A0000}"/>
    <cellStyle name="Normal 14 2 2 2 4 2" xfId="11800" xr:uid="{00000000-0005-0000-0000-00001D2A0000}"/>
    <cellStyle name="Normal 14 2 2 2 4 2 2" xfId="11801" xr:uid="{00000000-0005-0000-0000-00001E2A0000}"/>
    <cellStyle name="Normal 14 2 2 2 4 3" xfId="11802" xr:uid="{00000000-0005-0000-0000-00001F2A0000}"/>
    <cellStyle name="Normal 14 2 2 2 5" xfId="11803" xr:uid="{00000000-0005-0000-0000-0000202A0000}"/>
    <cellStyle name="Normal 14 2 2 2 5 2" xfId="11804" xr:uid="{00000000-0005-0000-0000-0000212A0000}"/>
    <cellStyle name="Normal 14 2 2 3" xfId="7351" xr:uid="{00000000-0005-0000-0000-0000222A0000}"/>
    <cellStyle name="Normal 14 2 2 3 2" xfId="11805" xr:uid="{00000000-0005-0000-0000-0000232A0000}"/>
    <cellStyle name="Normal 14 2 2 3 2 2" xfId="11806" xr:uid="{00000000-0005-0000-0000-0000242A0000}"/>
    <cellStyle name="Normal 14 2 2 3 2 2 2" xfId="11807" xr:uid="{00000000-0005-0000-0000-0000252A0000}"/>
    <cellStyle name="Normal 14 2 2 3 2 3" xfId="11808" xr:uid="{00000000-0005-0000-0000-0000262A0000}"/>
    <cellStyle name="Normal 14 2 2 3 3" xfId="11809" xr:uid="{00000000-0005-0000-0000-0000272A0000}"/>
    <cellStyle name="Normal 14 2 2 3 3 2" xfId="11810" xr:uid="{00000000-0005-0000-0000-0000282A0000}"/>
    <cellStyle name="Normal 14 2 2 4" xfId="7352" xr:uid="{00000000-0005-0000-0000-0000292A0000}"/>
    <cellStyle name="Normal 14 2 2 4 2" xfId="11811" xr:uid="{00000000-0005-0000-0000-00002A2A0000}"/>
    <cellStyle name="Normal 14 2 2 4 2 2" xfId="11812" xr:uid="{00000000-0005-0000-0000-00002B2A0000}"/>
    <cellStyle name="Normal 14 2 2 4 2 2 2" xfId="11813" xr:uid="{00000000-0005-0000-0000-00002C2A0000}"/>
    <cellStyle name="Normal 14 2 2 4 2 3" xfId="11814" xr:uid="{00000000-0005-0000-0000-00002D2A0000}"/>
    <cellStyle name="Normal 14 2 2 4 3" xfId="11815" xr:uid="{00000000-0005-0000-0000-00002E2A0000}"/>
    <cellStyle name="Normal 14 2 2 4 3 2" xfId="11816" xr:uid="{00000000-0005-0000-0000-00002F2A0000}"/>
    <cellStyle name="Normal 14 2 2 5" xfId="8064" xr:uid="{00000000-0005-0000-0000-0000302A0000}"/>
    <cellStyle name="Normal 14 2 2 5 2" xfId="11817" xr:uid="{00000000-0005-0000-0000-0000312A0000}"/>
    <cellStyle name="Normal 14 2 2 5 2 2" xfId="11818" xr:uid="{00000000-0005-0000-0000-0000322A0000}"/>
    <cellStyle name="Normal 14 2 2 5 3" xfId="11819" xr:uid="{00000000-0005-0000-0000-0000332A0000}"/>
    <cellStyle name="Normal 14 2 2 6" xfId="11820" xr:uid="{00000000-0005-0000-0000-0000342A0000}"/>
    <cellStyle name="Normal 14 2 2 6 2" xfId="11821" xr:uid="{00000000-0005-0000-0000-0000352A0000}"/>
    <cellStyle name="Normal 14 2 2 7" xfId="11822" xr:uid="{00000000-0005-0000-0000-0000362A0000}"/>
    <cellStyle name="Normal 14 2 2 7 2" xfId="11823" xr:uid="{00000000-0005-0000-0000-0000372A0000}"/>
    <cellStyle name="Normal 14 2 2 7 3" xfId="11824" xr:uid="{00000000-0005-0000-0000-0000382A0000}"/>
    <cellStyle name="Normal 14 2 2 7 4" xfId="11825" xr:uid="{00000000-0005-0000-0000-0000392A0000}"/>
    <cellStyle name="Normal 14 2 2 7 5" xfId="11826" xr:uid="{00000000-0005-0000-0000-00003A2A0000}"/>
    <cellStyle name="Normal 14 2 2 8" xfId="11827" xr:uid="{00000000-0005-0000-0000-00003B2A0000}"/>
    <cellStyle name="Normal 14 2 2 9" xfId="11828" xr:uid="{00000000-0005-0000-0000-00003C2A0000}"/>
    <cellStyle name="Normal 14 2 2 9 2" xfId="11829" xr:uid="{00000000-0005-0000-0000-00003D2A0000}"/>
    <cellStyle name="Normal 14 2 2 9 2 4" xfId="19453" xr:uid="{00000000-0005-0000-0000-00003E2A0000}"/>
    <cellStyle name="Normal 14 2 3" xfId="7353" xr:uid="{00000000-0005-0000-0000-00003F2A0000}"/>
    <cellStyle name="Normal 14 2 3 2" xfId="11830" xr:uid="{00000000-0005-0000-0000-0000402A0000}"/>
    <cellStyle name="Normal 14 2 3 2 2" xfId="11831" xr:uid="{00000000-0005-0000-0000-0000412A0000}"/>
    <cellStyle name="Normal 14 2 3 2 2 2" xfId="11832" xr:uid="{00000000-0005-0000-0000-0000422A0000}"/>
    <cellStyle name="Normal 14 2 3 2 2 2 2" xfId="11833" xr:uid="{00000000-0005-0000-0000-0000432A0000}"/>
    <cellStyle name="Normal 14 2 3 2 2 2 2 2" xfId="11834" xr:uid="{00000000-0005-0000-0000-0000442A0000}"/>
    <cellStyle name="Normal 14 2 3 2 2 2 3" xfId="11835" xr:uid="{00000000-0005-0000-0000-0000452A0000}"/>
    <cellStyle name="Normal 14 2 3 2 2 3" xfId="11836" xr:uid="{00000000-0005-0000-0000-0000462A0000}"/>
    <cellStyle name="Normal 14 2 3 2 2 3 2" xfId="11837" xr:uid="{00000000-0005-0000-0000-0000472A0000}"/>
    <cellStyle name="Normal 14 2 3 2 2 4" xfId="11838" xr:uid="{00000000-0005-0000-0000-0000482A0000}"/>
    <cellStyle name="Normal 14 2 3 2 3" xfId="11839" xr:uid="{00000000-0005-0000-0000-0000492A0000}"/>
    <cellStyle name="Normal 14 2 3 2 3 2" xfId="11840" xr:uid="{00000000-0005-0000-0000-00004A2A0000}"/>
    <cellStyle name="Normal 14 2 3 2 3 2 2" xfId="11841" xr:uid="{00000000-0005-0000-0000-00004B2A0000}"/>
    <cellStyle name="Normal 14 2 3 2 3 2 2 2" xfId="11842" xr:uid="{00000000-0005-0000-0000-00004C2A0000}"/>
    <cellStyle name="Normal 14 2 3 2 3 2 3" xfId="11843" xr:uid="{00000000-0005-0000-0000-00004D2A0000}"/>
    <cellStyle name="Normal 14 2 3 2 3 3" xfId="11844" xr:uid="{00000000-0005-0000-0000-00004E2A0000}"/>
    <cellStyle name="Normal 14 2 3 2 3 3 2" xfId="11845" xr:uid="{00000000-0005-0000-0000-00004F2A0000}"/>
    <cellStyle name="Normal 14 2 3 2 3 4" xfId="11846" xr:uid="{00000000-0005-0000-0000-0000502A0000}"/>
    <cellStyle name="Normal 14 2 3 2 4" xfId="11847" xr:uid="{00000000-0005-0000-0000-0000512A0000}"/>
    <cellStyle name="Normal 14 2 3 2 4 2" xfId="11848" xr:uid="{00000000-0005-0000-0000-0000522A0000}"/>
    <cellStyle name="Normal 14 2 3 2 4 2 2" xfId="11849" xr:uid="{00000000-0005-0000-0000-0000532A0000}"/>
    <cellStyle name="Normal 14 2 3 2 4 3" xfId="11850" xr:uid="{00000000-0005-0000-0000-0000542A0000}"/>
    <cellStyle name="Normal 14 2 3 2 5" xfId="11851" xr:uid="{00000000-0005-0000-0000-0000552A0000}"/>
    <cellStyle name="Normal 14 2 3 2 5 2" xfId="11852" xr:uid="{00000000-0005-0000-0000-0000562A0000}"/>
    <cellStyle name="Normal 14 2 3 2 6" xfId="11853" xr:uid="{00000000-0005-0000-0000-0000572A0000}"/>
    <cellStyle name="Normal 14 2 3 3" xfId="11854" xr:uid="{00000000-0005-0000-0000-0000582A0000}"/>
    <cellStyle name="Normal 14 2 3 3 2" xfId="11855" xr:uid="{00000000-0005-0000-0000-0000592A0000}"/>
    <cellStyle name="Normal 14 2 3 3 2 2" xfId="11856" xr:uid="{00000000-0005-0000-0000-00005A2A0000}"/>
    <cellStyle name="Normal 14 2 3 3 2 2 2" xfId="11857" xr:uid="{00000000-0005-0000-0000-00005B2A0000}"/>
    <cellStyle name="Normal 14 2 3 3 2 3" xfId="11858" xr:uid="{00000000-0005-0000-0000-00005C2A0000}"/>
    <cellStyle name="Normal 14 2 3 3 3" xfId="11859" xr:uid="{00000000-0005-0000-0000-00005D2A0000}"/>
    <cellStyle name="Normal 14 2 3 3 3 2" xfId="11860" xr:uid="{00000000-0005-0000-0000-00005E2A0000}"/>
    <cellStyle name="Normal 14 2 3 3 4" xfId="11861" xr:uid="{00000000-0005-0000-0000-00005F2A0000}"/>
    <cellStyle name="Normal 14 2 3 4" xfId="11862" xr:uid="{00000000-0005-0000-0000-0000602A0000}"/>
    <cellStyle name="Normal 14 2 3 4 2" xfId="11863" xr:uid="{00000000-0005-0000-0000-0000612A0000}"/>
    <cellStyle name="Normal 14 2 3 4 2 2" xfId="11864" xr:uid="{00000000-0005-0000-0000-0000622A0000}"/>
    <cellStyle name="Normal 14 2 3 4 2 2 2" xfId="11865" xr:uid="{00000000-0005-0000-0000-0000632A0000}"/>
    <cellStyle name="Normal 14 2 3 4 2 3" xfId="11866" xr:uid="{00000000-0005-0000-0000-0000642A0000}"/>
    <cellStyle name="Normal 14 2 3 4 3" xfId="11867" xr:uid="{00000000-0005-0000-0000-0000652A0000}"/>
    <cellStyle name="Normal 14 2 3 4 3 2" xfId="11868" xr:uid="{00000000-0005-0000-0000-0000662A0000}"/>
    <cellStyle name="Normal 14 2 3 4 4" xfId="11869" xr:uid="{00000000-0005-0000-0000-0000672A0000}"/>
    <cellStyle name="Normal 14 2 3 5" xfId="11870" xr:uid="{00000000-0005-0000-0000-0000682A0000}"/>
    <cellStyle name="Normal 14 2 3 5 2" xfId="11871" xr:uid="{00000000-0005-0000-0000-0000692A0000}"/>
    <cellStyle name="Normal 14 2 3 5 2 2" xfId="11872" xr:uid="{00000000-0005-0000-0000-00006A2A0000}"/>
    <cellStyle name="Normal 14 2 3 5 3" xfId="11873" xr:uid="{00000000-0005-0000-0000-00006B2A0000}"/>
    <cellStyle name="Normal 14 2 3 6" xfId="11874" xr:uid="{00000000-0005-0000-0000-00006C2A0000}"/>
    <cellStyle name="Normal 14 2 3 6 2" xfId="11875" xr:uid="{00000000-0005-0000-0000-00006D2A0000}"/>
    <cellStyle name="Normal 14 2 3 7" xfId="11876" xr:uid="{00000000-0005-0000-0000-00006E2A0000}"/>
    <cellStyle name="Normal 14 2 4" xfId="7354" xr:uid="{00000000-0005-0000-0000-00006F2A0000}"/>
    <cellStyle name="Normal 14 2 4 2" xfId="11877" xr:uid="{00000000-0005-0000-0000-0000702A0000}"/>
    <cellStyle name="Normal 14 2 4 2 2" xfId="11878" xr:uid="{00000000-0005-0000-0000-0000712A0000}"/>
    <cellStyle name="Normal 14 2 4 2 2 2" xfId="11879" xr:uid="{00000000-0005-0000-0000-0000722A0000}"/>
    <cellStyle name="Normal 14 2 4 2 2 2 2" xfId="11880" xr:uid="{00000000-0005-0000-0000-0000732A0000}"/>
    <cellStyle name="Normal 14 2 4 2 2 3" xfId="11881" xr:uid="{00000000-0005-0000-0000-0000742A0000}"/>
    <cellStyle name="Normal 14 2 4 2 3" xfId="11882" xr:uid="{00000000-0005-0000-0000-0000752A0000}"/>
    <cellStyle name="Normal 14 2 4 2 3 2" xfId="11883" xr:uid="{00000000-0005-0000-0000-0000762A0000}"/>
    <cellStyle name="Normal 14 2 4 2 4" xfId="11884" xr:uid="{00000000-0005-0000-0000-0000772A0000}"/>
    <cellStyle name="Normal 14 2 4 3" xfId="11885" xr:uid="{00000000-0005-0000-0000-0000782A0000}"/>
    <cellStyle name="Normal 14 2 4 3 2" xfId="11886" xr:uid="{00000000-0005-0000-0000-0000792A0000}"/>
    <cellStyle name="Normal 14 2 4 3 2 2" xfId="11887" xr:uid="{00000000-0005-0000-0000-00007A2A0000}"/>
    <cellStyle name="Normal 14 2 4 3 2 2 2" xfId="11888" xr:uid="{00000000-0005-0000-0000-00007B2A0000}"/>
    <cellStyle name="Normal 14 2 4 3 2 3" xfId="11889" xr:uid="{00000000-0005-0000-0000-00007C2A0000}"/>
    <cellStyle name="Normal 14 2 4 3 3" xfId="11890" xr:uid="{00000000-0005-0000-0000-00007D2A0000}"/>
    <cellStyle name="Normal 14 2 4 3 3 2" xfId="11891" xr:uid="{00000000-0005-0000-0000-00007E2A0000}"/>
    <cellStyle name="Normal 14 2 4 3 4" xfId="11892" xr:uid="{00000000-0005-0000-0000-00007F2A0000}"/>
    <cellStyle name="Normal 14 2 4 4" xfId="11893" xr:uid="{00000000-0005-0000-0000-0000802A0000}"/>
    <cellStyle name="Normal 14 2 4 4 2" xfId="11894" xr:uid="{00000000-0005-0000-0000-0000812A0000}"/>
    <cellStyle name="Normal 14 2 4 4 2 2" xfId="11895" xr:uid="{00000000-0005-0000-0000-0000822A0000}"/>
    <cellStyle name="Normal 14 2 4 4 3" xfId="11896" xr:uid="{00000000-0005-0000-0000-0000832A0000}"/>
    <cellStyle name="Normal 14 2 4 5" xfId="11897" xr:uid="{00000000-0005-0000-0000-0000842A0000}"/>
    <cellStyle name="Normal 14 2 4 5 2" xfId="11898" xr:uid="{00000000-0005-0000-0000-0000852A0000}"/>
    <cellStyle name="Normal 14 2 4 6" xfId="11899" xr:uid="{00000000-0005-0000-0000-0000862A0000}"/>
    <cellStyle name="Normal 14 2 5" xfId="7355" xr:uid="{00000000-0005-0000-0000-0000872A0000}"/>
    <cellStyle name="Normal 14 2 5 2" xfId="11900" xr:uid="{00000000-0005-0000-0000-0000882A0000}"/>
    <cellStyle name="Normal 14 2 5 2 2" xfId="11901" xr:uid="{00000000-0005-0000-0000-0000892A0000}"/>
    <cellStyle name="Normal 14 2 5 2 2 2" xfId="11902" xr:uid="{00000000-0005-0000-0000-00008A2A0000}"/>
    <cellStyle name="Normal 14 2 5 2 3" xfId="11903" xr:uid="{00000000-0005-0000-0000-00008B2A0000}"/>
    <cellStyle name="Normal 14 2 5 3" xfId="11904" xr:uid="{00000000-0005-0000-0000-00008C2A0000}"/>
    <cellStyle name="Normal 14 2 5 3 2" xfId="11905" xr:uid="{00000000-0005-0000-0000-00008D2A0000}"/>
    <cellStyle name="Normal 14 2 6" xfId="7356" xr:uid="{00000000-0005-0000-0000-00008E2A0000}"/>
    <cellStyle name="Normal 14 2 6 2" xfId="11906" xr:uid="{00000000-0005-0000-0000-00008F2A0000}"/>
    <cellStyle name="Normal 14 2 6 2 2" xfId="11907" xr:uid="{00000000-0005-0000-0000-0000902A0000}"/>
    <cellStyle name="Normal 14 2 6 2 2 2" xfId="11908" xr:uid="{00000000-0005-0000-0000-0000912A0000}"/>
    <cellStyle name="Normal 14 2 6 2 3" xfId="11909" xr:uid="{00000000-0005-0000-0000-0000922A0000}"/>
    <cellStyle name="Normal 14 2 6 3" xfId="11910" xr:uid="{00000000-0005-0000-0000-0000932A0000}"/>
    <cellStyle name="Normal 14 2 6 3 2" xfId="11911" xr:uid="{00000000-0005-0000-0000-0000942A0000}"/>
    <cellStyle name="Normal 14 2 6 4" xfId="11912" xr:uid="{00000000-0005-0000-0000-0000952A0000}"/>
    <cellStyle name="Normal 14 2 7" xfId="8065" xr:uid="{00000000-0005-0000-0000-0000962A0000}"/>
    <cellStyle name="Normal 14 2 7 2" xfId="11913" xr:uid="{00000000-0005-0000-0000-0000972A0000}"/>
    <cellStyle name="Normal 14 2 7 2 2" xfId="11914" xr:uid="{00000000-0005-0000-0000-0000982A0000}"/>
    <cellStyle name="Normal 14 2 7 3" xfId="11915" xr:uid="{00000000-0005-0000-0000-0000992A0000}"/>
    <cellStyle name="Normal 14 2 8" xfId="11916" xr:uid="{00000000-0005-0000-0000-00009A2A0000}"/>
    <cellStyle name="Normal 14 2 8 2" xfId="11917" xr:uid="{00000000-0005-0000-0000-00009B2A0000}"/>
    <cellStyle name="Normal 14 3" xfId="4858" xr:uid="{00000000-0005-0000-0000-00009C2A0000}"/>
    <cellStyle name="Normal 14 3 2" xfId="4859" xr:uid="{00000000-0005-0000-0000-00009D2A0000}"/>
    <cellStyle name="Normal 14 3 2 2" xfId="11918" xr:uid="{00000000-0005-0000-0000-00009E2A0000}"/>
    <cellStyle name="Normal 14 3 2 2 2" xfId="11919" xr:uid="{00000000-0005-0000-0000-00009F2A0000}"/>
    <cellStyle name="Normal 14 3 2 2 2 2" xfId="11920" xr:uid="{00000000-0005-0000-0000-0000A02A0000}"/>
    <cellStyle name="Normal 14 3 2 2 2 2 2" xfId="11921" xr:uid="{00000000-0005-0000-0000-0000A12A0000}"/>
    <cellStyle name="Normal 14 3 2 2 2 2 2 2" xfId="11922" xr:uid="{00000000-0005-0000-0000-0000A22A0000}"/>
    <cellStyle name="Normal 14 3 2 2 2 2 3" xfId="11923" xr:uid="{00000000-0005-0000-0000-0000A32A0000}"/>
    <cellStyle name="Normal 14 3 2 2 2 3" xfId="11924" xr:uid="{00000000-0005-0000-0000-0000A42A0000}"/>
    <cellStyle name="Normal 14 3 2 2 2 3 2" xfId="11925" xr:uid="{00000000-0005-0000-0000-0000A52A0000}"/>
    <cellStyle name="Normal 14 3 2 2 2 4" xfId="11926" xr:uid="{00000000-0005-0000-0000-0000A62A0000}"/>
    <cellStyle name="Normal 14 3 2 2 3" xfId="11927" xr:uid="{00000000-0005-0000-0000-0000A72A0000}"/>
    <cellStyle name="Normal 14 3 2 2 3 2" xfId="11928" xr:uid="{00000000-0005-0000-0000-0000A82A0000}"/>
    <cellStyle name="Normal 14 3 2 2 3 2 2" xfId="11929" xr:uid="{00000000-0005-0000-0000-0000A92A0000}"/>
    <cellStyle name="Normal 14 3 2 2 3 2 2 2" xfId="11930" xr:uid="{00000000-0005-0000-0000-0000AA2A0000}"/>
    <cellStyle name="Normal 14 3 2 2 3 2 3" xfId="11931" xr:uid="{00000000-0005-0000-0000-0000AB2A0000}"/>
    <cellStyle name="Normal 14 3 2 2 3 3" xfId="11932" xr:uid="{00000000-0005-0000-0000-0000AC2A0000}"/>
    <cellStyle name="Normal 14 3 2 2 3 3 2" xfId="11933" xr:uid="{00000000-0005-0000-0000-0000AD2A0000}"/>
    <cellStyle name="Normal 14 3 2 2 3 4" xfId="11934" xr:uid="{00000000-0005-0000-0000-0000AE2A0000}"/>
    <cellStyle name="Normal 14 3 2 2 4" xfId="11935" xr:uid="{00000000-0005-0000-0000-0000AF2A0000}"/>
    <cellStyle name="Normal 14 3 2 2 4 2" xfId="11936" xr:uid="{00000000-0005-0000-0000-0000B02A0000}"/>
    <cellStyle name="Normal 14 3 2 2 4 2 2" xfId="11937" xr:uid="{00000000-0005-0000-0000-0000B12A0000}"/>
    <cellStyle name="Normal 14 3 2 2 4 3" xfId="11938" xr:uid="{00000000-0005-0000-0000-0000B22A0000}"/>
    <cellStyle name="Normal 14 3 2 2 5" xfId="11939" xr:uid="{00000000-0005-0000-0000-0000B32A0000}"/>
    <cellStyle name="Normal 14 3 2 2 5 2" xfId="11940" xr:uid="{00000000-0005-0000-0000-0000B42A0000}"/>
    <cellStyle name="Normal 14 3 2 2 6" xfId="11941" xr:uid="{00000000-0005-0000-0000-0000B52A0000}"/>
    <cellStyle name="Normal 14 3 2 3" xfId="11942" xr:uid="{00000000-0005-0000-0000-0000B62A0000}"/>
    <cellStyle name="Normal 14 3 2 3 2" xfId="11943" xr:uid="{00000000-0005-0000-0000-0000B72A0000}"/>
    <cellStyle name="Normal 14 3 2 3 2 2" xfId="11944" xr:uid="{00000000-0005-0000-0000-0000B82A0000}"/>
    <cellStyle name="Normal 14 3 2 3 2 2 2" xfId="11945" xr:uid="{00000000-0005-0000-0000-0000B92A0000}"/>
    <cellStyle name="Normal 14 3 2 3 2 3" xfId="11946" xr:uid="{00000000-0005-0000-0000-0000BA2A0000}"/>
    <cellStyle name="Normal 14 3 2 3 3" xfId="11947" xr:uid="{00000000-0005-0000-0000-0000BB2A0000}"/>
    <cellStyle name="Normal 14 3 2 3 3 2" xfId="11948" xr:uid="{00000000-0005-0000-0000-0000BC2A0000}"/>
    <cellStyle name="Normal 14 3 2 3 4" xfId="11949" xr:uid="{00000000-0005-0000-0000-0000BD2A0000}"/>
    <cellStyle name="Normal 14 3 2 4" xfId="11950" xr:uid="{00000000-0005-0000-0000-0000BE2A0000}"/>
    <cellStyle name="Normal 14 3 2 4 2" xfId="11951" xr:uid="{00000000-0005-0000-0000-0000BF2A0000}"/>
    <cellStyle name="Normal 14 3 2 4 2 2" xfId="11952" xr:uid="{00000000-0005-0000-0000-0000C02A0000}"/>
    <cellStyle name="Normal 14 3 2 4 2 2 2" xfId="11953" xr:uid="{00000000-0005-0000-0000-0000C12A0000}"/>
    <cellStyle name="Normal 14 3 2 4 2 3" xfId="11954" xr:uid="{00000000-0005-0000-0000-0000C22A0000}"/>
    <cellStyle name="Normal 14 3 2 4 3" xfId="11955" xr:uid="{00000000-0005-0000-0000-0000C32A0000}"/>
    <cellStyle name="Normal 14 3 2 4 3 2" xfId="11956" xr:uid="{00000000-0005-0000-0000-0000C42A0000}"/>
    <cellStyle name="Normal 14 3 2 4 4" xfId="11957" xr:uid="{00000000-0005-0000-0000-0000C52A0000}"/>
    <cellStyle name="Normal 14 3 2 5" xfId="11958" xr:uid="{00000000-0005-0000-0000-0000C62A0000}"/>
    <cellStyle name="Normal 14 3 2 5 2" xfId="11959" xr:uid="{00000000-0005-0000-0000-0000C72A0000}"/>
    <cellStyle name="Normal 14 3 2 5 2 2" xfId="11960" xr:uid="{00000000-0005-0000-0000-0000C82A0000}"/>
    <cellStyle name="Normal 14 3 2 5 3" xfId="11961" xr:uid="{00000000-0005-0000-0000-0000C92A0000}"/>
    <cellStyle name="Normal 14 3 2 6" xfId="11962" xr:uid="{00000000-0005-0000-0000-0000CA2A0000}"/>
    <cellStyle name="Normal 14 3 2 6 2" xfId="11963" xr:uid="{00000000-0005-0000-0000-0000CB2A0000}"/>
    <cellStyle name="Normal 14 3 2 7" xfId="11964" xr:uid="{00000000-0005-0000-0000-0000CC2A0000}"/>
    <cellStyle name="Normal 14 3 3" xfId="11965" xr:uid="{00000000-0005-0000-0000-0000CD2A0000}"/>
    <cellStyle name="Normal 14 3 3 2" xfId="11966" xr:uid="{00000000-0005-0000-0000-0000CE2A0000}"/>
    <cellStyle name="Normal 14 3 3 2 2" xfId="11967" xr:uid="{00000000-0005-0000-0000-0000CF2A0000}"/>
    <cellStyle name="Normal 14 3 3 2 2 2" xfId="11968" xr:uid="{00000000-0005-0000-0000-0000D02A0000}"/>
    <cellStyle name="Normal 14 3 3 2 2 2 2" xfId="11969" xr:uid="{00000000-0005-0000-0000-0000D12A0000}"/>
    <cellStyle name="Normal 14 3 3 2 2 3" xfId="11970" xr:uid="{00000000-0005-0000-0000-0000D22A0000}"/>
    <cellStyle name="Normal 14 3 3 2 3" xfId="11971" xr:uid="{00000000-0005-0000-0000-0000D32A0000}"/>
    <cellStyle name="Normal 14 3 3 2 3 2" xfId="11972" xr:uid="{00000000-0005-0000-0000-0000D42A0000}"/>
    <cellStyle name="Normal 14 3 3 2 4" xfId="11973" xr:uid="{00000000-0005-0000-0000-0000D52A0000}"/>
    <cellStyle name="Normal 14 3 3 3" xfId="11974" xr:uid="{00000000-0005-0000-0000-0000D62A0000}"/>
    <cellStyle name="Normal 14 3 3 3 2" xfId="11975" xr:uid="{00000000-0005-0000-0000-0000D72A0000}"/>
    <cellStyle name="Normal 14 3 3 3 2 2" xfId="11976" xr:uid="{00000000-0005-0000-0000-0000D82A0000}"/>
    <cellStyle name="Normal 14 3 3 3 2 2 2" xfId="11977" xr:uid="{00000000-0005-0000-0000-0000D92A0000}"/>
    <cellStyle name="Normal 14 3 3 3 2 3" xfId="11978" xr:uid="{00000000-0005-0000-0000-0000DA2A0000}"/>
    <cellStyle name="Normal 14 3 3 3 3" xfId="11979" xr:uid="{00000000-0005-0000-0000-0000DB2A0000}"/>
    <cellStyle name="Normal 14 3 3 3 3 2" xfId="11980" xr:uid="{00000000-0005-0000-0000-0000DC2A0000}"/>
    <cellStyle name="Normal 14 3 3 3 4" xfId="11981" xr:uid="{00000000-0005-0000-0000-0000DD2A0000}"/>
    <cellStyle name="Normal 14 3 3 4" xfId="11982" xr:uid="{00000000-0005-0000-0000-0000DE2A0000}"/>
    <cellStyle name="Normal 14 3 3 4 2" xfId="11983" xr:uid="{00000000-0005-0000-0000-0000DF2A0000}"/>
    <cellStyle name="Normal 14 3 3 4 2 2" xfId="11984" xr:uid="{00000000-0005-0000-0000-0000E02A0000}"/>
    <cellStyle name="Normal 14 3 3 4 3" xfId="11985" xr:uid="{00000000-0005-0000-0000-0000E12A0000}"/>
    <cellStyle name="Normal 14 3 3 5" xfId="11986" xr:uid="{00000000-0005-0000-0000-0000E22A0000}"/>
    <cellStyle name="Normal 14 3 3 5 2" xfId="11987" xr:uid="{00000000-0005-0000-0000-0000E32A0000}"/>
    <cellStyle name="Normal 14 3 3 6" xfId="11988" xr:uid="{00000000-0005-0000-0000-0000E42A0000}"/>
    <cellStyle name="Normal 14 3 4" xfId="11989" xr:uid="{00000000-0005-0000-0000-0000E52A0000}"/>
    <cellStyle name="Normal 14 3 4 2" xfId="11990" xr:uid="{00000000-0005-0000-0000-0000E62A0000}"/>
    <cellStyle name="Normal 14 3 4 2 2" xfId="11991" xr:uid="{00000000-0005-0000-0000-0000E72A0000}"/>
    <cellStyle name="Normal 14 3 4 2 2 2" xfId="11992" xr:uid="{00000000-0005-0000-0000-0000E82A0000}"/>
    <cellStyle name="Normal 14 3 4 2 3" xfId="11993" xr:uid="{00000000-0005-0000-0000-0000E92A0000}"/>
    <cellStyle name="Normal 14 3 4 3" xfId="11994" xr:uid="{00000000-0005-0000-0000-0000EA2A0000}"/>
    <cellStyle name="Normal 14 3 4 3 2" xfId="11995" xr:uid="{00000000-0005-0000-0000-0000EB2A0000}"/>
    <cellStyle name="Normal 14 3 4 4" xfId="11996" xr:uid="{00000000-0005-0000-0000-0000EC2A0000}"/>
    <cellStyle name="Normal 14 3 5" xfId="11997" xr:uid="{00000000-0005-0000-0000-0000ED2A0000}"/>
    <cellStyle name="Normal 14 3 5 2" xfId="11998" xr:uid="{00000000-0005-0000-0000-0000EE2A0000}"/>
    <cellStyle name="Normal 14 3 5 2 2" xfId="11999" xr:uid="{00000000-0005-0000-0000-0000EF2A0000}"/>
    <cellStyle name="Normal 14 3 5 2 2 2" xfId="12000" xr:uid="{00000000-0005-0000-0000-0000F02A0000}"/>
    <cellStyle name="Normal 14 3 5 2 3" xfId="12001" xr:uid="{00000000-0005-0000-0000-0000F12A0000}"/>
    <cellStyle name="Normal 14 3 5 3" xfId="12002" xr:uid="{00000000-0005-0000-0000-0000F22A0000}"/>
    <cellStyle name="Normal 14 3 5 3 2" xfId="12003" xr:uid="{00000000-0005-0000-0000-0000F32A0000}"/>
    <cellStyle name="Normal 14 3 5 4" xfId="12004" xr:uid="{00000000-0005-0000-0000-0000F42A0000}"/>
    <cellStyle name="Normal 14 3 6" xfId="12005" xr:uid="{00000000-0005-0000-0000-0000F52A0000}"/>
    <cellStyle name="Normal 14 3 6 2" xfId="12006" xr:uid="{00000000-0005-0000-0000-0000F62A0000}"/>
    <cellStyle name="Normal 14 3 6 2 2" xfId="12007" xr:uid="{00000000-0005-0000-0000-0000F72A0000}"/>
    <cellStyle name="Normal 14 3 6 3" xfId="12008" xr:uid="{00000000-0005-0000-0000-0000F82A0000}"/>
    <cellStyle name="Normal 14 3 7" xfId="12009" xr:uid="{00000000-0005-0000-0000-0000F92A0000}"/>
    <cellStyle name="Normal 14 3 7 2" xfId="12010" xr:uid="{00000000-0005-0000-0000-0000FA2A0000}"/>
    <cellStyle name="Normal 14 4" xfId="4860" xr:uid="{00000000-0005-0000-0000-0000FB2A0000}"/>
    <cellStyle name="Normal 14 4 2" xfId="12011" xr:uid="{00000000-0005-0000-0000-0000FC2A0000}"/>
    <cellStyle name="Normal 14 4 2 2" xfId="12012" xr:uid="{00000000-0005-0000-0000-0000FD2A0000}"/>
    <cellStyle name="Normal 14 4 2 2 2" xfId="12013" xr:uid="{00000000-0005-0000-0000-0000FE2A0000}"/>
    <cellStyle name="Normal 14 4 2 2 2 2" xfId="12014" xr:uid="{00000000-0005-0000-0000-0000FF2A0000}"/>
    <cellStyle name="Normal 14 4 2 2 2 2 2" xfId="12015" xr:uid="{00000000-0005-0000-0000-0000002B0000}"/>
    <cellStyle name="Normal 14 4 2 2 2 3" xfId="12016" xr:uid="{00000000-0005-0000-0000-0000012B0000}"/>
    <cellStyle name="Normal 14 4 2 2 3" xfId="12017" xr:uid="{00000000-0005-0000-0000-0000022B0000}"/>
    <cellStyle name="Normal 14 4 2 2 3 2" xfId="12018" xr:uid="{00000000-0005-0000-0000-0000032B0000}"/>
    <cellStyle name="Normal 14 4 2 2 4" xfId="12019" xr:uid="{00000000-0005-0000-0000-0000042B0000}"/>
    <cellStyle name="Normal 14 4 2 3" xfId="12020" xr:uid="{00000000-0005-0000-0000-0000052B0000}"/>
    <cellStyle name="Normal 14 4 2 3 2" xfId="12021" xr:uid="{00000000-0005-0000-0000-0000062B0000}"/>
    <cellStyle name="Normal 14 4 2 3 2 2" xfId="12022" xr:uid="{00000000-0005-0000-0000-0000072B0000}"/>
    <cellStyle name="Normal 14 4 2 3 2 2 2" xfId="12023" xr:uid="{00000000-0005-0000-0000-0000082B0000}"/>
    <cellStyle name="Normal 14 4 2 3 2 3" xfId="12024" xr:uid="{00000000-0005-0000-0000-0000092B0000}"/>
    <cellStyle name="Normal 14 4 2 3 3" xfId="12025" xr:uid="{00000000-0005-0000-0000-00000A2B0000}"/>
    <cellStyle name="Normal 14 4 2 3 3 2" xfId="12026" xr:uid="{00000000-0005-0000-0000-00000B2B0000}"/>
    <cellStyle name="Normal 14 4 2 3 4" xfId="12027" xr:uid="{00000000-0005-0000-0000-00000C2B0000}"/>
    <cellStyle name="Normal 14 4 2 4" xfId="12028" xr:uid="{00000000-0005-0000-0000-00000D2B0000}"/>
    <cellStyle name="Normal 14 4 2 4 2" xfId="12029" xr:uid="{00000000-0005-0000-0000-00000E2B0000}"/>
    <cellStyle name="Normal 14 4 2 4 2 2" xfId="12030" xr:uid="{00000000-0005-0000-0000-00000F2B0000}"/>
    <cellStyle name="Normal 14 4 2 4 3" xfId="12031" xr:uid="{00000000-0005-0000-0000-0000102B0000}"/>
    <cellStyle name="Normal 14 4 2 5" xfId="12032" xr:uid="{00000000-0005-0000-0000-0000112B0000}"/>
    <cellStyle name="Normal 14 4 2 5 2" xfId="12033" xr:uid="{00000000-0005-0000-0000-0000122B0000}"/>
    <cellStyle name="Normal 14 4 2 6" xfId="12034" xr:uid="{00000000-0005-0000-0000-0000132B0000}"/>
    <cellStyle name="Normal 14 4 3" xfId="12035" xr:uid="{00000000-0005-0000-0000-0000142B0000}"/>
    <cellStyle name="Normal 14 4 3 2" xfId="12036" xr:uid="{00000000-0005-0000-0000-0000152B0000}"/>
    <cellStyle name="Normal 14 4 3 2 2" xfId="12037" xr:uid="{00000000-0005-0000-0000-0000162B0000}"/>
    <cellStyle name="Normal 14 4 3 2 2 2" xfId="12038" xr:uid="{00000000-0005-0000-0000-0000172B0000}"/>
    <cellStyle name="Normal 14 4 3 2 3" xfId="12039" xr:uid="{00000000-0005-0000-0000-0000182B0000}"/>
    <cellStyle name="Normal 14 4 3 3" xfId="12040" xr:uid="{00000000-0005-0000-0000-0000192B0000}"/>
    <cellStyle name="Normal 14 4 3 3 2" xfId="12041" xr:uid="{00000000-0005-0000-0000-00001A2B0000}"/>
    <cellStyle name="Normal 14 4 3 4" xfId="12042" xr:uid="{00000000-0005-0000-0000-00001B2B0000}"/>
    <cellStyle name="Normal 14 4 4" xfId="12043" xr:uid="{00000000-0005-0000-0000-00001C2B0000}"/>
    <cellStyle name="Normal 14 4 4 2" xfId="12044" xr:uid="{00000000-0005-0000-0000-00001D2B0000}"/>
    <cellStyle name="Normal 14 4 4 2 2" xfId="12045" xr:uid="{00000000-0005-0000-0000-00001E2B0000}"/>
    <cellStyle name="Normal 14 4 4 2 2 2" xfId="12046" xr:uid="{00000000-0005-0000-0000-00001F2B0000}"/>
    <cellStyle name="Normal 14 4 4 2 3" xfId="12047" xr:uid="{00000000-0005-0000-0000-0000202B0000}"/>
    <cellStyle name="Normal 14 4 4 3" xfId="12048" xr:uid="{00000000-0005-0000-0000-0000212B0000}"/>
    <cellStyle name="Normal 14 4 4 3 2" xfId="12049" xr:uid="{00000000-0005-0000-0000-0000222B0000}"/>
    <cellStyle name="Normal 14 4 4 4" xfId="12050" xr:uid="{00000000-0005-0000-0000-0000232B0000}"/>
    <cellStyle name="Normal 14 4 5" xfId="12051" xr:uid="{00000000-0005-0000-0000-0000242B0000}"/>
    <cellStyle name="Normal 14 4 5 2" xfId="12052" xr:uid="{00000000-0005-0000-0000-0000252B0000}"/>
    <cellStyle name="Normal 14 4 5 2 2" xfId="12053" xr:uid="{00000000-0005-0000-0000-0000262B0000}"/>
    <cellStyle name="Normal 14 4 5 3" xfId="12054" xr:uid="{00000000-0005-0000-0000-0000272B0000}"/>
    <cellStyle name="Normal 14 4 6" xfId="12055" xr:uid="{00000000-0005-0000-0000-0000282B0000}"/>
    <cellStyle name="Normal 14 4 6 2" xfId="12056" xr:uid="{00000000-0005-0000-0000-0000292B0000}"/>
    <cellStyle name="Normal 14 5" xfId="4861" xr:uid="{00000000-0005-0000-0000-00002A2B0000}"/>
    <cellStyle name="Normal 14 6" xfId="7357" xr:uid="{00000000-0005-0000-0000-00002B2B0000}"/>
    <cellStyle name="Normal 14 6 2" xfId="12057" xr:uid="{00000000-0005-0000-0000-00002C2B0000}"/>
    <cellStyle name="Normal 14 6 2 2" xfId="12058" xr:uid="{00000000-0005-0000-0000-00002D2B0000}"/>
    <cellStyle name="Normal 14 6 2 2 2" xfId="12059" xr:uid="{00000000-0005-0000-0000-00002E2B0000}"/>
    <cellStyle name="Normal 14 6 2 2 2 2" xfId="12060" xr:uid="{00000000-0005-0000-0000-00002F2B0000}"/>
    <cellStyle name="Normal 14 6 2 2 3" xfId="12061" xr:uid="{00000000-0005-0000-0000-0000302B0000}"/>
    <cellStyle name="Normal 14 6 2 3" xfId="12062" xr:uid="{00000000-0005-0000-0000-0000312B0000}"/>
    <cellStyle name="Normal 14 6 2 3 2" xfId="12063" xr:uid="{00000000-0005-0000-0000-0000322B0000}"/>
    <cellStyle name="Normal 14 6 2 4" xfId="12064" xr:uid="{00000000-0005-0000-0000-0000332B0000}"/>
    <cellStyle name="Normal 14 6 3" xfId="12065" xr:uid="{00000000-0005-0000-0000-0000342B0000}"/>
    <cellStyle name="Normal 14 6 3 2" xfId="12066" xr:uid="{00000000-0005-0000-0000-0000352B0000}"/>
    <cellStyle name="Normal 14 6 3 2 2" xfId="12067" xr:uid="{00000000-0005-0000-0000-0000362B0000}"/>
    <cellStyle name="Normal 14 6 3 2 2 2" xfId="12068" xr:uid="{00000000-0005-0000-0000-0000372B0000}"/>
    <cellStyle name="Normal 14 6 3 2 3" xfId="12069" xr:uid="{00000000-0005-0000-0000-0000382B0000}"/>
    <cellStyle name="Normal 14 6 3 3" xfId="12070" xr:uid="{00000000-0005-0000-0000-0000392B0000}"/>
    <cellStyle name="Normal 14 6 3 3 2" xfId="12071" xr:uid="{00000000-0005-0000-0000-00003A2B0000}"/>
    <cellStyle name="Normal 14 6 3 4" xfId="12072" xr:uid="{00000000-0005-0000-0000-00003B2B0000}"/>
    <cellStyle name="Normal 14 6 4" xfId="12073" xr:uid="{00000000-0005-0000-0000-00003C2B0000}"/>
    <cellStyle name="Normal 14 6 4 2" xfId="12074" xr:uid="{00000000-0005-0000-0000-00003D2B0000}"/>
    <cellStyle name="Normal 14 6 4 2 2" xfId="12075" xr:uid="{00000000-0005-0000-0000-00003E2B0000}"/>
    <cellStyle name="Normal 14 6 4 3" xfId="12076" xr:uid="{00000000-0005-0000-0000-00003F2B0000}"/>
    <cellStyle name="Normal 14 6 5" xfId="12077" xr:uid="{00000000-0005-0000-0000-0000402B0000}"/>
    <cellStyle name="Normal 14 6 5 2" xfId="12078" xr:uid="{00000000-0005-0000-0000-0000412B0000}"/>
    <cellStyle name="Normal 14 7" xfId="12079" xr:uid="{00000000-0005-0000-0000-0000422B0000}"/>
    <cellStyle name="Normal 14 7 2" xfId="12080" xr:uid="{00000000-0005-0000-0000-0000432B0000}"/>
    <cellStyle name="Normal 14 7 2 2" xfId="12081" xr:uid="{00000000-0005-0000-0000-0000442B0000}"/>
    <cellStyle name="Normal 14 7 2 2 2" xfId="12082" xr:uid="{00000000-0005-0000-0000-0000452B0000}"/>
    <cellStyle name="Normal 14 7 2 2 2 2" xfId="12083" xr:uid="{00000000-0005-0000-0000-0000462B0000}"/>
    <cellStyle name="Normal 14 7 2 2 3" xfId="12084" xr:uid="{00000000-0005-0000-0000-0000472B0000}"/>
    <cellStyle name="Normal 14 7 2 3" xfId="12085" xr:uid="{00000000-0005-0000-0000-0000482B0000}"/>
    <cellStyle name="Normal 14 7 2 3 2" xfId="12086" xr:uid="{00000000-0005-0000-0000-0000492B0000}"/>
    <cellStyle name="Normal 14 7 2 4" xfId="12087" xr:uid="{00000000-0005-0000-0000-00004A2B0000}"/>
    <cellStyle name="Normal 14 7 3" xfId="12088" xr:uid="{00000000-0005-0000-0000-00004B2B0000}"/>
    <cellStyle name="Normal 14 7 3 2" xfId="12089" xr:uid="{00000000-0005-0000-0000-00004C2B0000}"/>
    <cellStyle name="Normal 14 7 3 2 2" xfId="12090" xr:uid="{00000000-0005-0000-0000-00004D2B0000}"/>
    <cellStyle name="Normal 14 7 3 3" xfId="12091" xr:uid="{00000000-0005-0000-0000-00004E2B0000}"/>
    <cellStyle name="Normal 14 7 4" xfId="12092" xr:uid="{00000000-0005-0000-0000-00004F2B0000}"/>
    <cellStyle name="Normal 14 7 4 2" xfId="12093" xr:uid="{00000000-0005-0000-0000-0000502B0000}"/>
    <cellStyle name="Normal 14 7 5" xfId="12094" xr:uid="{00000000-0005-0000-0000-0000512B0000}"/>
    <cellStyle name="Normal 14 8" xfId="12095" xr:uid="{00000000-0005-0000-0000-0000522B0000}"/>
    <cellStyle name="Normal 14 8 2" xfId="12096" xr:uid="{00000000-0005-0000-0000-0000532B0000}"/>
    <cellStyle name="Normal 14 8 2 2" xfId="12097" xr:uid="{00000000-0005-0000-0000-0000542B0000}"/>
    <cellStyle name="Normal 14 8 2 2 2" xfId="12098" xr:uid="{00000000-0005-0000-0000-0000552B0000}"/>
    <cellStyle name="Normal 14 8 2 3" xfId="12099" xr:uid="{00000000-0005-0000-0000-0000562B0000}"/>
    <cellStyle name="Normal 14 8 3" xfId="12100" xr:uid="{00000000-0005-0000-0000-0000572B0000}"/>
    <cellStyle name="Normal 14 8 3 2" xfId="12101" xr:uid="{00000000-0005-0000-0000-0000582B0000}"/>
    <cellStyle name="Normal 14 8 4" xfId="12102" xr:uid="{00000000-0005-0000-0000-0000592B0000}"/>
    <cellStyle name="Normal 14 9" xfId="12103" xr:uid="{00000000-0005-0000-0000-00005A2B0000}"/>
    <cellStyle name="Normal 14 9 2" xfId="12104" xr:uid="{00000000-0005-0000-0000-00005B2B0000}"/>
    <cellStyle name="Normal 14 9 2 2" xfId="12105" xr:uid="{00000000-0005-0000-0000-00005C2B0000}"/>
    <cellStyle name="Normal 14 9 2 2 2" xfId="12106" xr:uid="{00000000-0005-0000-0000-00005D2B0000}"/>
    <cellStyle name="Normal 14 9 2 3" xfId="12107" xr:uid="{00000000-0005-0000-0000-00005E2B0000}"/>
    <cellStyle name="Normal 14 9 3" xfId="12108" xr:uid="{00000000-0005-0000-0000-00005F2B0000}"/>
    <cellStyle name="Normal 14 9 3 2" xfId="12109" xr:uid="{00000000-0005-0000-0000-0000602B0000}"/>
    <cellStyle name="Normal 14 9 4" xfId="12110" xr:uid="{00000000-0005-0000-0000-0000612B0000}"/>
    <cellStyle name="Normal 14_cash flow_Aug_2nd Phase" xfId="4862" xr:uid="{00000000-0005-0000-0000-0000622B0000}"/>
    <cellStyle name="Normal 140" xfId="4863" xr:uid="{00000000-0005-0000-0000-0000632B0000}"/>
    <cellStyle name="Normal 141" xfId="4864" xr:uid="{00000000-0005-0000-0000-0000642B0000}"/>
    <cellStyle name="Normal 142" xfId="4865" xr:uid="{00000000-0005-0000-0000-0000652B0000}"/>
    <cellStyle name="Normal 142 2" xfId="12111" xr:uid="{00000000-0005-0000-0000-0000662B0000}"/>
    <cellStyle name="Normal 143" xfId="4866" xr:uid="{00000000-0005-0000-0000-0000672B0000}"/>
    <cellStyle name="Normal 143 2" xfId="12112" xr:uid="{00000000-0005-0000-0000-0000682B0000}"/>
    <cellStyle name="Normal 144" xfId="4867" xr:uid="{00000000-0005-0000-0000-0000692B0000}"/>
    <cellStyle name="Normal 144 2" xfId="12113" xr:uid="{00000000-0005-0000-0000-00006A2B0000}"/>
    <cellStyle name="Normal 145" xfId="4868" xr:uid="{00000000-0005-0000-0000-00006B2B0000}"/>
    <cellStyle name="Normal 145 2" xfId="12114" xr:uid="{00000000-0005-0000-0000-00006C2B0000}"/>
    <cellStyle name="Normal 146" xfId="4869" xr:uid="{00000000-0005-0000-0000-00006D2B0000}"/>
    <cellStyle name="Normal 146 2" xfId="12115" xr:uid="{00000000-0005-0000-0000-00006E2B0000}"/>
    <cellStyle name="Normal 146 2 2" xfId="12116" xr:uid="{00000000-0005-0000-0000-00006F2B0000}"/>
    <cellStyle name="Normal 146 3" xfId="12117" xr:uid="{00000000-0005-0000-0000-0000702B0000}"/>
    <cellStyle name="Normal 147" xfId="4870" xr:uid="{00000000-0005-0000-0000-0000712B0000}"/>
    <cellStyle name="Normal 148" xfId="4871" xr:uid="{00000000-0005-0000-0000-0000722B0000}"/>
    <cellStyle name="Normal 149" xfId="4872" xr:uid="{00000000-0005-0000-0000-0000732B0000}"/>
    <cellStyle name="Normal 15" xfId="2462" xr:uid="{00000000-0005-0000-0000-0000742B0000}"/>
    <cellStyle name="Normal 15 2" xfId="4873" xr:uid="{00000000-0005-0000-0000-0000752B0000}"/>
    <cellStyle name="Normal 15 2 10" xfId="19432" xr:uid="{00000000-0005-0000-0000-0000762B0000}"/>
    <cellStyle name="Normal 15 2 11" xfId="19433" xr:uid="{00000000-0005-0000-0000-0000772B0000}"/>
    <cellStyle name="Normal 15 2 12" xfId="19434" xr:uid="{00000000-0005-0000-0000-0000782B0000}"/>
    <cellStyle name="Normal 15 2 13" xfId="19435" xr:uid="{00000000-0005-0000-0000-0000792B0000}"/>
    <cellStyle name="Normal 15 2 14" xfId="19436" xr:uid="{00000000-0005-0000-0000-00007A2B0000}"/>
    <cellStyle name="Normal 15 2 2" xfId="5482" xr:uid="{00000000-0005-0000-0000-00007B2B0000}"/>
    <cellStyle name="Normal 15 2 2 2" xfId="7358" xr:uid="{00000000-0005-0000-0000-00007C2B0000}"/>
    <cellStyle name="Normal 15 2 2 2 2" xfId="12118" xr:uid="{00000000-0005-0000-0000-00007D2B0000}"/>
    <cellStyle name="Normal 15 2 2 3" xfId="7359" xr:uid="{00000000-0005-0000-0000-00007E2B0000}"/>
    <cellStyle name="Normal 15 2 2 3 2" xfId="12119" xr:uid="{00000000-0005-0000-0000-00007F2B0000}"/>
    <cellStyle name="Normal 15 2 2 4" xfId="12120" xr:uid="{00000000-0005-0000-0000-0000802B0000}"/>
    <cellStyle name="Normal 15 2 2 5" xfId="19437" xr:uid="{00000000-0005-0000-0000-0000812B0000}"/>
    <cellStyle name="Normal 15 2 3" xfId="7360" xr:uid="{00000000-0005-0000-0000-0000822B0000}"/>
    <cellStyle name="Normal 15 2 3 2" xfId="12121" xr:uid="{00000000-0005-0000-0000-0000832B0000}"/>
    <cellStyle name="Normal 15 2 4" xfId="7361" xr:uid="{00000000-0005-0000-0000-0000842B0000}"/>
    <cellStyle name="Normal 15 2 4 2" xfId="12122" xr:uid="{00000000-0005-0000-0000-0000852B0000}"/>
    <cellStyle name="Normal 15 2 5" xfId="7362" xr:uid="{00000000-0005-0000-0000-0000862B0000}"/>
    <cellStyle name="Normal 15 2 5 2" xfId="12123" xr:uid="{00000000-0005-0000-0000-0000872B0000}"/>
    <cellStyle name="Normal 15 2 6" xfId="7363" xr:uid="{00000000-0005-0000-0000-0000882B0000}"/>
    <cellStyle name="Normal 15 2 6 2" xfId="12124" xr:uid="{00000000-0005-0000-0000-0000892B0000}"/>
    <cellStyle name="Normal 15 2 7" xfId="7364" xr:uid="{00000000-0005-0000-0000-00008A2B0000}"/>
    <cellStyle name="Normal 15 2 7 2" xfId="12125" xr:uid="{00000000-0005-0000-0000-00008B2B0000}"/>
    <cellStyle name="Normal 15 2 8" xfId="7365" xr:uid="{00000000-0005-0000-0000-00008C2B0000}"/>
    <cellStyle name="Normal 15 2 8 2" xfId="12126" xr:uid="{00000000-0005-0000-0000-00008D2B0000}"/>
    <cellStyle name="Normal 15 2 9" xfId="7366" xr:uid="{00000000-0005-0000-0000-00008E2B0000}"/>
    <cellStyle name="Normal 15 3" xfId="4874" xr:uid="{00000000-0005-0000-0000-00008F2B0000}"/>
    <cellStyle name="Normal 15 3 2" xfId="7367" xr:uid="{00000000-0005-0000-0000-0000902B0000}"/>
    <cellStyle name="Normal 15 3 3" xfId="19438" xr:uid="{00000000-0005-0000-0000-0000912B0000}"/>
    <cellStyle name="Normal 15 4" xfId="7368" xr:uid="{00000000-0005-0000-0000-0000922B0000}"/>
    <cellStyle name="Normal 15 4 2" xfId="12127" xr:uid="{00000000-0005-0000-0000-0000932B0000}"/>
    <cellStyle name="Normal 15 5" xfId="7369" xr:uid="{00000000-0005-0000-0000-0000942B0000}"/>
    <cellStyle name="Normal 15 6" xfId="7370" xr:uid="{00000000-0005-0000-0000-0000952B0000}"/>
    <cellStyle name="Normal 150" xfId="4875" xr:uid="{00000000-0005-0000-0000-0000962B0000}"/>
    <cellStyle name="Normal 151" xfId="4876" xr:uid="{00000000-0005-0000-0000-0000972B0000}"/>
    <cellStyle name="Normal 152" xfId="4877" xr:uid="{00000000-0005-0000-0000-0000982B0000}"/>
    <cellStyle name="Normal 153" xfId="4878" xr:uid="{00000000-0005-0000-0000-0000992B0000}"/>
    <cellStyle name="Normal 154" xfId="4879" xr:uid="{00000000-0005-0000-0000-00009A2B0000}"/>
    <cellStyle name="Normal 155" xfId="4880" xr:uid="{00000000-0005-0000-0000-00009B2B0000}"/>
    <cellStyle name="Normal 156" xfId="4881" xr:uid="{00000000-0005-0000-0000-00009C2B0000}"/>
    <cellStyle name="Normal 157" xfId="4882" xr:uid="{00000000-0005-0000-0000-00009D2B0000}"/>
    <cellStyle name="Normal 158" xfId="4883" xr:uid="{00000000-0005-0000-0000-00009E2B0000}"/>
    <cellStyle name="Normal 159" xfId="4884" xr:uid="{00000000-0005-0000-0000-00009F2B0000}"/>
    <cellStyle name="Normal 16" xfId="2466" xr:uid="{00000000-0005-0000-0000-0000A02B0000}"/>
    <cellStyle name="Normal 16 2" xfId="2471" xr:uid="{00000000-0005-0000-0000-0000A12B0000}"/>
    <cellStyle name="Normal 16 2 2" xfId="4885" xr:uid="{00000000-0005-0000-0000-0000A22B0000}"/>
    <cellStyle name="Normal 16 2 2 2" xfId="7371" xr:uid="{00000000-0005-0000-0000-0000A32B0000}"/>
    <cellStyle name="Normal 16 2 2 3" xfId="7372" xr:uid="{00000000-0005-0000-0000-0000A42B0000}"/>
    <cellStyle name="Normal 16 2 2 4" xfId="7373" xr:uid="{00000000-0005-0000-0000-0000A52B0000}"/>
    <cellStyle name="Normal 16 2 2 5" xfId="12128" xr:uid="{00000000-0005-0000-0000-0000A62B0000}"/>
    <cellStyle name="Normal 16 2 3" xfId="7374" xr:uid="{00000000-0005-0000-0000-0000A72B0000}"/>
    <cellStyle name="Normal 16 2 3 2" xfId="12129" xr:uid="{00000000-0005-0000-0000-0000A82B0000}"/>
    <cellStyle name="Normal 16 2 4" xfId="7375" xr:uid="{00000000-0005-0000-0000-0000A92B0000}"/>
    <cellStyle name="Normal 16 2 4 2" xfId="12130" xr:uid="{00000000-0005-0000-0000-0000AA2B0000}"/>
    <cellStyle name="Normal 16 2 5" xfId="7376" xr:uid="{00000000-0005-0000-0000-0000AB2B0000}"/>
    <cellStyle name="Normal 16 3" xfId="4886" xr:uid="{00000000-0005-0000-0000-0000AC2B0000}"/>
    <cellStyle name="Normal 16 4" xfId="4887" xr:uid="{00000000-0005-0000-0000-0000AD2B0000}"/>
    <cellStyle name="Normal 16 4 2" xfId="12131" xr:uid="{00000000-0005-0000-0000-0000AE2B0000}"/>
    <cellStyle name="Normal 16 5" xfId="7377" xr:uid="{00000000-0005-0000-0000-0000AF2B0000}"/>
    <cellStyle name="Normal 16 6" xfId="12132" xr:uid="{00000000-0005-0000-0000-0000B02B0000}"/>
    <cellStyle name="Normal 16_Book1" xfId="4888" xr:uid="{00000000-0005-0000-0000-0000B12B0000}"/>
    <cellStyle name="Normal 160" xfId="4889" xr:uid="{00000000-0005-0000-0000-0000B22B0000}"/>
    <cellStyle name="Normal 161" xfId="4890" xr:uid="{00000000-0005-0000-0000-0000B32B0000}"/>
    <cellStyle name="Normal 162" xfId="4891" xr:uid="{00000000-0005-0000-0000-0000B42B0000}"/>
    <cellStyle name="Normal 163" xfId="4892" xr:uid="{00000000-0005-0000-0000-0000B52B0000}"/>
    <cellStyle name="Normal 164" xfId="4893" xr:uid="{00000000-0005-0000-0000-0000B62B0000}"/>
    <cellStyle name="Normal 165" xfId="4894" xr:uid="{00000000-0005-0000-0000-0000B72B0000}"/>
    <cellStyle name="Normal 166" xfId="4895" xr:uid="{00000000-0005-0000-0000-0000B82B0000}"/>
    <cellStyle name="Normal 167" xfId="4896" xr:uid="{00000000-0005-0000-0000-0000B92B0000}"/>
    <cellStyle name="Normal 168" xfId="4897" xr:uid="{00000000-0005-0000-0000-0000BA2B0000}"/>
    <cellStyle name="Normal 169" xfId="4898" xr:uid="{00000000-0005-0000-0000-0000BB2B0000}"/>
    <cellStyle name="Normal 17" xfId="2468" xr:uid="{00000000-0005-0000-0000-0000BC2B0000}"/>
    <cellStyle name="Normal 17 2" xfId="2488" xr:uid="{00000000-0005-0000-0000-0000BD2B0000}"/>
    <cellStyle name="Normal 17 2 2" xfId="7378" xr:uid="{00000000-0005-0000-0000-0000BE2B0000}"/>
    <cellStyle name="Normal 17 2 2 2" xfId="12133" xr:uid="{00000000-0005-0000-0000-0000BF2B0000}"/>
    <cellStyle name="Normal 17 2 2 3" xfId="12134" xr:uid="{00000000-0005-0000-0000-0000C02B0000}"/>
    <cellStyle name="Normal 17 2 2 3 2" xfId="12135" xr:uid="{00000000-0005-0000-0000-0000C12B0000}"/>
    <cellStyle name="Normal 17 2 2 4" xfId="12136" xr:uid="{00000000-0005-0000-0000-0000C22B0000}"/>
    <cellStyle name="Normal 17 2 3" xfId="7379" xr:uid="{00000000-0005-0000-0000-0000C32B0000}"/>
    <cellStyle name="Normal 17 2 3 2" xfId="12137" xr:uid="{00000000-0005-0000-0000-0000C42B0000}"/>
    <cellStyle name="Normal 17 2 3 2 2" xfId="12138" xr:uid="{00000000-0005-0000-0000-0000C52B0000}"/>
    <cellStyle name="Normal 17 2 3 2 2 2" xfId="12139" xr:uid="{00000000-0005-0000-0000-0000C62B0000}"/>
    <cellStyle name="Normal 17 2 3 2 2 2 2" xfId="12140" xr:uid="{00000000-0005-0000-0000-0000C72B0000}"/>
    <cellStyle name="Normal 17 2 3 2 2 3" xfId="12141" xr:uid="{00000000-0005-0000-0000-0000C82B0000}"/>
    <cellStyle name="Normal 17 2 3 2 3" xfId="12142" xr:uid="{00000000-0005-0000-0000-0000C92B0000}"/>
    <cellStyle name="Normal 17 2 3 2 3 2" xfId="12143" xr:uid="{00000000-0005-0000-0000-0000CA2B0000}"/>
    <cellStyle name="Normal 17 2 3 2 4" xfId="12144" xr:uid="{00000000-0005-0000-0000-0000CB2B0000}"/>
    <cellStyle name="Normal 17 2 3 3" xfId="12145" xr:uid="{00000000-0005-0000-0000-0000CC2B0000}"/>
    <cellStyle name="Normal 17 2 3 3 2" xfId="12146" xr:uid="{00000000-0005-0000-0000-0000CD2B0000}"/>
    <cellStyle name="Normal 17 2 3 3 2 2" xfId="12147" xr:uid="{00000000-0005-0000-0000-0000CE2B0000}"/>
    <cellStyle name="Normal 17 2 3 3 2 2 2" xfId="12148" xr:uid="{00000000-0005-0000-0000-0000CF2B0000}"/>
    <cellStyle name="Normal 17 2 3 3 2 3" xfId="12149" xr:uid="{00000000-0005-0000-0000-0000D02B0000}"/>
    <cellStyle name="Normal 17 2 3 3 3" xfId="12150" xr:uid="{00000000-0005-0000-0000-0000D12B0000}"/>
    <cellStyle name="Normal 17 2 3 3 3 2" xfId="12151" xr:uid="{00000000-0005-0000-0000-0000D22B0000}"/>
    <cellStyle name="Normal 17 2 3 3 4" xfId="12152" xr:uid="{00000000-0005-0000-0000-0000D32B0000}"/>
    <cellStyle name="Normal 17 2 3 4" xfId="12153" xr:uid="{00000000-0005-0000-0000-0000D42B0000}"/>
    <cellStyle name="Normal 17 2 3 4 2" xfId="12154" xr:uid="{00000000-0005-0000-0000-0000D52B0000}"/>
    <cellStyle name="Normal 17 2 3 4 2 2" xfId="12155" xr:uid="{00000000-0005-0000-0000-0000D62B0000}"/>
    <cellStyle name="Normal 17 2 3 4 3" xfId="12156" xr:uid="{00000000-0005-0000-0000-0000D72B0000}"/>
    <cellStyle name="Normal 17 2 3 5" xfId="12157" xr:uid="{00000000-0005-0000-0000-0000D82B0000}"/>
    <cellStyle name="Normal 17 2 3 5 2" xfId="12158" xr:uid="{00000000-0005-0000-0000-0000D92B0000}"/>
    <cellStyle name="Normal 17 2 3 6" xfId="12159" xr:uid="{00000000-0005-0000-0000-0000DA2B0000}"/>
    <cellStyle name="Normal 17 2 4" xfId="12160" xr:uid="{00000000-0005-0000-0000-0000DB2B0000}"/>
    <cellStyle name="Normal 17 2 4 2" xfId="12161" xr:uid="{00000000-0005-0000-0000-0000DC2B0000}"/>
    <cellStyle name="Normal 17 2 4 2 2" xfId="12162" xr:uid="{00000000-0005-0000-0000-0000DD2B0000}"/>
    <cellStyle name="Normal 17 2 4 2 2 2" xfId="12163" xr:uid="{00000000-0005-0000-0000-0000DE2B0000}"/>
    <cellStyle name="Normal 17 2 4 2 3" xfId="12164" xr:uid="{00000000-0005-0000-0000-0000DF2B0000}"/>
    <cellStyle name="Normal 17 2 4 3" xfId="12165" xr:uid="{00000000-0005-0000-0000-0000E02B0000}"/>
    <cellStyle name="Normal 17 2 4 3 2" xfId="12166" xr:uid="{00000000-0005-0000-0000-0000E12B0000}"/>
    <cellStyle name="Normal 17 2 4 4" xfId="12167" xr:uid="{00000000-0005-0000-0000-0000E22B0000}"/>
    <cellStyle name="Normal 17 2 5" xfId="12168" xr:uid="{00000000-0005-0000-0000-0000E32B0000}"/>
    <cellStyle name="Normal 17 2 5 2" xfId="12169" xr:uid="{00000000-0005-0000-0000-0000E42B0000}"/>
    <cellStyle name="Normal 17 2 5 2 2" xfId="12170" xr:uid="{00000000-0005-0000-0000-0000E52B0000}"/>
    <cellStyle name="Normal 17 2 5 2 2 2" xfId="12171" xr:uid="{00000000-0005-0000-0000-0000E62B0000}"/>
    <cellStyle name="Normal 17 2 5 2 3" xfId="12172" xr:uid="{00000000-0005-0000-0000-0000E72B0000}"/>
    <cellStyle name="Normal 17 2 5 3" xfId="12173" xr:uid="{00000000-0005-0000-0000-0000E82B0000}"/>
    <cellStyle name="Normal 17 2 5 3 2" xfId="12174" xr:uid="{00000000-0005-0000-0000-0000E92B0000}"/>
    <cellStyle name="Normal 17 2 5 4" xfId="12175" xr:uid="{00000000-0005-0000-0000-0000EA2B0000}"/>
    <cellStyle name="Normal 17 2 6" xfId="12176" xr:uid="{00000000-0005-0000-0000-0000EB2B0000}"/>
    <cellStyle name="Normal 17 2 6 2" xfId="12177" xr:uid="{00000000-0005-0000-0000-0000EC2B0000}"/>
    <cellStyle name="Normal 17 2 6 2 2" xfId="12178" xr:uid="{00000000-0005-0000-0000-0000ED2B0000}"/>
    <cellStyle name="Normal 17 2 6 3" xfId="12179" xr:uid="{00000000-0005-0000-0000-0000EE2B0000}"/>
    <cellStyle name="Normal 17 2 7" xfId="12180" xr:uid="{00000000-0005-0000-0000-0000EF2B0000}"/>
    <cellStyle name="Normal 17 2 7 2" xfId="12181" xr:uid="{00000000-0005-0000-0000-0000F02B0000}"/>
    <cellStyle name="Normal 17 3" xfId="7380" xr:uid="{00000000-0005-0000-0000-0000F12B0000}"/>
    <cellStyle name="Normal 17 3 2" xfId="7381" xr:uid="{00000000-0005-0000-0000-0000F22B0000}"/>
    <cellStyle name="Normal 17 3 3" xfId="19439" xr:uid="{00000000-0005-0000-0000-0000F32B0000}"/>
    <cellStyle name="Normal 17 4" xfId="7382" xr:uid="{00000000-0005-0000-0000-0000F42B0000}"/>
    <cellStyle name="Normal 17 4 2" xfId="12182" xr:uid="{00000000-0005-0000-0000-0000F52B0000}"/>
    <cellStyle name="Normal 17 5" xfId="12183" xr:uid="{00000000-0005-0000-0000-0000F62B0000}"/>
    <cellStyle name="Normal 17 5 2" xfId="12184" xr:uid="{00000000-0005-0000-0000-0000F72B0000}"/>
    <cellStyle name="Normal 17 6" xfId="19440" xr:uid="{00000000-0005-0000-0000-0000F82B0000}"/>
    <cellStyle name="Normal 170" xfId="4899" xr:uid="{00000000-0005-0000-0000-0000F92B0000}"/>
    <cellStyle name="Normal 171" xfId="4900" xr:uid="{00000000-0005-0000-0000-0000FA2B0000}"/>
    <cellStyle name="Normal 172" xfId="4901" xr:uid="{00000000-0005-0000-0000-0000FB2B0000}"/>
    <cellStyle name="Normal 173" xfId="4902" xr:uid="{00000000-0005-0000-0000-0000FC2B0000}"/>
    <cellStyle name="Normal 174" xfId="4903" xr:uid="{00000000-0005-0000-0000-0000FD2B0000}"/>
    <cellStyle name="Normal 175" xfId="4904" xr:uid="{00000000-0005-0000-0000-0000FE2B0000}"/>
    <cellStyle name="Normal 176" xfId="4905" xr:uid="{00000000-0005-0000-0000-0000FF2B0000}"/>
    <cellStyle name="Normal 177" xfId="4906" xr:uid="{00000000-0005-0000-0000-0000002C0000}"/>
    <cellStyle name="Normal 178" xfId="4907" xr:uid="{00000000-0005-0000-0000-0000012C0000}"/>
    <cellStyle name="Normal 179" xfId="4908" xr:uid="{00000000-0005-0000-0000-0000022C0000}"/>
    <cellStyle name="Normal 18" xfId="2463" xr:uid="{00000000-0005-0000-0000-0000032C0000}"/>
    <cellStyle name="Normal 18 2" xfId="7383" xr:uid="{00000000-0005-0000-0000-0000042C0000}"/>
    <cellStyle name="Normal 18 2 2" xfId="7384" xr:uid="{00000000-0005-0000-0000-0000052C0000}"/>
    <cellStyle name="Normal 18 2 2 2" xfId="12185" xr:uid="{00000000-0005-0000-0000-0000062C0000}"/>
    <cellStyle name="Normal 18 2 3" xfId="12186" xr:uid="{00000000-0005-0000-0000-0000072C0000}"/>
    <cellStyle name="Normal 18 3" xfId="7385" xr:uid="{00000000-0005-0000-0000-0000082C0000}"/>
    <cellStyle name="Normal 18 3 2" xfId="7386" xr:uid="{00000000-0005-0000-0000-0000092C0000}"/>
    <cellStyle name="Normal 18 3 3" xfId="19441" xr:uid="{00000000-0005-0000-0000-00000A2C0000}"/>
    <cellStyle name="Normal 18 4" xfId="7387" xr:uid="{00000000-0005-0000-0000-00000B2C0000}"/>
    <cellStyle name="Normal 18 4 2" xfId="12187" xr:uid="{00000000-0005-0000-0000-00000C2C0000}"/>
    <cellStyle name="Normal 18 5" xfId="7388" xr:uid="{00000000-0005-0000-0000-00000D2C0000}"/>
    <cellStyle name="Normal 18 5 2" xfId="12188" xr:uid="{00000000-0005-0000-0000-00000E2C0000}"/>
    <cellStyle name="Normal 18 6" xfId="19442" xr:uid="{00000000-0005-0000-0000-00000F2C0000}"/>
    <cellStyle name="Normal 18 7" xfId="19443" xr:uid="{00000000-0005-0000-0000-0000102C0000}"/>
    <cellStyle name="Normal 180" xfId="4909" xr:uid="{00000000-0005-0000-0000-0000112C0000}"/>
    <cellStyle name="Normal 181" xfId="4910" xr:uid="{00000000-0005-0000-0000-0000122C0000}"/>
    <cellStyle name="Normal 182" xfId="4911" xr:uid="{00000000-0005-0000-0000-0000132C0000}"/>
    <cellStyle name="Normal 183" xfId="4912" xr:uid="{00000000-0005-0000-0000-0000142C0000}"/>
    <cellStyle name="Normal 184" xfId="4913" xr:uid="{00000000-0005-0000-0000-0000152C0000}"/>
    <cellStyle name="Normal 185" xfId="4914" xr:uid="{00000000-0005-0000-0000-0000162C0000}"/>
    <cellStyle name="Normal 186" xfId="4915" xr:uid="{00000000-0005-0000-0000-0000172C0000}"/>
    <cellStyle name="Normal 187" xfId="4916" xr:uid="{00000000-0005-0000-0000-0000182C0000}"/>
    <cellStyle name="Normal 188" xfId="4917" xr:uid="{00000000-0005-0000-0000-0000192C0000}"/>
    <cellStyle name="Normal 189" xfId="4918" xr:uid="{00000000-0005-0000-0000-00001A2C0000}"/>
    <cellStyle name="Normal 19" xfId="2469" xr:uid="{00000000-0005-0000-0000-00001B2C0000}"/>
    <cellStyle name="Normal 19 2" xfId="2473" xr:uid="{00000000-0005-0000-0000-00001C2C0000}"/>
    <cellStyle name="Normal 19 2 2" xfId="7389" xr:uid="{00000000-0005-0000-0000-00001D2C0000}"/>
    <cellStyle name="Normal 19 2 3" xfId="19444" xr:uid="{00000000-0005-0000-0000-00001E2C0000}"/>
    <cellStyle name="Normal 19 3" xfId="7390" xr:uid="{00000000-0005-0000-0000-00001F2C0000}"/>
    <cellStyle name="Normal 19 4" xfId="12189" xr:uid="{00000000-0005-0000-0000-0000202C0000}"/>
    <cellStyle name="Normal 190" xfId="4919" xr:uid="{00000000-0005-0000-0000-0000212C0000}"/>
    <cellStyle name="Normal 191" xfId="4920" xr:uid="{00000000-0005-0000-0000-0000222C0000}"/>
    <cellStyle name="Normal 192" xfId="4921" xr:uid="{00000000-0005-0000-0000-0000232C0000}"/>
    <cellStyle name="Normal 193" xfId="4922" xr:uid="{00000000-0005-0000-0000-0000242C0000}"/>
    <cellStyle name="Normal 194" xfId="4923" xr:uid="{00000000-0005-0000-0000-0000252C0000}"/>
    <cellStyle name="Normal 195" xfId="4924" xr:uid="{00000000-0005-0000-0000-0000262C0000}"/>
    <cellStyle name="Normal 196" xfId="4925" xr:uid="{00000000-0005-0000-0000-0000272C0000}"/>
    <cellStyle name="Normal 197" xfId="4926" xr:uid="{00000000-0005-0000-0000-0000282C0000}"/>
    <cellStyle name="Normal 198" xfId="4927" xr:uid="{00000000-0005-0000-0000-0000292C0000}"/>
    <cellStyle name="Normal 199" xfId="4928" xr:uid="{00000000-0005-0000-0000-00002A2C0000}"/>
    <cellStyle name="Normal 2" xfId="2425" xr:uid="{00000000-0005-0000-0000-00002B2C0000}"/>
    <cellStyle name="Normal 2 10" xfId="4929" xr:uid="{00000000-0005-0000-0000-00002C2C0000}"/>
    <cellStyle name="Normal 2 10 2" xfId="12190" xr:uid="{00000000-0005-0000-0000-00002D2C0000}"/>
    <cellStyle name="Normal 2 10 2 2" xfId="12191" xr:uid="{00000000-0005-0000-0000-00002E2C0000}"/>
    <cellStyle name="Normal 2 10 3" xfId="12192" xr:uid="{00000000-0005-0000-0000-00002F2C0000}"/>
    <cellStyle name="Normal 2 11" xfId="4930" xr:uid="{00000000-0005-0000-0000-0000302C0000}"/>
    <cellStyle name="Normal 2 11 2" xfId="12193" xr:uid="{00000000-0005-0000-0000-0000312C0000}"/>
    <cellStyle name="Normal 2 11 2 2" xfId="12194" xr:uid="{00000000-0005-0000-0000-0000322C0000}"/>
    <cellStyle name="Normal 2 11 3" xfId="12195" xr:uid="{00000000-0005-0000-0000-0000332C0000}"/>
    <cellStyle name="Normal 2 12" xfId="7391" xr:uid="{00000000-0005-0000-0000-0000342C0000}"/>
    <cellStyle name="Normal 2 12 2" xfId="12196" xr:uid="{00000000-0005-0000-0000-0000352C0000}"/>
    <cellStyle name="Normal 2 12 2 2" xfId="12197" xr:uid="{00000000-0005-0000-0000-0000362C0000}"/>
    <cellStyle name="Normal 2 12 3" xfId="12198" xr:uid="{00000000-0005-0000-0000-0000372C0000}"/>
    <cellStyle name="Normal 2 13" xfId="7392" xr:uid="{00000000-0005-0000-0000-0000382C0000}"/>
    <cellStyle name="Normal 2 13 2" xfId="12199" xr:uid="{00000000-0005-0000-0000-0000392C0000}"/>
    <cellStyle name="Normal 2 13 2 2" xfId="12200" xr:uid="{00000000-0005-0000-0000-00003A2C0000}"/>
    <cellStyle name="Normal 2 13 3" xfId="12201" xr:uid="{00000000-0005-0000-0000-00003B2C0000}"/>
    <cellStyle name="Normal 2 13 4" xfId="12202" xr:uid="{00000000-0005-0000-0000-00003C2C0000}"/>
    <cellStyle name="Normal 2 14" xfId="7393" xr:uid="{00000000-0005-0000-0000-00003D2C0000}"/>
    <cellStyle name="Normal 2 14 2" xfId="12203" xr:uid="{00000000-0005-0000-0000-00003E2C0000}"/>
    <cellStyle name="Normal 2 14 2 2" xfId="12204" xr:uid="{00000000-0005-0000-0000-00003F2C0000}"/>
    <cellStyle name="Normal 2 14 2 2 2" xfId="12205" xr:uid="{00000000-0005-0000-0000-0000402C0000}"/>
    <cellStyle name="Normal 2 14 2 2 2 2" xfId="12206" xr:uid="{00000000-0005-0000-0000-0000412C0000}"/>
    <cellStyle name="Normal 2 14 2 2 2 2 2" xfId="12207" xr:uid="{00000000-0005-0000-0000-0000422C0000}"/>
    <cellStyle name="Normal 2 14 2 2 2 2 2 2" xfId="12208" xr:uid="{00000000-0005-0000-0000-0000432C0000}"/>
    <cellStyle name="Normal 2 14 2 2 2 2 2 2 2" xfId="12209" xr:uid="{00000000-0005-0000-0000-0000442C0000}"/>
    <cellStyle name="Normal 2 14 2 2 2 2 2 3" xfId="12210" xr:uid="{00000000-0005-0000-0000-0000452C0000}"/>
    <cellStyle name="Normal 2 14 2 2 2 2 3" xfId="12211" xr:uid="{00000000-0005-0000-0000-0000462C0000}"/>
    <cellStyle name="Normal 2 14 2 2 2 2 3 2" xfId="12212" xr:uid="{00000000-0005-0000-0000-0000472C0000}"/>
    <cellStyle name="Normal 2 14 2 2 2 2 4" xfId="12213" xr:uid="{00000000-0005-0000-0000-0000482C0000}"/>
    <cellStyle name="Normal 2 14 2 2 2 3" xfId="12214" xr:uid="{00000000-0005-0000-0000-0000492C0000}"/>
    <cellStyle name="Normal 2 14 2 2 2 3 2" xfId="12215" xr:uid="{00000000-0005-0000-0000-00004A2C0000}"/>
    <cellStyle name="Normal 2 14 2 2 2 3 2 2" xfId="12216" xr:uid="{00000000-0005-0000-0000-00004B2C0000}"/>
    <cellStyle name="Normal 2 14 2 2 2 3 2 2 2" xfId="12217" xr:uid="{00000000-0005-0000-0000-00004C2C0000}"/>
    <cellStyle name="Normal 2 14 2 2 2 3 2 3" xfId="12218" xr:uid="{00000000-0005-0000-0000-00004D2C0000}"/>
    <cellStyle name="Normal 2 14 2 2 2 3 3" xfId="12219" xr:uid="{00000000-0005-0000-0000-00004E2C0000}"/>
    <cellStyle name="Normal 2 14 2 2 2 3 3 2" xfId="12220" xr:uid="{00000000-0005-0000-0000-00004F2C0000}"/>
    <cellStyle name="Normal 2 14 2 2 2 3 4" xfId="12221" xr:uid="{00000000-0005-0000-0000-0000502C0000}"/>
    <cellStyle name="Normal 2 14 2 2 2 4" xfId="12222" xr:uid="{00000000-0005-0000-0000-0000512C0000}"/>
    <cellStyle name="Normal 2 14 2 2 2 4 2" xfId="12223" xr:uid="{00000000-0005-0000-0000-0000522C0000}"/>
    <cellStyle name="Normal 2 14 2 2 2 4 2 2" xfId="12224" xr:uid="{00000000-0005-0000-0000-0000532C0000}"/>
    <cellStyle name="Normal 2 14 2 2 2 4 3" xfId="12225" xr:uid="{00000000-0005-0000-0000-0000542C0000}"/>
    <cellStyle name="Normal 2 14 2 2 2 5" xfId="12226" xr:uid="{00000000-0005-0000-0000-0000552C0000}"/>
    <cellStyle name="Normal 2 14 2 2 2 5 2" xfId="12227" xr:uid="{00000000-0005-0000-0000-0000562C0000}"/>
    <cellStyle name="Normal 2 14 2 2 2 6" xfId="12228" xr:uid="{00000000-0005-0000-0000-0000572C0000}"/>
    <cellStyle name="Normal 2 14 2 2 3" xfId="12229" xr:uid="{00000000-0005-0000-0000-0000582C0000}"/>
    <cellStyle name="Normal 2 14 2 2 3 2" xfId="12230" xr:uid="{00000000-0005-0000-0000-0000592C0000}"/>
    <cellStyle name="Normal 2 14 2 2 3 2 2" xfId="12231" xr:uid="{00000000-0005-0000-0000-00005A2C0000}"/>
    <cellStyle name="Normal 2 14 2 2 3 2 2 2" xfId="12232" xr:uid="{00000000-0005-0000-0000-00005B2C0000}"/>
    <cellStyle name="Normal 2 14 2 2 3 2 3" xfId="12233" xr:uid="{00000000-0005-0000-0000-00005C2C0000}"/>
    <cellStyle name="Normal 2 14 2 2 3 3" xfId="12234" xr:uid="{00000000-0005-0000-0000-00005D2C0000}"/>
    <cellStyle name="Normal 2 14 2 2 3 3 2" xfId="12235" xr:uid="{00000000-0005-0000-0000-00005E2C0000}"/>
    <cellStyle name="Normal 2 14 2 2 3 4" xfId="12236" xr:uid="{00000000-0005-0000-0000-00005F2C0000}"/>
    <cellStyle name="Normal 2 14 2 2 4" xfId="12237" xr:uid="{00000000-0005-0000-0000-0000602C0000}"/>
    <cellStyle name="Normal 2 14 2 2 4 2" xfId="12238" xr:uid="{00000000-0005-0000-0000-0000612C0000}"/>
    <cellStyle name="Normal 2 14 2 2 4 2 2" xfId="12239" xr:uid="{00000000-0005-0000-0000-0000622C0000}"/>
    <cellStyle name="Normal 2 14 2 2 4 2 2 2" xfId="12240" xr:uid="{00000000-0005-0000-0000-0000632C0000}"/>
    <cellStyle name="Normal 2 14 2 2 4 2 3" xfId="12241" xr:uid="{00000000-0005-0000-0000-0000642C0000}"/>
    <cellStyle name="Normal 2 14 2 2 4 3" xfId="12242" xr:uid="{00000000-0005-0000-0000-0000652C0000}"/>
    <cellStyle name="Normal 2 14 2 2 4 3 2" xfId="12243" xr:uid="{00000000-0005-0000-0000-0000662C0000}"/>
    <cellStyle name="Normal 2 14 2 2 4 4" xfId="12244" xr:uid="{00000000-0005-0000-0000-0000672C0000}"/>
    <cellStyle name="Normal 2 14 2 2 5" xfId="12245" xr:uid="{00000000-0005-0000-0000-0000682C0000}"/>
    <cellStyle name="Normal 2 14 2 2 5 2" xfId="12246" xr:uid="{00000000-0005-0000-0000-0000692C0000}"/>
    <cellStyle name="Normal 2 14 2 2 5 2 2" xfId="12247" xr:uid="{00000000-0005-0000-0000-00006A2C0000}"/>
    <cellStyle name="Normal 2 14 2 2 5 3" xfId="12248" xr:uid="{00000000-0005-0000-0000-00006B2C0000}"/>
    <cellStyle name="Normal 2 14 2 2 6" xfId="12249" xr:uid="{00000000-0005-0000-0000-00006C2C0000}"/>
    <cellStyle name="Normal 2 14 2 2 6 2" xfId="12250" xr:uid="{00000000-0005-0000-0000-00006D2C0000}"/>
    <cellStyle name="Normal 2 14 2 2 7" xfId="12251" xr:uid="{00000000-0005-0000-0000-00006E2C0000}"/>
    <cellStyle name="Normal 2 14 3" xfId="12252" xr:uid="{00000000-0005-0000-0000-00006F2C0000}"/>
    <cellStyle name="Normal 2 14 3 2" xfId="12253" xr:uid="{00000000-0005-0000-0000-0000702C0000}"/>
    <cellStyle name="Normal 2 14 3 2 2" xfId="12254" xr:uid="{00000000-0005-0000-0000-0000712C0000}"/>
    <cellStyle name="Normal 2 14 3 2 2 2" xfId="12255" xr:uid="{00000000-0005-0000-0000-0000722C0000}"/>
    <cellStyle name="Normal 2 14 3 2 2 2 2" xfId="12256" xr:uid="{00000000-0005-0000-0000-0000732C0000}"/>
    <cellStyle name="Normal 2 14 3 2 2 2 2 2" xfId="12257" xr:uid="{00000000-0005-0000-0000-0000742C0000}"/>
    <cellStyle name="Normal 2 14 3 2 2 2 3" xfId="12258" xr:uid="{00000000-0005-0000-0000-0000752C0000}"/>
    <cellStyle name="Normal 2 14 3 2 2 3" xfId="12259" xr:uid="{00000000-0005-0000-0000-0000762C0000}"/>
    <cellStyle name="Normal 2 14 3 2 2 3 2" xfId="12260" xr:uid="{00000000-0005-0000-0000-0000772C0000}"/>
    <cellStyle name="Normal 2 14 3 2 2 4" xfId="12261" xr:uid="{00000000-0005-0000-0000-0000782C0000}"/>
    <cellStyle name="Normal 2 14 3 2 3" xfId="12262" xr:uid="{00000000-0005-0000-0000-0000792C0000}"/>
    <cellStyle name="Normal 2 14 3 2 3 2" xfId="12263" xr:uid="{00000000-0005-0000-0000-00007A2C0000}"/>
    <cellStyle name="Normal 2 14 3 2 3 2 2" xfId="12264" xr:uid="{00000000-0005-0000-0000-00007B2C0000}"/>
    <cellStyle name="Normal 2 14 3 2 3 2 2 2" xfId="12265" xr:uid="{00000000-0005-0000-0000-00007C2C0000}"/>
    <cellStyle name="Normal 2 14 3 2 3 2 3" xfId="12266" xr:uid="{00000000-0005-0000-0000-00007D2C0000}"/>
    <cellStyle name="Normal 2 14 3 2 3 3" xfId="12267" xr:uid="{00000000-0005-0000-0000-00007E2C0000}"/>
    <cellStyle name="Normal 2 14 3 2 3 3 2" xfId="12268" xr:uid="{00000000-0005-0000-0000-00007F2C0000}"/>
    <cellStyle name="Normal 2 14 3 2 3 4" xfId="12269" xr:uid="{00000000-0005-0000-0000-0000802C0000}"/>
    <cellStyle name="Normal 2 14 3 2 4" xfId="12270" xr:uid="{00000000-0005-0000-0000-0000812C0000}"/>
    <cellStyle name="Normal 2 14 3 2 4 2" xfId="12271" xr:uid="{00000000-0005-0000-0000-0000822C0000}"/>
    <cellStyle name="Normal 2 14 3 2 4 2 2" xfId="12272" xr:uid="{00000000-0005-0000-0000-0000832C0000}"/>
    <cellStyle name="Normal 2 14 3 2 4 3" xfId="12273" xr:uid="{00000000-0005-0000-0000-0000842C0000}"/>
    <cellStyle name="Normal 2 14 3 2 5" xfId="12274" xr:uid="{00000000-0005-0000-0000-0000852C0000}"/>
    <cellStyle name="Normal 2 14 3 2 5 2" xfId="12275" xr:uid="{00000000-0005-0000-0000-0000862C0000}"/>
    <cellStyle name="Normal 2 14 3 2 6" xfId="12276" xr:uid="{00000000-0005-0000-0000-0000872C0000}"/>
    <cellStyle name="Normal 2 14 3 3" xfId="12277" xr:uid="{00000000-0005-0000-0000-0000882C0000}"/>
    <cellStyle name="Normal 2 14 3 3 2" xfId="12278" xr:uid="{00000000-0005-0000-0000-0000892C0000}"/>
    <cellStyle name="Normal 2 14 3 3 2 2" xfId="12279" xr:uid="{00000000-0005-0000-0000-00008A2C0000}"/>
    <cellStyle name="Normal 2 14 3 3 2 2 2" xfId="12280" xr:uid="{00000000-0005-0000-0000-00008B2C0000}"/>
    <cellStyle name="Normal 2 14 3 3 2 3" xfId="12281" xr:uid="{00000000-0005-0000-0000-00008C2C0000}"/>
    <cellStyle name="Normal 2 14 3 3 3" xfId="12282" xr:uid="{00000000-0005-0000-0000-00008D2C0000}"/>
    <cellStyle name="Normal 2 14 3 3 3 2" xfId="12283" xr:uid="{00000000-0005-0000-0000-00008E2C0000}"/>
    <cellStyle name="Normal 2 14 3 3 4" xfId="12284" xr:uid="{00000000-0005-0000-0000-00008F2C0000}"/>
    <cellStyle name="Normal 2 14 3 4" xfId="12285" xr:uid="{00000000-0005-0000-0000-0000902C0000}"/>
    <cellStyle name="Normal 2 14 3 4 2" xfId="12286" xr:uid="{00000000-0005-0000-0000-0000912C0000}"/>
    <cellStyle name="Normal 2 14 3 4 2 2" xfId="12287" xr:uid="{00000000-0005-0000-0000-0000922C0000}"/>
    <cellStyle name="Normal 2 14 3 4 2 2 2" xfId="12288" xr:uid="{00000000-0005-0000-0000-0000932C0000}"/>
    <cellStyle name="Normal 2 14 3 4 2 3" xfId="12289" xr:uid="{00000000-0005-0000-0000-0000942C0000}"/>
    <cellStyle name="Normal 2 14 3 4 3" xfId="12290" xr:uid="{00000000-0005-0000-0000-0000952C0000}"/>
    <cellStyle name="Normal 2 14 3 4 3 2" xfId="12291" xr:uid="{00000000-0005-0000-0000-0000962C0000}"/>
    <cellStyle name="Normal 2 14 3 4 4" xfId="12292" xr:uid="{00000000-0005-0000-0000-0000972C0000}"/>
    <cellStyle name="Normal 2 14 3 5" xfId="12293" xr:uid="{00000000-0005-0000-0000-0000982C0000}"/>
    <cellStyle name="Normal 2 14 3 5 2" xfId="12294" xr:uid="{00000000-0005-0000-0000-0000992C0000}"/>
    <cellStyle name="Normal 2 14 3 5 2 2" xfId="12295" xr:uid="{00000000-0005-0000-0000-00009A2C0000}"/>
    <cellStyle name="Normal 2 14 3 5 3" xfId="12296" xr:uid="{00000000-0005-0000-0000-00009B2C0000}"/>
    <cellStyle name="Normal 2 14 3 6" xfId="12297" xr:uid="{00000000-0005-0000-0000-00009C2C0000}"/>
    <cellStyle name="Normal 2 14 3 6 2" xfId="12298" xr:uid="{00000000-0005-0000-0000-00009D2C0000}"/>
    <cellStyle name="Normal 2 14 3 7" xfId="12299" xr:uid="{00000000-0005-0000-0000-00009E2C0000}"/>
    <cellStyle name="Normal 2 14 4" xfId="12300" xr:uid="{00000000-0005-0000-0000-00009F2C0000}"/>
    <cellStyle name="Normal 2 14 4 2" xfId="12301" xr:uid="{00000000-0005-0000-0000-0000A02C0000}"/>
    <cellStyle name="Normal 2 14 4 2 2" xfId="12302" xr:uid="{00000000-0005-0000-0000-0000A12C0000}"/>
    <cellStyle name="Normal 2 14 4 2 2 2" xfId="12303" xr:uid="{00000000-0005-0000-0000-0000A22C0000}"/>
    <cellStyle name="Normal 2 14 4 2 2 2 2" xfId="12304" xr:uid="{00000000-0005-0000-0000-0000A32C0000}"/>
    <cellStyle name="Normal 2 14 4 2 2 3" xfId="12305" xr:uid="{00000000-0005-0000-0000-0000A42C0000}"/>
    <cellStyle name="Normal 2 14 4 2 3" xfId="12306" xr:uid="{00000000-0005-0000-0000-0000A52C0000}"/>
    <cellStyle name="Normal 2 14 4 2 3 2" xfId="12307" xr:uid="{00000000-0005-0000-0000-0000A62C0000}"/>
    <cellStyle name="Normal 2 14 4 2 4" xfId="12308" xr:uid="{00000000-0005-0000-0000-0000A72C0000}"/>
    <cellStyle name="Normal 2 14 4 3" xfId="12309" xr:uid="{00000000-0005-0000-0000-0000A82C0000}"/>
    <cellStyle name="Normal 2 14 4 3 2" xfId="12310" xr:uid="{00000000-0005-0000-0000-0000A92C0000}"/>
    <cellStyle name="Normal 2 14 4 3 2 2" xfId="12311" xr:uid="{00000000-0005-0000-0000-0000AA2C0000}"/>
    <cellStyle name="Normal 2 14 4 3 2 2 2" xfId="12312" xr:uid="{00000000-0005-0000-0000-0000AB2C0000}"/>
    <cellStyle name="Normal 2 14 4 3 2 3" xfId="12313" xr:uid="{00000000-0005-0000-0000-0000AC2C0000}"/>
    <cellStyle name="Normal 2 14 4 3 3" xfId="12314" xr:uid="{00000000-0005-0000-0000-0000AD2C0000}"/>
    <cellStyle name="Normal 2 14 4 3 3 2" xfId="12315" xr:uid="{00000000-0005-0000-0000-0000AE2C0000}"/>
    <cellStyle name="Normal 2 14 4 3 4" xfId="12316" xr:uid="{00000000-0005-0000-0000-0000AF2C0000}"/>
    <cellStyle name="Normal 2 14 4 4" xfId="12317" xr:uid="{00000000-0005-0000-0000-0000B02C0000}"/>
    <cellStyle name="Normal 2 14 4 4 2" xfId="12318" xr:uid="{00000000-0005-0000-0000-0000B12C0000}"/>
    <cellStyle name="Normal 2 14 4 4 2 2" xfId="12319" xr:uid="{00000000-0005-0000-0000-0000B22C0000}"/>
    <cellStyle name="Normal 2 14 4 4 3" xfId="12320" xr:uid="{00000000-0005-0000-0000-0000B32C0000}"/>
    <cellStyle name="Normal 2 14 4 5" xfId="12321" xr:uid="{00000000-0005-0000-0000-0000B42C0000}"/>
    <cellStyle name="Normal 2 14 4 5 2" xfId="12322" xr:uid="{00000000-0005-0000-0000-0000B52C0000}"/>
    <cellStyle name="Normal 2 14 4 6" xfId="12323" xr:uid="{00000000-0005-0000-0000-0000B62C0000}"/>
    <cellStyle name="Normal 2 14 5" xfId="12324" xr:uid="{00000000-0005-0000-0000-0000B72C0000}"/>
    <cellStyle name="Normal 2 14 5 2" xfId="12325" xr:uid="{00000000-0005-0000-0000-0000B82C0000}"/>
    <cellStyle name="Normal 2 14 5 2 2" xfId="12326" xr:uid="{00000000-0005-0000-0000-0000B92C0000}"/>
    <cellStyle name="Normal 2 14 5 2 2 2" xfId="12327" xr:uid="{00000000-0005-0000-0000-0000BA2C0000}"/>
    <cellStyle name="Normal 2 14 5 2 3" xfId="12328" xr:uid="{00000000-0005-0000-0000-0000BB2C0000}"/>
    <cellStyle name="Normal 2 14 5 3" xfId="12329" xr:uid="{00000000-0005-0000-0000-0000BC2C0000}"/>
    <cellStyle name="Normal 2 14 5 3 2" xfId="12330" xr:uid="{00000000-0005-0000-0000-0000BD2C0000}"/>
    <cellStyle name="Normal 2 14 5 4" xfId="12331" xr:uid="{00000000-0005-0000-0000-0000BE2C0000}"/>
    <cellStyle name="Normal 2 14 6" xfId="12332" xr:uid="{00000000-0005-0000-0000-0000BF2C0000}"/>
    <cellStyle name="Normal 2 14 6 2" xfId="12333" xr:uid="{00000000-0005-0000-0000-0000C02C0000}"/>
    <cellStyle name="Normal 2 14 6 2 2" xfId="12334" xr:uid="{00000000-0005-0000-0000-0000C12C0000}"/>
    <cellStyle name="Normal 2 14 6 2 2 2" xfId="12335" xr:uid="{00000000-0005-0000-0000-0000C22C0000}"/>
    <cellStyle name="Normal 2 14 6 2 3" xfId="12336" xr:uid="{00000000-0005-0000-0000-0000C32C0000}"/>
    <cellStyle name="Normal 2 14 6 3" xfId="12337" xr:uid="{00000000-0005-0000-0000-0000C42C0000}"/>
    <cellStyle name="Normal 2 14 6 3 2" xfId="12338" xr:uid="{00000000-0005-0000-0000-0000C52C0000}"/>
    <cellStyle name="Normal 2 14 6 4" xfId="12339" xr:uid="{00000000-0005-0000-0000-0000C62C0000}"/>
    <cellStyle name="Normal 2 14 7" xfId="12340" xr:uid="{00000000-0005-0000-0000-0000C72C0000}"/>
    <cellStyle name="Normal 2 14 7 2" xfId="12341" xr:uid="{00000000-0005-0000-0000-0000C82C0000}"/>
    <cellStyle name="Normal 2 14 7 2 2" xfId="12342" xr:uid="{00000000-0005-0000-0000-0000C92C0000}"/>
    <cellStyle name="Normal 2 14 7 3" xfId="12343" xr:uid="{00000000-0005-0000-0000-0000CA2C0000}"/>
    <cellStyle name="Normal 2 14 8" xfId="12344" xr:uid="{00000000-0005-0000-0000-0000CB2C0000}"/>
    <cellStyle name="Normal 2 14 8 2" xfId="12345" xr:uid="{00000000-0005-0000-0000-0000CC2C0000}"/>
    <cellStyle name="Normal 2 15" xfId="7394" xr:uid="{00000000-0005-0000-0000-0000CD2C0000}"/>
    <cellStyle name="Normal 2 15 2" xfId="12346" xr:uid="{00000000-0005-0000-0000-0000CE2C0000}"/>
    <cellStyle name="Normal 2 16" xfId="7395" xr:uid="{00000000-0005-0000-0000-0000CF2C0000}"/>
    <cellStyle name="Normal 2 17" xfId="7396" xr:uid="{00000000-0005-0000-0000-0000D02C0000}"/>
    <cellStyle name="Normal 2 18" xfId="7397" xr:uid="{00000000-0005-0000-0000-0000D12C0000}"/>
    <cellStyle name="Normal 2 19" xfId="7398" xr:uid="{00000000-0005-0000-0000-0000D22C0000}"/>
    <cellStyle name="Normal 2 2" xfId="2489" xr:uid="{00000000-0005-0000-0000-0000D32C0000}"/>
    <cellStyle name="Normal 2 2 10" xfId="12347" xr:uid="{00000000-0005-0000-0000-0000D42C0000}"/>
    <cellStyle name="Normal 2 2 10 2" xfId="19476" xr:uid="{00000000-0005-0000-0000-0000D52C0000}"/>
    <cellStyle name="Normal 2 2 2" xfId="4931" xr:uid="{00000000-0005-0000-0000-0000D62C0000}"/>
    <cellStyle name="Normal 2 2 2 2" xfId="12348" xr:uid="{00000000-0005-0000-0000-0000D72C0000}"/>
    <cellStyle name="Normal 2 2 2 2 2" xfId="12349" xr:uid="{00000000-0005-0000-0000-0000D82C0000}"/>
    <cellStyle name="Normal 2 2 2 2 3" xfId="12350" xr:uid="{00000000-0005-0000-0000-0000D92C0000}"/>
    <cellStyle name="Normal 2 2 2 3" xfId="12351" xr:uid="{00000000-0005-0000-0000-0000DA2C0000}"/>
    <cellStyle name="Normal 2 2 2 4" xfId="12352" xr:uid="{00000000-0005-0000-0000-0000DB2C0000}"/>
    <cellStyle name="Normal 2 2 2 5" xfId="12353" xr:uid="{00000000-0005-0000-0000-0000DC2C0000}"/>
    <cellStyle name="Normal 2 2 3" xfId="4932" xr:uid="{00000000-0005-0000-0000-0000DD2C0000}"/>
    <cellStyle name="Normal 2 2 3 2" xfId="12354" xr:uid="{00000000-0005-0000-0000-0000DE2C0000}"/>
    <cellStyle name="Normal 2 2 3 2 2" xfId="12355" xr:uid="{00000000-0005-0000-0000-0000DF2C0000}"/>
    <cellStyle name="Normal 2 2 3 2 2 2" xfId="12356" xr:uid="{00000000-0005-0000-0000-0000E02C0000}"/>
    <cellStyle name="Normal 2 2 3 2 2 2 2" xfId="12357" xr:uid="{00000000-0005-0000-0000-0000E12C0000}"/>
    <cellStyle name="Normal 2 2 3 2 2 2 2 2" xfId="12358" xr:uid="{00000000-0005-0000-0000-0000E22C0000}"/>
    <cellStyle name="Normal 2 2 3 2 2 2 2 2 2" xfId="12359" xr:uid="{00000000-0005-0000-0000-0000E32C0000}"/>
    <cellStyle name="Normal 2 2 3 2 2 2 2 3" xfId="12360" xr:uid="{00000000-0005-0000-0000-0000E42C0000}"/>
    <cellStyle name="Normal 2 2 3 2 2 2 3" xfId="12361" xr:uid="{00000000-0005-0000-0000-0000E52C0000}"/>
    <cellStyle name="Normal 2 2 3 2 2 2 3 2" xfId="12362" xr:uid="{00000000-0005-0000-0000-0000E62C0000}"/>
    <cellStyle name="Normal 2 2 3 2 2 2 4" xfId="12363" xr:uid="{00000000-0005-0000-0000-0000E72C0000}"/>
    <cellStyle name="Normal 2 2 3 2 2 3" xfId="12364" xr:uid="{00000000-0005-0000-0000-0000E82C0000}"/>
    <cellStyle name="Normal 2 2 3 2 2 3 2" xfId="12365" xr:uid="{00000000-0005-0000-0000-0000E92C0000}"/>
    <cellStyle name="Normal 2 2 3 2 2 3 2 2" xfId="12366" xr:uid="{00000000-0005-0000-0000-0000EA2C0000}"/>
    <cellStyle name="Normal 2 2 3 2 2 3 2 2 2" xfId="12367" xr:uid="{00000000-0005-0000-0000-0000EB2C0000}"/>
    <cellStyle name="Normal 2 2 3 2 2 3 2 3" xfId="12368" xr:uid="{00000000-0005-0000-0000-0000EC2C0000}"/>
    <cellStyle name="Normal 2 2 3 2 2 3 3" xfId="12369" xr:uid="{00000000-0005-0000-0000-0000ED2C0000}"/>
    <cellStyle name="Normal 2 2 3 2 2 3 3 2" xfId="12370" xr:uid="{00000000-0005-0000-0000-0000EE2C0000}"/>
    <cellStyle name="Normal 2 2 3 2 2 3 4" xfId="12371" xr:uid="{00000000-0005-0000-0000-0000EF2C0000}"/>
    <cellStyle name="Normal 2 2 3 2 2 4" xfId="12372" xr:uid="{00000000-0005-0000-0000-0000F02C0000}"/>
    <cellStyle name="Normal 2 2 3 2 2 4 2" xfId="12373" xr:uid="{00000000-0005-0000-0000-0000F12C0000}"/>
    <cellStyle name="Normal 2 2 3 2 2 4 2 2" xfId="12374" xr:uid="{00000000-0005-0000-0000-0000F22C0000}"/>
    <cellStyle name="Normal 2 2 3 2 2 4 3" xfId="12375" xr:uid="{00000000-0005-0000-0000-0000F32C0000}"/>
    <cellStyle name="Normal 2 2 3 2 2 5" xfId="12376" xr:uid="{00000000-0005-0000-0000-0000F42C0000}"/>
    <cellStyle name="Normal 2 2 3 2 2 5 2" xfId="12377" xr:uid="{00000000-0005-0000-0000-0000F52C0000}"/>
    <cellStyle name="Normal 2 2 3 2 2 6" xfId="12378" xr:uid="{00000000-0005-0000-0000-0000F62C0000}"/>
    <cellStyle name="Normal 2 2 3 2 3" xfId="12379" xr:uid="{00000000-0005-0000-0000-0000F72C0000}"/>
    <cellStyle name="Normal 2 2 3 2 3 2" xfId="12380" xr:uid="{00000000-0005-0000-0000-0000F82C0000}"/>
    <cellStyle name="Normal 2 2 3 2 3 2 2" xfId="12381" xr:uid="{00000000-0005-0000-0000-0000F92C0000}"/>
    <cellStyle name="Normal 2 2 3 2 3 2 2 2" xfId="12382" xr:uid="{00000000-0005-0000-0000-0000FA2C0000}"/>
    <cellStyle name="Normal 2 2 3 2 3 2 3" xfId="12383" xr:uid="{00000000-0005-0000-0000-0000FB2C0000}"/>
    <cellStyle name="Normal 2 2 3 2 3 3" xfId="12384" xr:uid="{00000000-0005-0000-0000-0000FC2C0000}"/>
    <cellStyle name="Normal 2 2 3 2 3 3 2" xfId="12385" xr:uid="{00000000-0005-0000-0000-0000FD2C0000}"/>
    <cellStyle name="Normal 2 2 3 2 3 4" xfId="12386" xr:uid="{00000000-0005-0000-0000-0000FE2C0000}"/>
    <cellStyle name="Normal 2 2 3 2 4" xfId="12387" xr:uid="{00000000-0005-0000-0000-0000FF2C0000}"/>
    <cellStyle name="Normal 2 2 3 2 4 2" xfId="12388" xr:uid="{00000000-0005-0000-0000-0000002D0000}"/>
    <cellStyle name="Normal 2 2 3 2 4 2 2" xfId="12389" xr:uid="{00000000-0005-0000-0000-0000012D0000}"/>
    <cellStyle name="Normal 2 2 3 2 4 2 2 2" xfId="12390" xr:uid="{00000000-0005-0000-0000-0000022D0000}"/>
    <cellStyle name="Normal 2 2 3 2 4 2 3" xfId="12391" xr:uid="{00000000-0005-0000-0000-0000032D0000}"/>
    <cellStyle name="Normal 2 2 3 2 4 3" xfId="12392" xr:uid="{00000000-0005-0000-0000-0000042D0000}"/>
    <cellStyle name="Normal 2 2 3 2 4 3 2" xfId="12393" xr:uid="{00000000-0005-0000-0000-0000052D0000}"/>
    <cellStyle name="Normal 2 2 3 2 4 4" xfId="12394" xr:uid="{00000000-0005-0000-0000-0000062D0000}"/>
    <cellStyle name="Normal 2 2 3 2 5" xfId="12395" xr:uid="{00000000-0005-0000-0000-0000072D0000}"/>
    <cellStyle name="Normal 2 2 3 2 5 2" xfId="12396" xr:uid="{00000000-0005-0000-0000-0000082D0000}"/>
    <cellStyle name="Normal 2 2 3 2 5 2 2" xfId="12397" xr:uid="{00000000-0005-0000-0000-0000092D0000}"/>
    <cellStyle name="Normal 2 2 3 2 5 3" xfId="12398" xr:uid="{00000000-0005-0000-0000-00000A2D0000}"/>
    <cellStyle name="Normal 2 2 3 2 6" xfId="12399" xr:uid="{00000000-0005-0000-0000-00000B2D0000}"/>
    <cellStyle name="Normal 2 2 3 2 6 2" xfId="12400" xr:uid="{00000000-0005-0000-0000-00000C2D0000}"/>
    <cellStyle name="Normal 2 2 3 3" xfId="12401" xr:uid="{00000000-0005-0000-0000-00000D2D0000}"/>
    <cellStyle name="Normal 2 2 3 3 2" xfId="12402" xr:uid="{00000000-0005-0000-0000-00000E2D0000}"/>
    <cellStyle name="Normal 2 2 3 3 2 2" xfId="12403" xr:uid="{00000000-0005-0000-0000-00000F2D0000}"/>
    <cellStyle name="Normal 2 2 3 3 2 2 2" xfId="12404" xr:uid="{00000000-0005-0000-0000-0000102D0000}"/>
    <cellStyle name="Normal 2 2 3 3 2 2 2 2" xfId="12405" xr:uid="{00000000-0005-0000-0000-0000112D0000}"/>
    <cellStyle name="Normal 2 2 3 3 2 2 3" xfId="12406" xr:uid="{00000000-0005-0000-0000-0000122D0000}"/>
    <cellStyle name="Normal 2 2 3 3 2 3" xfId="12407" xr:uid="{00000000-0005-0000-0000-0000132D0000}"/>
    <cellStyle name="Normal 2 2 3 3 2 3 2" xfId="12408" xr:uid="{00000000-0005-0000-0000-0000142D0000}"/>
    <cellStyle name="Normal 2 2 3 3 2 4" xfId="12409" xr:uid="{00000000-0005-0000-0000-0000152D0000}"/>
    <cellStyle name="Normal 2 2 3 3 3" xfId="12410" xr:uid="{00000000-0005-0000-0000-0000162D0000}"/>
    <cellStyle name="Normal 2 2 3 3 3 2" xfId="12411" xr:uid="{00000000-0005-0000-0000-0000172D0000}"/>
    <cellStyle name="Normal 2 2 3 3 3 2 2" xfId="12412" xr:uid="{00000000-0005-0000-0000-0000182D0000}"/>
    <cellStyle name="Normal 2 2 3 3 3 2 2 2" xfId="12413" xr:uid="{00000000-0005-0000-0000-0000192D0000}"/>
    <cellStyle name="Normal 2 2 3 3 3 2 3" xfId="12414" xr:uid="{00000000-0005-0000-0000-00001A2D0000}"/>
    <cellStyle name="Normal 2 2 3 3 3 3" xfId="12415" xr:uid="{00000000-0005-0000-0000-00001B2D0000}"/>
    <cellStyle name="Normal 2 2 3 3 3 3 2" xfId="12416" xr:uid="{00000000-0005-0000-0000-00001C2D0000}"/>
    <cellStyle name="Normal 2 2 3 3 3 4" xfId="12417" xr:uid="{00000000-0005-0000-0000-00001D2D0000}"/>
    <cellStyle name="Normal 2 2 3 3 4" xfId="12418" xr:uid="{00000000-0005-0000-0000-00001E2D0000}"/>
    <cellStyle name="Normal 2 2 3 3 4 2" xfId="12419" xr:uid="{00000000-0005-0000-0000-00001F2D0000}"/>
    <cellStyle name="Normal 2 2 3 3 4 2 2" xfId="12420" xr:uid="{00000000-0005-0000-0000-0000202D0000}"/>
    <cellStyle name="Normal 2 2 3 3 4 3" xfId="12421" xr:uid="{00000000-0005-0000-0000-0000212D0000}"/>
    <cellStyle name="Normal 2 2 3 3 5" xfId="12422" xr:uid="{00000000-0005-0000-0000-0000222D0000}"/>
    <cellStyle name="Normal 2 2 3 3 5 2" xfId="12423" xr:uid="{00000000-0005-0000-0000-0000232D0000}"/>
    <cellStyle name="Normal 2 2 3 4" xfId="12424" xr:uid="{00000000-0005-0000-0000-0000242D0000}"/>
    <cellStyle name="Normal 2 2 3 4 2" xfId="12425" xr:uid="{00000000-0005-0000-0000-0000252D0000}"/>
    <cellStyle name="Normal 2 2 3 4 2 2" xfId="12426" xr:uid="{00000000-0005-0000-0000-0000262D0000}"/>
    <cellStyle name="Normal 2 2 3 4 2 2 2" xfId="12427" xr:uid="{00000000-0005-0000-0000-0000272D0000}"/>
    <cellStyle name="Normal 2 2 3 4 2 3" xfId="12428" xr:uid="{00000000-0005-0000-0000-0000282D0000}"/>
    <cellStyle name="Normal 2 2 3 4 3" xfId="12429" xr:uid="{00000000-0005-0000-0000-0000292D0000}"/>
    <cellStyle name="Normal 2 2 3 4 3 2" xfId="12430" xr:uid="{00000000-0005-0000-0000-00002A2D0000}"/>
    <cellStyle name="Normal 2 2 3 4 4" xfId="12431" xr:uid="{00000000-0005-0000-0000-00002B2D0000}"/>
    <cellStyle name="Normal 2 2 3 5" xfId="12432" xr:uid="{00000000-0005-0000-0000-00002C2D0000}"/>
    <cellStyle name="Normal 2 2 3 5 2" xfId="12433" xr:uid="{00000000-0005-0000-0000-00002D2D0000}"/>
    <cellStyle name="Normal 2 2 3 5 2 2" xfId="12434" xr:uid="{00000000-0005-0000-0000-00002E2D0000}"/>
    <cellStyle name="Normal 2 2 3 5 2 2 2" xfId="12435" xr:uid="{00000000-0005-0000-0000-00002F2D0000}"/>
    <cellStyle name="Normal 2 2 3 5 2 3" xfId="12436" xr:uid="{00000000-0005-0000-0000-0000302D0000}"/>
    <cellStyle name="Normal 2 2 3 5 3" xfId="12437" xr:uid="{00000000-0005-0000-0000-0000312D0000}"/>
    <cellStyle name="Normal 2 2 3 5 3 2" xfId="12438" xr:uid="{00000000-0005-0000-0000-0000322D0000}"/>
    <cellStyle name="Normal 2 2 3 5 4" xfId="12439" xr:uid="{00000000-0005-0000-0000-0000332D0000}"/>
    <cellStyle name="Normal 2 2 3 6" xfId="12440" xr:uid="{00000000-0005-0000-0000-0000342D0000}"/>
    <cellStyle name="Normal 2 2 3 6 2" xfId="12441" xr:uid="{00000000-0005-0000-0000-0000352D0000}"/>
    <cellStyle name="Normal 2 2 3 6 2 2" xfId="12442" xr:uid="{00000000-0005-0000-0000-0000362D0000}"/>
    <cellStyle name="Normal 2 2 3 6 3" xfId="12443" xr:uid="{00000000-0005-0000-0000-0000372D0000}"/>
    <cellStyle name="Normal 2 2 3 7" xfId="12444" xr:uid="{00000000-0005-0000-0000-0000382D0000}"/>
    <cellStyle name="Normal 2 2 3 7 2" xfId="12445" xr:uid="{00000000-0005-0000-0000-0000392D0000}"/>
    <cellStyle name="Normal 2 2 4" xfId="4933" xr:uid="{00000000-0005-0000-0000-00003A2D0000}"/>
    <cellStyle name="Normal 2 2 4 2" xfId="12446" xr:uid="{00000000-0005-0000-0000-00003B2D0000}"/>
    <cellStyle name="Normal 2 2 4 2 2" xfId="12447" xr:uid="{00000000-0005-0000-0000-00003C2D0000}"/>
    <cellStyle name="Normal 2 2 4 2 2 2" xfId="12448" xr:uid="{00000000-0005-0000-0000-00003D2D0000}"/>
    <cellStyle name="Normal 2 2 4 2 2 2 2" xfId="12449" xr:uid="{00000000-0005-0000-0000-00003E2D0000}"/>
    <cellStyle name="Normal 2 2 4 2 2 2 2 2" xfId="12450" xr:uid="{00000000-0005-0000-0000-00003F2D0000}"/>
    <cellStyle name="Normal 2 2 4 2 2 2 2 2 2" xfId="12451" xr:uid="{00000000-0005-0000-0000-0000402D0000}"/>
    <cellStyle name="Normal 2 2 4 2 2 2 2 3" xfId="12452" xr:uid="{00000000-0005-0000-0000-0000412D0000}"/>
    <cellStyle name="Normal 2 2 4 2 2 2 3" xfId="12453" xr:uid="{00000000-0005-0000-0000-0000422D0000}"/>
    <cellStyle name="Normal 2 2 4 2 2 2 3 2" xfId="12454" xr:uid="{00000000-0005-0000-0000-0000432D0000}"/>
    <cellStyle name="Normal 2 2 4 2 2 2 4" xfId="12455" xr:uid="{00000000-0005-0000-0000-0000442D0000}"/>
    <cellStyle name="Normal 2 2 4 2 2 3" xfId="12456" xr:uid="{00000000-0005-0000-0000-0000452D0000}"/>
    <cellStyle name="Normal 2 2 4 2 2 3 2" xfId="12457" xr:uid="{00000000-0005-0000-0000-0000462D0000}"/>
    <cellStyle name="Normal 2 2 4 2 2 3 2 2" xfId="12458" xr:uid="{00000000-0005-0000-0000-0000472D0000}"/>
    <cellStyle name="Normal 2 2 4 2 2 3 2 2 2" xfId="12459" xr:uid="{00000000-0005-0000-0000-0000482D0000}"/>
    <cellStyle name="Normal 2 2 4 2 2 3 2 3" xfId="12460" xr:uid="{00000000-0005-0000-0000-0000492D0000}"/>
    <cellStyle name="Normal 2 2 4 2 2 3 3" xfId="12461" xr:uid="{00000000-0005-0000-0000-00004A2D0000}"/>
    <cellStyle name="Normal 2 2 4 2 2 3 3 2" xfId="12462" xr:uid="{00000000-0005-0000-0000-00004B2D0000}"/>
    <cellStyle name="Normal 2 2 4 2 2 3 4" xfId="12463" xr:uid="{00000000-0005-0000-0000-00004C2D0000}"/>
    <cellStyle name="Normal 2 2 4 2 2 4" xfId="12464" xr:uid="{00000000-0005-0000-0000-00004D2D0000}"/>
    <cellStyle name="Normal 2 2 4 2 2 4 2" xfId="12465" xr:uid="{00000000-0005-0000-0000-00004E2D0000}"/>
    <cellStyle name="Normal 2 2 4 2 2 4 2 2" xfId="12466" xr:uid="{00000000-0005-0000-0000-00004F2D0000}"/>
    <cellStyle name="Normal 2 2 4 2 2 4 3" xfId="12467" xr:uid="{00000000-0005-0000-0000-0000502D0000}"/>
    <cellStyle name="Normal 2 2 4 2 2 5" xfId="12468" xr:uid="{00000000-0005-0000-0000-0000512D0000}"/>
    <cellStyle name="Normal 2 2 4 2 2 5 2" xfId="12469" xr:uid="{00000000-0005-0000-0000-0000522D0000}"/>
    <cellStyle name="Normal 2 2 4 2 2 6" xfId="12470" xr:uid="{00000000-0005-0000-0000-0000532D0000}"/>
    <cellStyle name="Normal 2 2 4 2 3" xfId="12471" xr:uid="{00000000-0005-0000-0000-0000542D0000}"/>
    <cellStyle name="Normal 2 2 4 2 3 2" xfId="12472" xr:uid="{00000000-0005-0000-0000-0000552D0000}"/>
    <cellStyle name="Normal 2 2 4 2 3 2 2" xfId="12473" xr:uid="{00000000-0005-0000-0000-0000562D0000}"/>
    <cellStyle name="Normal 2 2 4 2 3 2 2 2" xfId="12474" xr:uid="{00000000-0005-0000-0000-0000572D0000}"/>
    <cellStyle name="Normal 2 2 4 2 3 2 3" xfId="12475" xr:uid="{00000000-0005-0000-0000-0000582D0000}"/>
    <cellStyle name="Normal 2 2 4 2 3 3" xfId="12476" xr:uid="{00000000-0005-0000-0000-0000592D0000}"/>
    <cellStyle name="Normal 2 2 4 2 3 3 2" xfId="12477" xr:uid="{00000000-0005-0000-0000-00005A2D0000}"/>
    <cellStyle name="Normal 2 2 4 2 3 4" xfId="12478" xr:uid="{00000000-0005-0000-0000-00005B2D0000}"/>
    <cellStyle name="Normal 2 2 4 2 4" xfId="12479" xr:uid="{00000000-0005-0000-0000-00005C2D0000}"/>
    <cellStyle name="Normal 2 2 4 2 4 2" xfId="12480" xr:uid="{00000000-0005-0000-0000-00005D2D0000}"/>
    <cellStyle name="Normal 2 2 4 2 4 2 2" xfId="12481" xr:uid="{00000000-0005-0000-0000-00005E2D0000}"/>
    <cellStyle name="Normal 2 2 4 2 4 2 2 2" xfId="12482" xr:uid="{00000000-0005-0000-0000-00005F2D0000}"/>
    <cellStyle name="Normal 2 2 4 2 4 2 3" xfId="12483" xr:uid="{00000000-0005-0000-0000-0000602D0000}"/>
    <cellStyle name="Normal 2 2 4 2 4 3" xfId="12484" xr:uid="{00000000-0005-0000-0000-0000612D0000}"/>
    <cellStyle name="Normal 2 2 4 2 4 3 2" xfId="12485" xr:uid="{00000000-0005-0000-0000-0000622D0000}"/>
    <cellStyle name="Normal 2 2 4 2 4 4" xfId="12486" xr:uid="{00000000-0005-0000-0000-0000632D0000}"/>
    <cellStyle name="Normal 2 2 4 2 5" xfId="12487" xr:uid="{00000000-0005-0000-0000-0000642D0000}"/>
    <cellStyle name="Normal 2 2 4 2 5 2" xfId="12488" xr:uid="{00000000-0005-0000-0000-0000652D0000}"/>
    <cellStyle name="Normal 2 2 4 2 5 2 2" xfId="12489" xr:uid="{00000000-0005-0000-0000-0000662D0000}"/>
    <cellStyle name="Normal 2 2 4 2 5 3" xfId="12490" xr:uid="{00000000-0005-0000-0000-0000672D0000}"/>
    <cellStyle name="Normal 2 2 4 2 6" xfId="12491" xr:uid="{00000000-0005-0000-0000-0000682D0000}"/>
    <cellStyle name="Normal 2 2 4 2 6 2" xfId="12492" xr:uid="{00000000-0005-0000-0000-0000692D0000}"/>
    <cellStyle name="Normal 2 2 4 2 7" xfId="12493" xr:uid="{00000000-0005-0000-0000-00006A2D0000}"/>
    <cellStyle name="Normal 2 2 4 3" xfId="12494" xr:uid="{00000000-0005-0000-0000-00006B2D0000}"/>
    <cellStyle name="Normal 2 2 4 3 2" xfId="12495" xr:uid="{00000000-0005-0000-0000-00006C2D0000}"/>
    <cellStyle name="Normal 2 2 4 3 2 2" xfId="12496" xr:uid="{00000000-0005-0000-0000-00006D2D0000}"/>
    <cellStyle name="Normal 2 2 4 3 2 2 2" xfId="12497" xr:uid="{00000000-0005-0000-0000-00006E2D0000}"/>
    <cellStyle name="Normal 2 2 4 3 2 2 2 2" xfId="12498" xr:uid="{00000000-0005-0000-0000-00006F2D0000}"/>
    <cellStyle name="Normal 2 2 4 3 2 2 3" xfId="12499" xr:uid="{00000000-0005-0000-0000-0000702D0000}"/>
    <cellStyle name="Normal 2 2 4 3 2 3" xfId="12500" xr:uid="{00000000-0005-0000-0000-0000712D0000}"/>
    <cellStyle name="Normal 2 2 4 3 2 3 2" xfId="12501" xr:uid="{00000000-0005-0000-0000-0000722D0000}"/>
    <cellStyle name="Normal 2 2 4 3 2 4" xfId="12502" xr:uid="{00000000-0005-0000-0000-0000732D0000}"/>
    <cellStyle name="Normal 2 2 4 3 3" xfId="12503" xr:uid="{00000000-0005-0000-0000-0000742D0000}"/>
    <cellStyle name="Normal 2 2 4 3 3 2" xfId="12504" xr:uid="{00000000-0005-0000-0000-0000752D0000}"/>
    <cellStyle name="Normal 2 2 4 3 3 2 2" xfId="12505" xr:uid="{00000000-0005-0000-0000-0000762D0000}"/>
    <cellStyle name="Normal 2 2 4 3 3 2 2 2" xfId="12506" xr:uid="{00000000-0005-0000-0000-0000772D0000}"/>
    <cellStyle name="Normal 2 2 4 3 3 2 3" xfId="12507" xr:uid="{00000000-0005-0000-0000-0000782D0000}"/>
    <cellStyle name="Normal 2 2 4 3 3 3" xfId="12508" xr:uid="{00000000-0005-0000-0000-0000792D0000}"/>
    <cellStyle name="Normal 2 2 4 3 3 3 2" xfId="12509" xr:uid="{00000000-0005-0000-0000-00007A2D0000}"/>
    <cellStyle name="Normal 2 2 4 3 3 4" xfId="12510" xr:uid="{00000000-0005-0000-0000-00007B2D0000}"/>
    <cellStyle name="Normal 2 2 4 3 4" xfId="12511" xr:uid="{00000000-0005-0000-0000-00007C2D0000}"/>
    <cellStyle name="Normal 2 2 4 3 4 2" xfId="12512" xr:uid="{00000000-0005-0000-0000-00007D2D0000}"/>
    <cellStyle name="Normal 2 2 4 3 4 2 2" xfId="12513" xr:uid="{00000000-0005-0000-0000-00007E2D0000}"/>
    <cellStyle name="Normal 2 2 4 3 4 3" xfId="12514" xr:uid="{00000000-0005-0000-0000-00007F2D0000}"/>
    <cellStyle name="Normal 2 2 4 3 5" xfId="12515" xr:uid="{00000000-0005-0000-0000-0000802D0000}"/>
    <cellStyle name="Normal 2 2 4 3 5 2" xfId="12516" xr:uid="{00000000-0005-0000-0000-0000812D0000}"/>
    <cellStyle name="Normal 2 2 4 3 6" xfId="12517" xr:uid="{00000000-0005-0000-0000-0000822D0000}"/>
    <cellStyle name="Normal 2 2 4 4" xfId="12518" xr:uid="{00000000-0005-0000-0000-0000832D0000}"/>
    <cellStyle name="Normal 2 2 4 4 2" xfId="12519" xr:uid="{00000000-0005-0000-0000-0000842D0000}"/>
    <cellStyle name="Normal 2 2 4 4 2 2" xfId="12520" xr:uid="{00000000-0005-0000-0000-0000852D0000}"/>
    <cellStyle name="Normal 2 2 4 4 2 2 2" xfId="12521" xr:uid="{00000000-0005-0000-0000-0000862D0000}"/>
    <cellStyle name="Normal 2 2 4 4 2 3" xfId="12522" xr:uid="{00000000-0005-0000-0000-0000872D0000}"/>
    <cellStyle name="Normal 2 2 4 4 3" xfId="12523" xr:uid="{00000000-0005-0000-0000-0000882D0000}"/>
    <cellStyle name="Normal 2 2 4 4 3 2" xfId="12524" xr:uid="{00000000-0005-0000-0000-0000892D0000}"/>
    <cellStyle name="Normal 2 2 4 4 4" xfId="12525" xr:uid="{00000000-0005-0000-0000-00008A2D0000}"/>
    <cellStyle name="Normal 2 2 4 5" xfId="12526" xr:uid="{00000000-0005-0000-0000-00008B2D0000}"/>
    <cellStyle name="Normal 2 2 4 5 2" xfId="12527" xr:uid="{00000000-0005-0000-0000-00008C2D0000}"/>
    <cellStyle name="Normal 2 2 4 5 2 2" xfId="12528" xr:uid="{00000000-0005-0000-0000-00008D2D0000}"/>
    <cellStyle name="Normal 2 2 4 5 2 2 2" xfId="12529" xr:uid="{00000000-0005-0000-0000-00008E2D0000}"/>
    <cellStyle name="Normal 2 2 4 5 2 3" xfId="12530" xr:uid="{00000000-0005-0000-0000-00008F2D0000}"/>
    <cellStyle name="Normal 2 2 4 5 3" xfId="12531" xr:uid="{00000000-0005-0000-0000-0000902D0000}"/>
    <cellStyle name="Normal 2 2 4 5 3 2" xfId="12532" xr:uid="{00000000-0005-0000-0000-0000912D0000}"/>
    <cellStyle name="Normal 2 2 4 5 4" xfId="12533" xr:uid="{00000000-0005-0000-0000-0000922D0000}"/>
    <cellStyle name="Normal 2 2 4 6" xfId="12534" xr:uid="{00000000-0005-0000-0000-0000932D0000}"/>
    <cellStyle name="Normal 2 2 4 6 2" xfId="12535" xr:uid="{00000000-0005-0000-0000-0000942D0000}"/>
    <cellStyle name="Normal 2 2 4 6 2 2" xfId="12536" xr:uid="{00000000-0005-0000-0000-0000952D0000}"/>
    <cellStyle name="Normal 2 2 4 6 3" xfId="12537" xr:uid="{00000000-0005-0000-0000-0000962D0000}"/>
    <cellStyle name="Normal 2 2 4 7" xfId="12538" xr:uid="{00000000-0005-0000-0000-0000972D0000}"/>
    <cellStyle name="Normal 2 2 4 7 2" xfId="12539" xr:uid="{00000000-0005-0000-0000-0000982D0000}"/>
    <cellStyle name="Normal 2 2 5" xfId="4934" xr:uid="{00000000-0005-0000-0000-0000992D0000}"/>
    <cellStyle name="Normal 2 2 5 2" xfId="12540" xr:uid="{00000000-0005-0000-0000-00009A2D0000}"/>
    <cellStyle name="Normal 2 2 5 2 2" xfId="12541" xr:uid="{00000000-0005-0000-0000-00009B2D0000}"/>
    <cellStyle name="Normal 2 2 5 2 2 2" xfId="12542" xr:uid="{00000000-0005-0000-0000-00009C2D0000}"/>
    <cellStyle name="Normal 2 2 5 2 2 2 2" xfId="12543" xr:uid="{00000000-0005-0000-0000-00009D2D0000}"/>
    <cellStyle name="Normal 2 2 5 2 2 2 2 2" xfId="12544" xr:uid="{00000000-0005-0000-0000-00009E2D0000}"/>
    <cellStyle name="Normal 2 2 5 2 2 2 2 2 2" xfId="12545" xr:uid="{00000000-0005-0000-0000-00009F2D0000}"/>
    <cellStyle name="Normal 2 2 5 2 2 2 2 3" xfId="12546" xr:uid="{00000000-0005-0000-0000-0000A02D0000}"/>
    <cellStyle name="Normal 2 2 5 2 2 2 3" xfId="12547" xr:uid="{00000000-0005-0000-0000-0000A12D0000}"/>
    <cellStyle name="Normal 2 2 5 2 2 2 3 2" xfId="12548" xr:uid="{00000000-0005-0000-0000-0000A22D0000}"/>
    <cellStyle name="Normal 2 2 5 2 2 2 4" xfId="12549" xr:uid="{00000000-0005-0000-0000-0000A32D0000}"/>
    <cellStyle name="Normal 2 2 5 2 2 3" xfId="12550" xr:uid="{00000000-0005-0000-0000-0000A42D0000}"/>
    <cellStyle name="Normal 2 2 5 2 2 3 2" xfId="12551" xr:uid="{00000000-0005-0000-0000-0000A52D0000}"/>
    <cellStyle name="Normal 2 2 5 2 2 3 2 2" xfId="12552" xr:uid="{00000000-0005-0000-0000-0000A62D0000}"/>
    <cellStyle name="Normal 2 2 5 2 2 3 2 2 2" xfId="12553" xr:uid="{00000000-0005-0000-0000-0000A72D0000}"/>
    <cellStyle name="Normal 2 2 5 2 2 3 2 3" xfId="12554" xr:uid="{00000000-0005-0000-0000-0000A82D0000}"/>
    <cellStyle name="Normal 2 2 5 2 2 3 3" xfId="12555" xr:uid="{00000000-0005-0000-0000-0000A92D0000}"/>
    <cellStyle name="Normal 2 2 5 2 2 3 3 2" xfId="12556" xr:uid="{00000000-0005-0000-0000-0000AA2D0000}"/>
    <cellStyle name="Normal 2 2 5 2 2 3 4" xfId="12557" xr:uid="{00000000-0005-0000-0000-0000AB2D0000}"/>
    <cellStyle name="Normal 2 2 5 2 2 4" xfId="12558" xr:uid="{00000000-0005-0000-0000-0000AC2D0000}"/>
    <cellStyle name="Normal 2 2 5 2 2 4 2" xfId="12559" xr:uid="{00000000-0005-0000-0000-0000AD2D0000}"/>
    <cellStyle name="Normal 2 2 5 2 2 4 2 2" xfId="12560" xr:uid="{00000000-0005-0000-0000-0000AE2D0000}"/>
    <cellStyle name="Normal 2 2 5 2 2 4 3" xfId="12561" xr:uid="{00000000-0005-0000-0000-0000AF2D0000}"/>
    <cellStyle name="Normal 2 2 5 2 2 5" xfId="12562" xr:uid="{00000000-0005-0000-0000-0000B02D0000}"/>
    <cellStyle name="Normal 2 2 5 2 2 5 2" xfId="12563" xr:uid="{00000000-0005-0000-0000-0000B12D0000}"/>
    <cellStyle name="Normal 2 2 5 2 2 6" xfId="12564" xr:uid="{00000000-0005-0000-0000-0000B22D0000}"/>
    <cellStyle name="Normal 2 2 5 2 3" xfId="12565" xr:uid="{00000000-0005-0000-0000-0000B32D0000}"/>
    <cellStyle name="Normal 2 2 5 2 3 2" xfId="12566" xr:uid="{00000000-0005-0000-0000-0000B42D0000}"/>
    <cellStyle name="Normal 2 2 5 2 3 2 2" xfId="12567" xr:uid="{00000000-0005-0000-0000-0000B52D0000}"/>
    <cellStyle name="Normal 2 2 5 2 3 2 2 2" xfId="12568" xr:uid="{00000000-0005-0000-0000-0000B62D0000}"/>
    <cellStyle name="Normal 2 2 5 2 3 2 3" xfId="12569" xr:uid="{00000000-0005-0000-0000-0000B72D0000}"/>
    <cellStyle name="Normal 2 2 5 2 3 3" xfId="12570" xr:uid="{00000000-0005-0000-0000-0000B82D0000}"/>
    <cellStyle name="Normal 2 2 5 2 3 3 2" xfId="12571" xr:uid="{00000000-0005-0000-0000-0000B92D0000}"/>
    <cellStyle name="Normal 2 2 5 2 3 4" xfId="12572" xr:uid="{00000000-0005-0000-0000-0000BA2D0000}"/>
    <cellStyle name="Normal 2 2 5 2 4" xfId="12573" xr:uid="{00000000-0005-0000-0000-0000BB2D0000}"/>
    <cellStyle name="Normal 2 2 5 2 4 2" xfId="12574" xr:uid="{00000000-0005-0000-0000-0000BC2D0000}"/>
    <cellStyle name="Normal 2 2 5 2 4 2 2" xfId="12575" xr:uid="{00000000-0005-0000-0000-0000BD2D0000}"/>
    <cellStyle name="Normal 2 2 5 2 4 2 2 2" xfId="12576" xr:uid="{00000000-0005-0000-0000-0000BE2D0000}"/>
    <cellStyle name="Normal 2 2 5 2 4 2 3" xfId="12577" xr:uid="{00000000-0005-0000-0000-0000BF2D0000}"/>
    <cellStyle name="Normal 2 2 5 2 4 3" xfId="12578" xr:uid="{00000000-0005-0000-0000-0000C02D0000}"/>
    <cellStyle name="Normal 2 2 5 2 4 3 2" xfId="12579" xr:uid="{00000000-0005-0000-0000-0000C12D0000}"/>
    <cellStyle name="Normal 2 2 5 2 4 4" xfId="12580" xr:uid="{00000000-0005-0000-0000-0000C22D0000}"/>
    <cellStyle name="Normal 2 2 5 2 5" xfId="12581" xr:uid="{00000000-0005-0000-0000-0000C32D0000}"/>
    <cellStyle name="Normal 2 2 5 2 5 2" xfId="12582" xr:uid="{00000000-0005-0000-0000-0000C42D0000}"/>
    <cellStyle name="Normal 2 2 5 2 5 2 2" xfId="12583" xr:uid="{00000000-0005-0000-0000-0000C52D0000}"/>
    <cellStyle name="Normal 2 2 5 2 5 3" xfId="12584" xr:uid="{00000000-0005-0000-0000-0000C62D0000}"/>
    <cellStyle name="Normal 2 2 5 2 6" xfId="12585" xr:uid="{00000000-0005-0000-0000-0000C72D0000}"/>
    <cellStyle name="Normal 2 2 5 2 6 2" xfId="12586" xr:uid="{00000000-0005-0000-0000-0000C82D0000}"/>
    <cellStyle name="Normal 2 2 5 2 7" xfId="12587" xr:uid="{00000000-0005-0000-0000-0000C92D0000}"/>
    <cellStyle name="Normal 2 2 5 3" xfId="12588" xr:uid="{00000000-0005-0000-0000-0000CA2D0000}"/>
    <cellStyle name="Normal 2 2 5 3 2" xfId="12589" xr:uid="{00000000-0005-0000-0000-0000CB2D0000}"/>
    <cellStyle name="Normal 2 2 5 3 2 2" xfId="12590" xr:uid="{00000000-0005-0000-0000-0000CC2D0000}"/>
    <cellStyle name="Normal 2 2 5 3 2 2 2" xfId="12591" xr:uid="{00000000-0005-0000-0000-0000CD2D0000}"/>
    <cellStyle name="Normal 2 2 5 3 2 2 2 2" xfId="12592" xr:uid="{00000000-0005-0000-0000-0000CE2D0000}"/>
    <cellStyle name="Normal 2 2 5 3 2 2 3" xfId="12593" xr:uid="{00000000-0005-0000-0000-0000CF2D0000}"/>
    <cellStyle name="Normal 2 2 5 3 2 3" xfId="12594" xr:uid="{00000000-0005-0000-0000-0000D02D0000}"/>
    <cellStyle name="Normal 2 2 5 3 2 3 2" xfId="12595" xr:uid="{00000000-0005-0000-0000-0000D12D0000}"/>
    <cellStyle name="Normal 2 2 5 3 2 4" xfId="12596" xr:uid="{00000000-0005-0000-0000-0000D22D0000}"/>
    <cellStyle name="Normal 2 2 5 3 3" xfId="12597" xr:uid="{00000000-0005-0000-0000-0000D32D0000}"/>
    <cellStyle name="Normal 2 2 5 3 3 2" xfId="12598" xr:uid="{00000000-0005-0000-0000-0000D42D0000}"/>
    <cellStyle name="Normal 2 2 5 3 3 2 2" xfId="12599" xr:uid="{00000000-0005-0000-0000-0000D52D0000}"/>
    <cellStyle name="Normal 2 2 5 3 3 2 2 2" xfId="12600" xr:uid="{00000000-0005-0000-0000-0000D62D0000}"/>
    <cellStyle name="Normal 2 2 5 3 3 2 3" xfId="12601" xr:uid="{00000000-0005-0000-0000-0000D72D0000}"/>
    <cellStyle name="Normal 2 2 5 3 3 3" xfId="12602" xr:uid="{00000000-0005-0000-0000-0000D82D0000}"/>
    <cellStyle name="Normal 2 2 5 3 3 3 2" xfId="12603" xr:uid="{00000000-0005-0000-0000-0000D92D0000}"/>
    <cellStyle name="Normal 2 2 5 3 3 4" xfId="12604" xr:uid="{00000000-0005-0000-0000-0000DA2D0000}"/>
    <cellStyle name="Normal 2 2 5 3 4" xfId="12605" xr:uid="{00000000-0005-0000-0000-0000DB2D0000}"/>
    <cellStyle name="Normal 2 2 5 3 4 2" xfId="12606" xr:uid="{00000000-0005-0000-0000-0000DC2D0000}"/>
    <cellStyle name="Normal 2 2 5 3 4 2 2" xfId="12607" xr:uid="{00000000-0005-0000-0000-0000DD2D0000}"/>
    <cellStyle name="Normal 2 2 5 3 4 3" xfId="12608" xr:uid="{00000000-0005-0000-0000-0000DE2D0000}"/>
    <cellStyle name="Normal 2 2 5 3 5" xfId="12609" xr:uid="{00000000-0005-0000-0000-0000DF2D0000}"/>
    <cellStyle name="Normal 2 2 5 3 5 2" xfId="12610" xr:uid="{00000000-0005-0000-0000-0000E02D0000}"/>
    <cellStyle name="Normal 2 2 5 3 6" xfId="12611" xr:uid="{00000000-0005-0000-0000-0000E12D0000}"/>
    <cellStyle name="Normal 2 2 5 4" xfId="12612" xr:uid="{00000000-0005-0000-0000-0000E22D0000}"/>
    <cellStyle name="Normal 2 2 5 4 2" xfId="12613" xr:uid="{00000000-0005-0000-0000-0000E32D0000}"/>
    <cellStyle name="Normal 2 2 5 4 2 2" xfId="12614" xr:uid="{00000000-0005-0000-0000-0000E42D0000}"/>
    <cellStyle name="Normal 2 2 5 4 2 2 2" xfId="12615" xr:uid="{00000000-0005-0000-0000-0000E52D0000}"/>
    <cellStyle name="Normal 2 2 5 4 2 3" xfId="12616" xr:uid="{00000000-0005-0000-0000-0000E62D0000}"/>
    <cellStyle name="Normal 2 2 5 4 3" xfId="12617" xr:uid="{00000000-0005-0000-0000-0000E72D0000}"/>
    <cellStyle name="Normal 2 2 5 4 3 2" xfId="12618" xr:uid="{00000000-0005-0000-0000-0000E82D0000}"/>
    <cellStyle name="Normal 2 2 5 4 4" xfId="12619" xr:uid="{00000000-0005-0000-0000-0000E92D0000}"/>
    <cellStyle name="Normal 2 2 5 5" xfId="12620" xr:uid="{00000000-0005-0000-0000-0000EA2D0000}"/>
    <cellStyle name="Normal 2 2 5 5 2" xfId="12621" xr:uid="{00000000-0005-0000-0000-0000EB2D0000}"/>
    <cellStyle name="Normal 2 2 5 5 2 2" xfId="12622" xr:uid="{00000000-0005-0000-0000-0000EC2D0000}"/>
    <cellStyle name="Normal 2 2 5 5 2 2 2" xfId="12623" xr:uid="{00000000-0005-0000-0000-0000ED2D0000}"/>
    <cellStyle name="Normal 2 2 5 5 2 3" xfId="12624" xr:uid="{00000000-0005-0000-0000-0000EE2D0000}"/>
    <cellStyle name="Normal 2 2 5 5 3" xfId="12625" xr:uid="{00000000-0005-0000-0000-0000EF2D0000}"/>
    <cellStyle name="Normal 2 2 5 5 3 2" xfId="12626" xr:uid="{00000000-0005-0000-0000-0000F02D0000}"/>
    <cellStyle name="Normal 2 2 5 5 4" xfId="12627" xr:uid="{00000000-0005-0000-0000-0000F12D0000}"/>
    <cellStyle name="Normal 2 2 5 6" xfId="12628" xr:uid="{00000000-0005-0000-0000-0000F22D0000}"/>
    <cellStyle name="Normal 2 2 5 6 2" xfId="12629" xr:uid="{00000000-0005-0000-0000-0000F32D0000}"/>
    <cellStyle name="Normal 2 2 5 6 2 2" xfId="12630" xr:uid="{00000000-0005-0000-0000-0000F42D0000}"/>
    <cellStyle name="Normal 2 2 5 6 3" xfId="12631" xr:uid="{00000000-0005-0000-0000-0000F52D0000}"/>
    <cellStyle name="Normal 2 2 5 7" xfId="12632" xr:uid="{00000000-0005-0000-0000-0000F62D0000}"/>
    <cellStyle name="Normal 2 2 5 7 2" xfId="12633" xr:uid="{00000000-0005-0000-0000-0000F72D0000}"/>
    <cellStyle name="Normal 2 2 6" xfId="4935" xr:uid="{00000000-0005-0000-0000-0000F82D0000}"/>
    <cellStyle name="Normal 2 2 6 2" xfId="12634" xr:uid="{00000000-0005-0000-0000-0000F92D0000}"/>
    <cellStyle name="Normal 2 2 6 2 2" xfId="12635" xr:uid="{00000000-0005-0000-0000-0000FA2D0000}"/>
    <cellStyle name="Normal 2 2 6 2 2 2" xfId="12636" xr:uid="{00000000-0005-0000-0000-0000FB2D0000}"/>
    <cellStyle name="Normal 2 2 6 2 2 2 2" xfId="12637" xr:uid="{00000000-0005-0000-0000-0000FC2D0000}"/>
    <cellStyle name="Normal 2 2 6 2 2 2 2 2" xfId="12638" xr:uid="{00000000-0005-0000-0000-0000FD2D0000}"/>
    <cellStyle name="Normal 2 2 6 2 2 2 2 2 2" xfId="12639" xr:uid="{00000000-0005-0000-0000-0000FE2D0000}"/>
    <cellStyle name="Normal 2 2 6 2 2 2 2 3" xfId="12640" xr:uid="{00000000-0005-0000-0000-0000FF2D0000}"/>
    <cellStyle name="Normal 2 2 6 2 2 2 3" xfId="12641" xr:uid="{00000000-0005-0000-0000-0000002E0000}"/>
    <cellStyle name="Normal 2 2 6 2 2 2 3 2" xfId="12642" xr:uid="{00000000-0005-0000-0000-0000012E0000}"/>
    <cellStyle name="Normal 2 2 6 2 2 2 4" xfId="12643" xr:uid="{00000000-0005-0000-0000-0000022E0000}"/>
    <cellStyle name="Normal 2 2 6 2 2 3" xfId="12644" xr:uid="{00000000-0005-0000-0000-0000032E0000}"/>
    <cellStyle name="Normal 2 2 6 2 2 3 2" xfId="12645" xr:uid="{00000000-0005-0000-0000-0000042E0000}"/>
    <cellStyle name="Normal 2 2 6 2 2 3 2 2" xfId="12646" xr:uid="{00000000-0005-0000-0000-0000052E0000}"/>
    <cellStyle name="Normal 2 2 6 2 2 3 2 2 2" xfId="12647" xr:uid="{00000000-0005-0000-0000-0000062E0000}"/>
    <cellStyle name="Normal 2 2 6 2 2 3 2 3" xfId="12648" xr:uid="{00000000-0005-0000-0000-0000072E0000}"/>
    <cellStyle name="Normal 2 2 6 2 2 3 3" xfId="12649" xr:uid="{00000000-0005-0000-0000-0000082E0000}"/>
    <cellStyle name="Normal 2 2 6 2 2 3 3 2" xfId="12650" xr:uid="{00000000-0005-0000-0000-0000092E0000}"/>
    <cellStyle name="Normal 2 2 6 2 2 3 4" xfId="12651" xr:uid="{00000000-0005-0000-0000-00000A2E0000}"/>
    <cellStyle name="Normal 2 2 6 2 2 4" xfId="12652" xr:uid="{00000000-0005-0000-0000-00000B2E0000}"/>
    <cellStyle name="Normal 2 2 6 2 2 4 2" xfId="12653" xr:uid="{00000000-0005-0000-0000-00000C2E0000}"/>
    <cellStyle name="Normal 2 2 6 2 2 4 2 2" xfId="12654" xr:uid="{00000000-0005-0000-0000-00000D2E0000}"/>
    <cellStyle name="Normal 2 2 6 2 2 4 3" xfId="12655" xr:uid="{00000000-0005-0000-0000-00000E2E0000}"/>
    <cellStyle name="Normal 2 2 6 2 2 5" xfId="12656" xr:uid="{00000000-0005-0000-0000-00000F2E0000}"/>
    <cellStyle name="Normal 2 2 6 2 2 5 2" xfId="12657" xr:uid="{00000000-0005-0000-0000-0000102E0000}"/>
    <cellStyle name="Normal 2 2 6 2 2 6" xfId="12658" xr:uid="{00000000-0005-0000-0000-0000112E0000}"/>
    <cellStyle name="Normal 2 2 6 2 3" xfId="12659" xr:uid="{00000000-0005-0000-0000-0000122E0000}"/>
    <cellStyle name="Normal 2 2 6 2 3 2" xfId="12660" xr:uid="{00000000-0005-0000-0000-0000132E0000}"/>
    <cellStyle name="Normal 2 2 6 2 3 2 2" xfId="12661" xr:uid="{00000000-0005-0000-0000-0000142E0000}"/>
    <cellStyle name="Normal 2 2 6 2 3 2 2 2" xfId="12662" xr:uid="{00000000-0005-0000-0000-0000152E0000}"/>
    <cellStyle name="Normal 2 2 6 2 3 2 3" xfId="12663" xr:uid="{00000000-0005-0000-0000-0000162E0000}"/>
    <cellStyle name="Normal 2 2 6 2 3 3" xfId="12664" xr:uid="{00000000-0005-0000-0000-0000172E0000}"/>
    <cellStyle name="Normal 2 2 6 2 3 3 2" xfId="12665" xr:uid="{00000000-0005-0000-0000-0000182E0000}"/>
    <cellStyle name="Normal 2 2 6 2 3 4" xfId="12666" xr:uid="{00000000-0005-0000-0000-0000192E0000}"/>
    <cellStyle name="Normal 2 2 6 2 4" xfId="12667" xr:uid="{00000000-0005-0000-0000-00001A2E0000}"/>
    <cellStyle name="Normal 2 2 6 2 4 2" xfId="12668" xr:uid="{00000000-0005-0000-0000-00001B2E0000}"/>
    <cellStyle name="Normal 2 2 6 2 4 2 2" xfId="12669" xr:uid="{00000000-0005-0000-0000-00001C2E0000}"/>
    <cellStyle name="Normal 2 2 6 2 4 2 2 2" xfId="12670" xr:uid="{00000000-0005-0000-0000-00001D2E0000}"/>
    <cellStyle name="Normal 2 2 6 2 4 2 3" xfId="12671" xr:uid="{00000000-0005-0000-0000-00001E2E0000}"/>
    <cellStyle name="Normal 2 2 6 2 4 3" xfId="12672" xr:uid="{00000000-0005-0000-0000-00001F2E0000}"/>
    <cellStyle name="Normal 2 2 6 2 4 3 2" xfId="12673" xr:uid="{00000000-0005-0000-0000-0000202E0000}"/>
    <cellStyle name="Normal 2 2 6 2 4 4" xfId="12674" xr:uid="{00000000-0005-0000-0000-0000212E0000}"/>
    <cellStyle name="Normal 2 2 6 2 5" xfId="12675" xr:uid="{00000000-0005-0000-0000-0000222E0000}"/>
    <cellStyle name="Normal 2 2 6 2 5 2" xfId="12676" xr:uid="{00000000-0005-0000-0000-0000232E0000}"/>
    <cellStyle name="Normal 2 2 6 2 5 2 2" xfId="12677" xr:uid="{00000000-0005-0000-0000-0000242E0000}"/>
    <cellStyle name="Normal 2 2 6 2 5 3" xfId="12678" xr:uid="{00000000-0005-0000-0000-0000252E0000}"/>
    <cellStyle name="Normal 2 2 6 2 6" xfId="12679" xr:uid="{00000000-0005-0000-0000-0000262E0000}"/>
    <cellStyle name="Normal 2 2 6 2 6 2" xfId="12680" xr:uid="{00000000-0005-0000-0000-0000272E0000}"/>
    <cellStyle name="Normal 2 2 6 2 7" xfId="12681" xr:uid="{00000000-0005-0000-0000-0000282E0000}"/>
    <cellStyle name="Normal 2 2 6 3" xfId="12682" xr:uid="{00000000-0005-0000-0000-0000292E0000}"/>
    <cellStyle name="Normal 2 2 6 3 2" xfId="12683" xr:uid="{00000000-0005-0000-0000-00002A2E0000}"/>
    <cellStyle name="Normal 2 2 6 3 2 2" xfId="12684" xr:uid="{00000000-0005-0000-0000-00002B2E0000}"/>
    <cellStyle name="Normal 2 2 6 3 2 2 2" xfId="12685" xr:uid="{00000000-0005-0000-0000-00002C2E0000}"/>
    <cellStyle name="Normal 2 2 6 3 2 2 2 2" xfId="12686" xr:uid="{00000000-0005-0000-0000-00002D2E0000}"/>
    <cellStyle name="Normal 2 2 6 3 2 2 3" xfId="12687" xr:uid="{00000000-0005-0000-0000-00002E2E0000}"/>
    <cellStyle name="Normal 2 2 6 3 2 3" xfId="12688" xr:uid="{00000000-0005-0000-0000-00002F2E0000}"/>
    <cellStyle name="Normal 2 2 6 3 2 3 2" xfId="12689" xr:uid="{00000000-0005-0000-0000-0000302E0000}"/>
    <cellStyle name="Normal 2 2 6 3 2 4" xfId="12690" xr:uid="{00000000-0005-0000-0000-0000312E0000}"/>
    <cellStyle name="Normal 2 2 6 3 3" xfId="12691" xr:uid="{00000000-0005-0000-0000-0000322E0000}"/>
    <cellStyle name="Normal 2 2 6 3 3 2" xfId="12692" xr:uid="{00000000-0005-0000-0000-0000332E0000}"/>
    <cellStyle name="Normal 2 2 6 3 3 2 2" xfId="12693" xr:uid="{00000000-0005-0000-0000-0000342E0000}"/>
    <cellStyle name="Normal 2 2 6 3 3 2 2 2" xfId="12694" xr:uid="{00000000-0005-0000-0000-0000352E0000}"/>
    <cellStyle name="Normal 2 2 6 3 3 2 3" xfId="12695" xr:uid="{00000000-0005-0000-0000-0000362E0000}"/>
    <cellStyle name="Normal 2 2 6 3 3 3" xfId="12696" xr:uid="{00000000-0005-0000-0000-0000372E0000}"/>
    <cellStyle name="Normal 2 2 6 3 3 3 2" xfId="12697" xr:uid="{00000000-0005-0000-0000-0000382E0000}"/>
    <cellStyle name="Normal 2 2 6 3 3 4" xfId="12698" xr:uid="{00000000-0005-0000-0000-0000392E0000}"/>
    <cellStyle name="Normal 2 2 6 3 4" xfId="12699" xr:uid="{00000000-0005-0000-0000-00003A2E0000}"/>
    <cellStyle name="Normal 2 2 6 3 4 2" xfId="12700" xr:uid="{00000000-0005-0000-0000-00003B2E0000}"/>
    <cellStyle name="Normal 2 2 6 3 4 2 2" xfId="12701" xr:uid="{00000000-0005-0000-0000-00003C2E0000}"/>
    <cellStyle name="Normal 2 2 6 3 4 3" xfId="12702" xr:uid="{00000000-0005-0000-0000-00003D2E0000}"/>
    <cellStyle name="Normal 2 2 6 3 5" xfId="12703" xr:uid="{00000000-0005-0000-0000-00003E2E0000}"/>
    <cellStyle name="Normal 2 2 6 3 5 2" xfId="12704" xr:uid="{00000000-0005-0000-0000-00003F2E0000}"/>
    <cellStyle name="Normal 2 2 6 3 6" xfId="12705" xr:uid="{00000000-0005-0000-0000-0000402E0000}"/>
    <cellStyle name="Normal 2 2 6 4" xfId="12706" xr:uid="{00000000-0005-0000-0000-0000412E0000}"/>
    <cellStyle name="Normal 2 2 6 4 2" xfId="12707" xr:uid="{00000000-0005-0000-0000-0000422E0000}"/>
    <cellStyle name="Normal 2 2 6 4 2 2" xfId="12708" xr:uid="{00000000-0005-0000-0000-0000432E0000}"/>
    <cellStyle name="Normal 2 2 6 4 2 2 2" xfId="12709" xr:uid="{00000000-0005-0000-0000-0000442E0000}"/>
    <cellStyle name="Normal 2 2 6 4 2 3" xfId="12710" xr:uid="{00000000-0005-0000-0000-0000452E0000}"/>
    <cellStyle name="Normal 2 2 6 4 3" xfId="12711" xr:uid="{00000000-0005-0000-0000-0000462E0000}"/>
    <cellStyle name="Normal 2 2 6 4 3 2" xfId="12712" xr:uid="{00000000-0005-0000-0000-0000472E0000}"/>
    <cellStyle name="Normal 2 2 6 4 4" xfId="12713" xr:uid="{00000000-0005-0000-0000-0000482E0000}"/>
    <cellStyle name="Normal 2 2 6 5" xfId="12714" xr:uid="{00000000-0005-0000-0000-0000492E0000}"/>
    <cellStyle name="Normal 2 2 6 5 2" xfId="12715" xr:uid="{00000000-0005-0000-0000-00004A2E0000}"/>
    <cellStyle name="Normal 2 2 6 5 2 2" xfId="12716" xr:uid="{00000000-0005-0000-0000-00004B2E0000}"/>
    <cellStyle name="Normal 2 2 6 5 2 2 2" xfId="12717" xr:uid="{00000000-0005-0000-0000-00004C2E0000}"/>
    <cellStyle name="Normal 2 2 6 5 2 3" xfId="12718" xr:uid="{00000000-0005-0000-0000-00004D2E0000}"/>
    <cellStyle name="Normal 2 2 6 5 3" xfId="12719" xr:uid="{00000000-0005-0000-0000-00004E2E0000}"/>
    <cellStyle name="Normal 2 2 6 5 3 2" xfId="12720" xr:uid="{00000000-0005-0000-0000-00004F2E0000}"/>
    <cellStyle name="Normal 2 2 6 5 4" xfId="12721" xr:uid="{00000000-0005-0000-0000-0000502E0000}"/>
    <cellStyle name="Normal 2 2 6 6" xfId="12722" xr:uid="{00000000-0005-0000-0000-0000512E0000}"/>
    <cellStyle name="Normal 2 2 6 6 2" xfId="12723" xr:uid="{00000000-0005-0000-0000-0000522E0000}"/>
    <cellStyle name="Normal 2 2 6 6 2 2" xfId="12724" xr:uid="{00000000-0005-0000-0000-0000532E0000}"/>
    <cellStyle name="Normal 2 2 6 6 3" xfId="12725" xr:uid="{00000000-0005-0000-0000-0000542E0000}"/>
    <cellStyle name="Normal 2 2 6 7" xfId="12726" xr:uid="{00000000-0005-0000-0000-0000552E0000}"/>
    <cellStyle name="Normal 2 2 6 7 2" xfId="12727" xr:uid="{00000000-0005-0000-0000-0000562E0000}"/>
    <cellStyle name="Normal 2 2 7" xfId="4936" xr:uid="{00000000-0005-0000-0000-0000572E0000}"/>
    <cellStyle name="Normal 2 2 7 2" xfId="12728" xr:uid="{00000000-0005-0000-0000-0000582E0000}"/>
    <cellStyle name="Normal 2 2 7 2 2" xfId="12729" xr:uid="{00000000-0005-0000-0000-0000592E0000}"/>
    <cellStyle name="Normal 2 2 7 2 2 2" xfId="12730" xr:uid="{00000000-0005-0000-0000-00005A2E0000}"/>
    <cellStyle name="Normal 2 2 7 2 2 2 2" xfId="12731" xr:uid="{00000000-0005-0000-0000-00005B2E0000}"/>
    <cellStyle name="Normal 2 2 7 2 2 2 2 2" xfId="12732" xr:uid="{00000000-0005-0000-0000-00005C2E0000}"/>
    <cellStyle name="Normal 2 2 7 2 2 2 3" xfId="12733" xr:uid="{00000000-0005-0000-0000-00005D2E0000}"/>
    <cellStyle name="Normal 2 2 7 2 2 3" xfId="12734" xr:uid="{00000000-0005-0000-0000-00005E2E0000}"/>
    <cellStyle name="Normal 2 2 7 2 2 3 2" xfId="12735" xr:uid="{00000000-0005-0000-0000-00005F2E0000}"/>
    <cellStyle name="Normal 2 2 7 2 2 4" xfId="12736" xr:uid="{00000000-0005-0000-0000-0000602E0000}"/>
    <cellStyle name="Normal 2 2 7 2 3" xfId="12737" xr:uid="{00000000-0005-0000-0000-0000612E0000}"/>
    <cellStyle name="Normal 2 2 7 2 3 2" xfId="12738" xr:uid="{00000000-0005-0000-0000-0000622E0000}"/>
    <cellStyle name="Normal 2 2 7 2 3 2 2" xfId="12739" xr:uid="{00000000-0005-0000-0000-0000632E0000}"/>
    <cellStyle name="Normal 2 2 7 2 3 2 2 2" xfId="12740" xr:uid="{00000000-0005-0000-0000-0000642E0000}"/>
    <cellStyle name="Normal 2 2 7 2 3 2 3" xfId="12741" xr:uid="{00000000-0005-0000-0000-0000652E0000}"/>
    <cellStyle name="Normal 2 2 7 2 3 3" xfId="12742" xr:uid="{00000000-0005-0000-0000-0000662E0000}"/>
    <cellStyle name="Normal 2 2 7 2 3 3 2" xfId="12743" xr:uid="{00000000-0005-0000-0000-0000672E0000}"/>
    <cellStyle name="Normal 2 2 7 2 3 4" xfId="12744" xr:uid="{00000000-0005-0000-0000-0000682E0000}"/>
    <cellStyle name="Normal 2 2 7 2 4" xfId="12745" xr:uid="{00000000-0005-0000-0000-0000692E0000}"/>
    <cellStyle name="Normal 2 2 7 2 4 2" xfId="12746" xr:uid="{00000000-0005-0000-0000-00006A2E0000}"/>
    <cellStyle name="Normal 2 2 7 2 4 2 2" xfId="12747" xr:uid="{00000000-0005-0000-0000-00006B2E0000}"/>
    <cellStyle name="Normal 2 2 7 2 4 3" xfId="12748" xr:uid="{00000000-0005-0000-0000-00006C2E0000}"/>
    <cellStyle name="Normal 2 2 7 2 5" xfId="12749" xr:uid="{00000000-0005-0000-0000-00006D2E0000}"/>
    <cellStyle name="Normal 2 2 7 2 5 2" xfId="12750" xr:uid="{00000000-0005-0000-0000-00006E2E0000}"/>
    <cellStyle name="Normal 2 2 7 2 6" xfId="12751" xr:uid="{00000000-0005-0000-0000-00006F2E0000}"/>
    <cellStyle name="Normal 2 2 7 3" xfId="12752" xr:uid="{00000000-0005-0000-0000-0000702E0000}"/>
    <cellStyle name="Normal 2 2 7 3 2" xfId="12753" xr:uid="{00000000-0005-0000-0000-0000712E0000}"/>
    <cellStyle name="Normal 2 2 7 3 2 2" xfId="12754" xr:uid="{00000000-0005-0000-0000-0000722E0000}"/>
    <cellStyle name="Normal 2 2 7 3 2 2 2" xfId="12755" xr:uid="{00000000-0005-0000-0000-0000732E0000}"/>
    <cellStyle name="Normal 2 2 7 3 2 3" xfId="12756" xr:uid="{00000000-0005-0000-0000-0000742E0000}"/>
    <cellStyle name="Normal 2 2 7 3 3" xfId="12757" xr:uid="{00000000-0005-0000-0000-0000752E0000}"/>
    <cellStyle name="Normal 2 2 7 3 3 2" xfId="12758" xr:uid="{00000000-0005-0000-0000-0000762E0000}"/>
    <cellStyle name="Normal 2 2 7 3 4" xfId="12759" xr:uid="{00000000-0005-0000-0000-0000772E0000}"/>
    <cellStyle name="Normal 2 2 7 4" xfId="12760" xr:uid="{00000000-0005-0000-0000-0000782E0000}"/>
    <cellStyle name="Normal 2 2 7 4 2" xfId="12761" xr:uid="{00000000-0005-0000-0000-0000792E0000}"/>
    <cellStyle name="Normal 2 2 7 4 2 2" xfId="12762" xr:uid="{00000000-0005-0000-0000-00007A2E0000}"/>
    <cellStyle name="Normal 2 2 7 4 2 2 2" xfId="12763" xr:uid="{00000000-0005-0000-0000-00007B2E0000}"/>
    <cellStyle name="Normal 2 2 7 4 2 3" xfId="12764" xr:uid="{00000000-0005-0000-0000-00007C2E0000}"/>
    <cellStyle name="Normal 2 2 7 4 3" xfId="12765" xr:uid="{00000000-0005-0000-0000-00007D2E0000}"/>
    <cellStyle name="Normal 2 2 7 4 3 2" xfId="12766" xr:uid="{00000000-0005-0000-0000-00007E2E0000}"/>
    <cellStyle name="Normal 2 2 7 4 4" xfId="12767" xr:uid="{00000000-0005-0000-0000-00007F2E0000}"/>
    <cellStyle name="Normal 2 2 7 5" xfId="12768" xr:uid="{00000000-0005-0000-0000-0000802E0000}"/>
    <cellStyle name="Normal 2 2 7 5 2" xfId="12769" xr:uid="{00000000-0005-0000-0000-0000812E0000}"/>
    <cellStyle name="Normal 2 2 7 5 2 2" xfId="12770" xr:uid="{00000000-0005-0000-0000-0000822E0000}"/>
    <cellStyle name="Normal 2 2 7 5 3" xfId="12771" xr:uid="{00000000-0005-0000-0000-0000832E0000}"/>
    <cellStyle name="Normal 2 2 7 6" xfId="12772" xr:uid="{00000000-0005-0000-0000-0000842E0000}"/>
    <cellStyle name="Normal 2 2 7 6 2" xfId="12773" xr:uid="{00000000-0005-0000-0000-0000852E0000}"/>
    <cellStyle name="Normal 2 2 8" xfId="4937" xr:uid="{00000000-0005-0000-0000-0000862E0000}"/>
    <cellStyle name="Normal 2 2 9" xfId="12774" xr:uid="{00000000-0005-0000-0000-0000872E0000}"/>
    <cellStyle name="Normal 2 2_Copy of Target Budget PGCL-DEC (26-11-09)" xfId="4938" xr:uid="{00000000-0005-0000-0000-0000882E0000}"/>
    <cellStyle name="Normal 2 20" xfId="7399" xr:uid="{00000000-0005-0000-0000-0000892E0000}"/>
    <cellStyle name="Normal 2 21" xfId="7400" xr:uid="{00000000-0005-0000-0000-00008A2E0000}"/>
    <cellStyle name="Normal 2 22" xfId="7401" xr:uid="{00000000-0005-0000-0000-00008B2E0000}"/>
    <cellStyle name="Normal 2 23" xfId="8066" xr:uid="{00000000-0005-0000-0000-00008C2E0000}"/>
    <cellStyle name="Normal 2 23 2" xfId="8067" xr:uid="{00000000-0005-0000-0000-00008D2E0000}"/>
    <cellStyle name="Normal 2 24" xfId="8068" xr:uid="{00000000-0005-0000-0000-00008E2E0000}"/>
    <cellStyle name="Normal 2 25" xfId="12775" xr:uid="{00000000-0005-0000-0000-00008F2E0000}"/>
    <cellStyle name="Normal 2 26" xfId="12776" xr:uid="{00000000-0005-0000-0000-0000902E0000}"/>
    <cellStyle name="Normal 2 27" xfId="12777" xr:uid="{00000000-0005-0000-0000-0000912E0000}"/>
    <cellStyle name="Normal 2 28" xfId="12778" xr:uid="{00000000-0005-0000-0000-0000922E0000}"/>
    <cellStyle name="Normal 2 29" xfId="12779" xr:uid="{00000000-0005-0000-0000-0000932E0000}"/>
    <cellStyle name="Normal 2 3" xfId="2490" xr:uid="{00000000-0005-0000-0000-0000942E0000}"/>
    <cellStyle name="Normal 2 3 10" xfId="12780" xr:uid="{00000000-0005-0000-0000-0000952E0000}"/>
    <cellStyle name="Normal 2 3 2" xfId="4939" xr:uid="{00000000-0005-0000-0000-0000962E0000}"/>
    <cellStyle name="Normal 2 3 2 2" xfId="7402" xr:uid="{00000000-0005-0000-0000-0000972E0000}"/>
    <cellStyle name="Normal 2 3 2 3" xfId="12781" xr:uid="{00000000-0005-0000-0000-0000982E0000}"/>
    <cellStyle name="Normal 2 3 2 4" xfId="12782" xr:uid="{00000000-0005-0000-0000-0000992E0000}"/>
    <cellStyle name="Normal 2 3 2 4 2" xfId="12783" xr:uid="{00000000-0005-0000-0000-00009A2E0000}"/>
    <cellStyle name="Normal 2 3 2 5" xfId="12784" xr:uid="{00000000-0005-0000-0000-00009B2E0000}"/>
    <cellStyle name="Normal 2 3 3" xfId="4940" xr:uid="{00000000-0005-0000-0000-00009C2E0000}"/>
    <cellStyle name="Normal 2 3 4" xfId="12785" xr:uid="{00000000-0005-0000-0000-00009D2E0000}"/>
    <cellStyle name="Normal 2 3 5" xfId="12786" xr:uid="{00000000-0005-0000-0000-00009E2E0000}"/>
    <cellStyle name="Normal 2 3 6" xfId="12787" xr:uid="{00000000-0005-0000-0000-00009F2E0000}"/>
    <cellStyle name="Normal 2 3 7" xfId="12788" xr:uid="{00000000-0005-0000-0000-0000A02E0000}"/>
    <cellStyle name="Normal 2 3 8" xfId="12789" xr:uid="{00000000-0005-0000-0000-0000A12E0000}"/>
    <cellStyle name="Normal 2 3 9" xfId="12790" xr:uid="{00000000-0005-0000-0000-0000A22E0000}"/>
    <cellStyle name="Normal 2 3 9 2" xfId="12791" xr:uid="{00000000-0005-0000-0000-0000A32E0000}"/>
    <cellStyle name="Normal 2 30" xfId="12792" xr:uid="{00000000-0005-0000-0000-0000A42E0000}"/>
    <cellStyle name="Normal 2 31" xfId="12793" xr:uid="{00000000-0005-0000-0000-0000A52E0000}"/>
    <cellStyle name="Normal 2 32" xfId="12794" xr:uid="{00000000-0005-0000-0000-0000A62E0000}"/>
    <cellStyle name="Normal 2 33" xfId="12795" xr:uid="{00000000-0005-0000-0000-0000A72E0000}"/>
    <cellStyle name="Normal 2 4" xfId="4941" xr:uid="{00000000-0005-0000-0000-0000A82E0000}"/>
    <cellStyle name="Normal 2 4 2" xfId="8175" xr:uid="{00000000-0005-0000-0000-0000A92E0000}"/>
    <cellStyle name="Normal 2 4 3" xfId="12796" xr:uid="{00000000-0005-0000-0000-0000AA2E0000}"/>
    <cellStyle name="Normal 2 5" xfId="4942" xr:uid="{00000000-0005-0000-0000-0000AB2E0000}"/>
    <cellStyle name="Normal 2 5 2" xfId="8069" xr:uid="{00000000-0005-0000-0000-0000AC2E0000}"/>
    <cellStyle name="Normal 2 5 2 2" xfId="8070" xr:uid="{00000000-0005-0000-0000-0000AD2E0000}"/>
    <cellStyle name="Normal 2 5 3" xfId="12797" xr:uid="{00000000-0005-0000-0000-0000AE2E0000}"/>
    <cellStyle name="Normal 2 5 4" xfId="12798" xr:uid="{00000000-0005-0000-0000-0000AF2E0000}"/>
    <cellStyle name="Normal 2 6" xfId="4943" xr:uid="{00000000-0005-0000-0000-0000B02E0000}"/>
    <cellStyle name="Normal 2 6 2" xfId="7403" xr:uid="{00000000-0005-0000-0000-0000B12E0000}"/>
    <cellStyle name="Normal 2 6 3" xfId="7404" xr:uid="{00000000-0005-0000-0000-0000B22E0000}"/>
    <cellStyle name="Normal 2 6 4" xfId="7405" xr:uid="{00000000-0005-0000-0000-0000B32E0000}"/>
    <cellStyle name="Normal 2 7" xfId="4944" xr:uid="{00000000-0005-0000-0000-0000B42E0000}"/>
    <cellStyle name="Normal 2 7 2" xfId="12799" xr:uid="{00000000-0005-0000-0000-0000B52E0000}"/>
    <cellStyle name="Normal 2 8" xfId="4945" xr:uid="{00000000-0005-0000-0000-0000B62E0000}"/>
    <cellStyle name="Normal 2 8 2" xfId="4946" xr:uid="{00000000-0005-0000-0000-0000B72E0000}"/>
    <cellStyle name="Normal 2 8 2 2" xfId="4947" xr:uid="{00000000-0005-0000-0000-0000B82E0000}"/>
    <cellStyle name="Normal 2 8 2 2 2" xfId="12800" xr:uid="{00000000-0005-0000-0000-0000B92E0000}"/>
    <cellStyle name="Normal 2 8 2 3" xfId="12801" xr:uid="{00000000-0005-0000-0000-0000BA2E0000}"/>
    <cellStyle name="Normal 2 8 3" xfId="4948" xr:uid="{00000000-0005-0000-0000-0000BB2E0000}"/>
    <cellStyle name="Normal 2 8 3 2" xfId="12802" xr:uid="{00000000-0005-0000-0000-0000BC2E0000}"/>
    <cellStyle name="Normal 2 8 4" xfId="4949" xr:uid="{00000000-0005-0000-0000-0000BD2E0000}"/>
    <cellStyle name="Normal 2 8 4 2" xfId="4950" xr:uid="{00000000-0005-0000-0000-0000BE2E0000}"/>
    <cellStyle name="Normal 2 8 4 2 10" xfId="12803" xr:uid="{00000000-0005-0000-0000-0000BF2E0000}"/>
    <cellStyle name="Normal 2 8 4 2 10 2" xfId="12804" xr:uid="{00000000-0005-0000-0000-0000C02E0000}"/>
    <cellStyle name="Normal 2 8 4 2 11" xfId="12805" xr:uid="{00000000-0005-0000-0000-0000C12E0000}"/>
    <cellStyle name="Normal 2 8 4 2 2" xfId="4951" xr:uid="{00000000-0005-0000-0000-0000C22E0000}"/>
    <cellStyle name="Normal 2 8 4 2 2 2" xfId="12806" xr:uid="{00000000-0005-0000-0000-0000C32E0000}"/>
    <cellStyle name="Normal 2 8 4 2 3" xfId="4952" xr:uid="{00000000-0005-0000-0000-0000C42E0000}"/>
    <cellStyle name="Normal 2 8 4 2 3 2" xfId="12807" xr:uid="{00000000-0005-0000-0000-0000C52E0000}"/>
    <cellStyle name="Normal 2 8 4 2 4" xfId="4953" xr:uid="{00000000-0005-0000-0000-0000C62E0000}"/>
    <cellStyle name="Normal 2 8 4 2 4 2" xfId="12808" xr:uid="{00000000-0005-0000-0000-0000C72E0000}"/>
    <cellStyle name="Normal 2 8 4 2 5" xfId="4954" xr:uid="{00000000-0005-0000-0000-0000C82E0000}"/>
    <cellStyle name="Normal 2 8 4 2 5 2" xfId="12809" xr:uid="{00000000-0005-0000-0000-0000C92E0000}"/>
    <cellStyle name="Normal 2 8 4 2 6" xfId="12810" xr:uid="{00000000-0005-0000-0000-0000CA2E0000}"/>
    <cellStyle name="Normal 2 8 4 2 6 2" xfId="12811" xr:uid="{00000000-0005-0000-0000-0000CB2E0000}"/>
    <cellStyle name="Normal 2 8 4 2 7" xfId="12812" xr:uid="{00000000-0005-0000-0000-0000CC2E0000}"/>
    <cellStyle name="Normal 2 8 4 2 7 2" xfId="12813" xr:uid="{00000000-0005-0000-0000-0000CD2E0000}"/>
    <cellStyle name="Normal 2 8 4 2 8" xfId="12814" xr:uid="{00000000-0005-0000-0000-0000CE2E0000}"/>
    <cellStyle name="Normal 2 8 4 2 8 2" xfId="12815" xr:uid="{00000000-0005-0000-0000-0000CF2E0000}"/>
    <cellStyle name="Normal 2 8 4 2 9" xfId="12816" xr:uid="{00000000-0005-0000-0000-0000D02E0000}"/>
    <cellStyle name="Normal 2 8 4 2 9 2" xfId="12817" xr:uid="{00000000-0005-0000-0000-0000D12E0000}"/>
    <cellStyle name="Normal 2 8 4 3" xfId="4955" xr:uid="{00000000-0005-0000-0000-0000D22E0000}"/>
    <cellStyle name="Normal 2 8 4 3 2" xfId="12818" xr:uid="{00000000-0005-0000-0000-0000D32E0000}"/>
    <cellStyle name="Normal 2 8 4 4" xfId="12819" xr:uid="{00000000-0005-0000-0000-0000D42E0000}"/>
    <cellStyle name="Normal 2 8 5" xfId="12820" xr:uid="{00000000-0005-0000-0000-0000D52E0000}"/>
    <cellStyle name="Normal 2 9" xfId="4956" xr:uid="{00000000-0005-0000-0000-0000D62E0000}"/>
    <cellStyle name="Normal 2 9 2" xfId="4957" xr:uid="{00000000-0005-0000-0000-0000D72E0000}"/>
    <cellStyle name="Normal 2 9 2 2" xfId="12821" xr:uid="{00000000-0005-0000-0000-0000D82E0000}"/>
    <cellStyle name="Normal 2 9 3" xfId="4958" xr:uid="{00000000-0005-0000-0000-0000D92E0000}"/>
    <cellStyle name="Normal 2 9 4" xfId="12822" xr:uid="{00000000-0005-0000-0000-0000DA2E0000}"/>
    <cellStyle name="Normal 2_April Build up Plan _April'10 (PGCL)" xfId="4959" xr:uid="{00000000-0005-0000-0000-0000DB2E0000}"/>
    <cellStyle name="Normal 20" xfId="2470" xr:uid="{00000000-0005-0000-0000-0000DC2E0000}"/>
    <cellStyle name="Normal 20 2" xfId="4960" xr:uid="{00000000-0005-0000-0000-0000DD2E0000}"/>
    <cellStyle name="Normal 20 2 2" xfId="12823" xr:uid="{00000000-0005-0000-0000-0000DE2E0000}"/>
    <cellStyle name="Normal 20 2 2 2" xfId="12824" xr:uid="{00000000-0005-0000-0000-0000DF2E0000}"/>
    <cellStyle name="Normal 20 2 2 2 2" xfId="12825" xr:uid="{00000000-0005-0000-0000-0000E02E0000}"/>
    <cellStyle name="Normal 20 2 2 2 2 2" xfId="12826" xr:uid="{00000000-0005-0000-0000-0000E12E0000}"/>
    <cellStyle name="Normal 20 2 2 2 2 2 2" xfId="12827" xr:uid="{00000000-0005-0000-0000-0000E22E0000}"/>
    <cellStyle name="Normal 20 2 2 2 2 3" xfId="12828" xr:uid="{00000000-0005-0000-0000-0000E32E0000}"/>
    <cellStyle name="Normal 20 2 2 2 3" xfId="12829" xr:uid="{00000000-0005-0000-0000-0000E42E0000}"/>
    <cellStyle name="Normal 20 2 2 2 3 2" xfId="12830" xr:uid="{00000000-0005-0000-0000-0000E52E0000}"/>
    <cellStyle name="Normal 20 2 2 2 4" xfId="12831" xr:uid="{00000000-0005-0000-0000-0000E62E0000}"/>
    <cellStyle name="Normal 20 2 2 3" xfId="12832" xr:uid="{00000000-0005-0000-0000-0000E72E0000}"/>
    <cellStyle name="Normal 20 2 2 3 2" xfId="12833" xr:uid="{00000000-0005-0000-0000-0000E82E0000}"/>
    <cellStyle name="Normal 20 2 2 3 2 2" xfId="12834" xr:uid="{00000000-0005-0000-0000-0000E92E0000}"/>
    <cellStyle name="Normal 20 2 2 3 2 2 2" xfId="12835" xr:uid="{00000000-0005-0000-0000-0000EA2E0000}"/>
    <cellStyle name="Normal 20 2 2 3 2 3" xfId="12836" xr:uid="{00000000-0005-0000-0000-0000EB2E0000}"/>
    <cellStyle name="Normal 20 2 2 3 3" xfId="12837" xr:uid="{00000000-0005-0000-0000-0000EC2E0000}"/>
    <cellStyle name="Normal 20 2 2 3 3 2" xfId="12838" xr:uid="{00000000-0005-0000-0000-0000ED2E0000}"/>
    <cellStyle name="Normal 20 2 2 3 4" xfId="12839" xr:uid="{00000000-0005-0000-0000-0000EE2E0000}"/>
    <cellStyle name="Normal 20 2 2 4" xfId="12840" xr:uid="{00000000-0005-0000-0000-0000EF2E0000}"/>
    <cellStyle name="Normal 20 2 2 4 2" xfId="12841" xr:uid="{00000000-0005-0000-0000-0000F02E0000}"/>
    <cellStyle name="Normal 20 2 2 4 2 2" xfId="12842" xr:uid="{00000000-0005-0000-0000-0000F12E0000}"/>
    <cellStyle name="Normal 20 2 2 4 3" xfId="12843" xr:uid="{00000000-0005-0000-0000-0000F22E0000}"/>
    <cellStyle name="Normal 20 2 2 5" xfId="12844" xr:uid="{00000000-0005-0000-0000-0000F32E0000}"/>
    <cellStyle name="Normal 20 2 2 5 2" xfId="12845" xr:uid="{00000000-0005-0000-0000-0000F42E0000}"/>
    <cellStyle name="Normal 20 2 3" xfId="12846" xr:uid="{00000000-0005-0000-0000-0000F52E0000}"/>
    <cellStyle name="Normal 20 2 3 2" xfId="12847" xr:uid="{00000000-0005-0000-0000-0000F62E0000}"/>
    <cellStyle name="Normal 20 2 3 2 2" xfId="12848" xr:uid="{00000000-0005-0000-0000-0000F72E0000}"/>
    <cellStyle name="Normal 20 2 3 2 2 2" xfId="12849" xr:uid="{00000000-0005-0000-0000-0000F82E0000}"/>
    <cellStyle name="Normal 20 2 3 2 3" xfId="12850" xr:uid="{00000000-0005-0000-0000-0000F92E0000}"/>
    <cellStyle name="Normal 20 2 3 3" xfId="12851" xr:uid="{00000000-0005-0000-0000-0000FA2E0000}"/>
    <cellStyle name="Normal 20 2 3 3 2" xfId="12852" xr:uid="{00000000-0005-0000-0000-0000FB2E0000}"/>
    <cellStyle name="Normal 20 2 4" xfId="12853" xr:uid="{00000000-0005-0000-0000-0000FC2E0000}"/>
    <cellStyle name="Normal 20 2 4 2" xfId="12854" xr:uid="{00000000-0005-0000-0000-0000FD2E0000}"/>
    <cellStyle name="Normal 20 2 4 2 2" xfId="12855" xr:uid="{00000000-0005-0000-0000-0000FE2E0000}"/>
    <cellStyle name="Normal 20 2 4 2 2 2" xfId="12856" xr:uid="{00000000-0005-0000-0000-0000FF2E0000}"/>
    <cellStyle name="Normal 20 2 4 2 3" xfId="12857" xr:uid="{00000000-0005-0000-0000-0000002F0000}"/>
    <cellStyle name="Normal 20 2 4 3" xfId="12858" xr:uid="{00000000-0005-0000-0000-0000012F0000}"/>
    <cellStyle name="Normal 20 2 4 3 2" xfId="12859" xr:uid="{00000000-0005-0000-0000-0000022F0000}"/>
    <cellStyle name="Normal 20 2 4 4" xfId="12860" xr:uid="{00000000-0005-0000-0000-0000032F0000}"/>
    <cellStyle name="Normal 20 2 5" xfId="12861" xr:uid="{00000000-0005-0000-0000-0000042F0000}"/>
    <cellStyle name="Normal 20 2 5 2" xfId="12862" xr:uid="{00000000-0005-0000-0000-0000052F0000}"/>
    <cellStyle name="Normal 20 2 5 2 2" xfId="12863" xr:uid="{00000000-0005-0000-0000-0000062F0000}"/>
    <cellStyle name="Normal 20 2 5 3" xfId="12864" xr:uid="{00000000-0005-0000-0000-0000072F0000}"/>
    <cellStyle name="Normal 20 2 6" xfId="12865" xr:uid="{00000000-0005-0000-0000-0000082F0000}"/>
    <cellStyle name="Normal 20 2 6 2" xfId="12866" xr:uid="{00000000-0005-0000-0000-0000092F0000}"/>
    <cellStyle name="Normal 20 3" xfId="12867" xr:uid="{00000000-0005-0000-0000-00000A2F0000}"/>
    <cellStyle name="Normal 20 3 2" xfId="12868" xr:uid="{00000000-0005-0000-0000-00000B2F0000}"/>
    <cellStyle name="Normal 20 3 2 2" xfId="12869" xr:uid="{00000000-0005-0000-0000-00000C2F0000}"/>
    <cellStyle name="Normal 20 3 2 2 2" xfId="12870" xr:uid="{00000000-0005-0000-0000-00000D2F0000}"/>
    <cellStyle name="Normal 20 3 2 2 2 2" xfId="12871" xr:uid="{00000000-0005-0000-0000-00000E2F0000}"/>
    <cellStyle name="Normal 20 3 2 2 2 2 2" xfId="12872" xr:uid="{00000000-0005-0000-0000-00000F2F0000}"/>
    <cellStyle name="Normal 20 3 2 2 2 3" xfId="12873" xr:uid="{00000000-0005-0000-0000-0000102F0000}"/>
    <cellStyle name="Normal 20 3 2 2 3" xfId="12874" xr:uid="{00000000-0005-0000-0000-0000112F0000}"/>
    <cellStyle name="Normal 20 3 2 2 3 2" xfId="12875" xr:uid="{00000000-0005-0000-0000-0000122F0000}"/>
    <cellStyle name="Normal 20 3 2 2 4" xfId="12876" xr:uid="{00000000-0005-0000-0000-0000132F0000}"/>
    <cellStyle name="Normal 20 3 2 3" xfId="12877" xr:uid="{00000000-0005-0000-0000-0000142F0000}"/>
    <cellStyle name="Normal 20 3 2 3 2" xfId="12878" xr:uid="{00000000-0005-0000-0000-0000152F0000}"/>
    <cellStyle name="Normal 20 3 2 3 2 2" xfId="12879" xr:uid="{00000000-0005-0000-0000-0000162F0000}"/>
    <cellStyle name="Normal 20 3 2 3 2 2 2" xfId="12880" xr:uid="{00000000-0005-0000-0000-0000172F0000}"/>
    <cellStyle name="Normal 20 3 2 3 2 3" xfId="12881" xr:uid="{00000000-0005-0000-0000-0000182F0000}"/>
    <cellStyle name="Normal 20 3 2 3 3" xfId="12882" xr:uid="{00000000-0005-0000-0000-0000192F0000}"/>
    <cellStyle name="Normal 20 3 2 3 3 2" xfId="12883" xr:uid="{00000000-0005-0000-0000-00001A2F0000}"/>
    <cellStyle name="Normal 20 3 2 3 4" xfId="12884" xr:uid="{00000000-0005-0000-0000-00001B2F0000}"/>
    <cellStyle name="Normal 20 3 2 4" xfId="12885" xr:uid="{00000000-0005-0000-0000-00001C2F0000}"/>
    <cellStyle name="Normal 20 3 2 4 2" xfId="12886" xr:uid="{00000000-0005-0000-0000-00001D2F0000}"/>
    <cellStyle name="Normal 20 3 2 4 2 2" xfId="12887" xr:uid="{00000000-0005-0000-0000-00001E2F0000}"/>
    <cellStyle name="Normal 20 3 2 4 3" xfId="12888" xr:uid="{00000000-0005-0000-0000-00001F2F0000}"/>
    <cellStyle name="Normal 20 3 2 5" xfId="12889" xr:uid="{00000000-0005-0000-0000-0000202F0000}"/>
    <cellStyle name="Normal 20 3 2 5 2" xfId="12890" xr:uid="{00000000-0005-0000-0000-0000212F0000}"/>
    <cellStyle name="Normal 20 3 2 6" xfId="12891" xr:uid="{00000000-0005-0000-0000-0000222F0000}"/>
    <cellStyle name="Normal 20 3 3" xfId="12892" xr:uid="{00000000-0005-0000-0000-0000232F0000}"/>
    <cellStyle name="Normal 20 3 3 2" xfId="12893" xr:uid="{00000000-0005-0000-0000-0000242F0000}"/>
    <cellStyle name="Normal 20 3 3 2 2" xfId="12894" xr:uid="{00000000-0005-0000-0000-0000252F0000}"/>
    <cellStyle name="Normal 20 3 3 2 2 2" xfId="12895" xr:uid="{00000000-0005-0000-0000-0000262F0000}"/>
    <cellStyle name="Normal 20 3 3 2 3" xfId="12896" xr:uid="{00000000-0005-0000-0000-0000272F0000}"/>
    <cellStyle name="Normal 20 3 3 3" xfId="12897" xr:uid="{00000000-0005-0000-0000-0000282F0000}"/>
    <cellStyle name="Normal 20 3 3 3 2" xfId="12898" xr:uid="{00000000-0005-0000-0000-0000292F0000}"/>
    <cellStyle name="Normal 20 3 3 4" xfId="12899" xr:uid="{00000000-0005-0000-0000-00002A2F0000}"/>
    <cellStyle name="Normal 20 3 4" xfId="12900" xr:uid="{00000000-0005-0000-0000-00002B2F0000}"/>
    <cellStyle name="Normal 20 3 4 2" xfId="12901" xr:uid="{00000000-0005-0000-0000-00002C2F0000}"/>
    <cellStyle name="Normal 20 3 4 2 2" xfId="12902" xr:uid="{00000000-0005-0000-0000-00002D2F0000}"/>
    <cellStyle name="Normal 20 3 4 2 2 2" xfId="12903" xr:uid="{00000000-0005-0000-0000-00002E2F0000}"/>
    <cellStyle name="Normal 20 3 4 2 3" xfId="12904" xr:uid="{00000000-0005-0000-0000-00002F2F0000}"/>
    <cellStyle name="Normal 20 3 4 3" xfId="12905" xr:uid="{00000000-0005-0000-0000-0000302F0000}"/>
    <cellStyle name="Normal 20 3 4 3 2" xfId="12906" xr:uid="{00000000-0005-0000-0000-0000312F0000}"/>
    <cellStyle name="Normal 20 3 4 4" xfId="12907" xr:uid="{00000000-0005-0000-0000-0000322F0000}"/>
    <cellStyle name="Normal 20 3 5" xfId="12908" xr:uid="{00000000-0005-0000-0000-0000332F0000}"/>
    <cellStyle name="Normal 20 3 5 2" xfId="12909" xr:uid="{00000000-0005-0000-0000-0000342F0000}"/>
    <cellStyle name="Normal 20 3 5 2 2" xfId="12910" xr:uid="{00000000-0005-0000-0000-0000352F0000}"/>
    <cellStyle name="Normal 20 3 5 3" xfId="12911" xr:uid="{00000000-0005-0000-0000-0000362F0000}"/>
    <cellStyle name="Normal 20 3 6" xfId="12912" xr:uid="{00000000-0005-0000-0000-0000372F0000}"/>
    <cellStyle name="Normal 20 3 6 2" xfId="12913" xr:uid="{00000000-0005-0000-0000-0000382F0000}"/>
    <cellStyle name="Normal 20 4" xfId="12914" xr:uid="{00000000-0005-0000-0000-0000392F0000}"/>
    <cellStyle name="Normal 20 5" xfId="12915" xr:uid="{00000000-0005-0000-0000-00003A2F0000}"/>
    <cellStyle name="Normal 20 5 2" xfId="12916" xr:uid="{00000000-0005-0000-0000-00003B2F0000}"/>
    <cellStyle name="Normal 20 5 2 2" xfId="12917" xr:uid="{00000000-0005-0000-0000-00003C2F0000}"/>
    <cellStyle name="Normal 20 5 2 2 2" xfId="12918" xr:uid="{00000000-0005-0000-0000-00003D2F0000}"/>
    <cellStyle name="Normal 20 5 2 2 2 2" xfId="12919" xr:uid="{00000000-0005-0000-0000-00003E2F0000}"/>
    <cellStyle name="Normal 20 5 2 2 3" xfId="12920" xr:uid="{00000000-0005-0000-0000-00003F2F0000}"/>
    <cellStyle name="Normal 20 5 2 3" xfId="12921" xr:uid="{00000000-0005-0000-0000-0000402F0000}"/>
    <cellStyle name="Normal 20 5 2 3 2" xfId="12922" xr:uid="{00000000-0005-0000-0000-0000412F0000}"/>
    <cellStyle name="Normal 20 5 2 4" xfId="12923" xr:uid="{00000000-0005-0000-0000-0000422F0000}"/>
    <cellStyle name="Normal 20 5 3" xfId="12924" xr:uid="{00000000-0005-0000-0000-0000432F0000}"/>
    <cellStyle name="Normal 20 5 3 2" xfId="12925" xr:uid="{00000000-0005-0000-0000-0000442F0000}"/>
    <cellStyle name="Normal 20 5 3 2 2" xfId="12926" xr:uid="{00000000-0005-0000-0000-0000452F0000}"/>
    <cellStyle name="Normal 20 5 3 2 2 2" xfId="12927" xr:uid="{00000000-0005-0000-0000-0000462F0000}"/>
    <cellStyle name="Normal 20 5 3 2 3" xfId="12928" xr:uid="{00000000-0005-0000-0000-0000472F0000}"/>
    <cellStyle name="Normal 20 5 3 3" xfId="12929" xr:uid="{00000000-0005-0000-0000-0000482F0000}"/>
    <cellStyle name="Normal 20 5 3 3 2" xfId="12930" xr:uid="{00000000-0005-0000-0000-0000492F0000}"/>
    <cellStyle name="Normal 20 5 3 4" xfId="12931" xr:uid="{00000000-0005-0000-0000-00004A2F0000}"/>
    <cellStyle name="Normal 20 5 4" xfId="12932" xr:uid="{00000000-0005-0000-0000-00004B2F0000}"/>
    <cellStyle name="Normal 20 5 4 2" xfId="12933" xr:uid="{00000000-0005-0000-0000-00004C2F0000}"/>
    <cellStyle name="Normal 20 5 4 2 2" xfId="12934" xr:uid="{00000000-0005-0000-0000-00004D2F0000}"/>
    <cellStyle name="Normal 20 5 4 3" xfId="12935" xr:uid="{00000000-0005-0000-0000-00004E2F0000}"/>
    <cellStyle name="Normal 20 5 5" xfId="12936" xr:uid="{00000000-0005-0000-0000-00004F2F0000}"/>
    <cellStyle name="Normal 20 5 5 2" xfId="12937" xr:uid="{00000000-0005-0000-0000-0000502F0000}"/>
    <cellStyle name="Normal 20 5 6" xfId="12938" xr:uid="{00000000-0005-0000-0000-0000512F0000}"/>
    <cellStyle name="Normal 20 6" xfId="12939" xr:uid="{00000000-0005-0000-0000-0000522F0000}"/>
    <cellStyle name="Normal 20 6 2" xfId="12940" xr:uid="{00000000-0005-0000-0000-0000532F0000}"/>
    <cellStyle name="Normal 20 6 2 2" xfId="12941" xr:uid="{00000000-0005-0000-0000-0000542F0000}"/>
    <cellStyle name="Normal 20 6 2 2 2" xfId="12942" xr:uid="{00000000-0005-0000-0000-0000552F0000}"/>
    <cellStyle name="Normal 20 6 2 3" xfId="12943" xr:uid="{00000000-0005-0000-0000-0000562F0000}"/>
    <cellStyle name="Normal 20 6 3" xfId="12944" xr:uid="{00000000-0005-0000-0000-0000572F0000}"/>
    <cellStyle name="Normal 20 6 3 2" xfId="12945" xr:uid="{00000000-0005-0000-0000-0000582F0000}"/>
    <cellStyle name="Normal 20 6 4" xfId="12946" xr:uid="{00000000-0005-0000-0000-0000592F0000}"/>
    <cellStyle name="Normal 20 7" xfId="12947" xr:uid="{00000000-0005-0000-0000-00005A2F0000}"/>
    <cellStyle name="Normal 20 7 2" xfId="12948" xr:uid="{00000000-0005-0000-0000-00005B2F0000}"/>
    <cellStyle name="Normal 20 7 2 2" xfId="12949" xr:uid="{00000000-0005-0000-0000-00005C2F0000}"/>
    <cellStyle name="Normal 20 7 2 2 2" xfId="12950" xr:uid="{00000000-0005-0000-0000-00005D2F0000}"/>
    <cellStyle name="Normal 20 7 2 3" xfId="12951" xr:uid="{00000000-0005-0000-0000-00005E2F0000}"/>
    <cellStyle name="Normal 20 7 3" xfId="12952" xr:uid="{00000000-0005-0000-0000-00005F2F0000}"/>
    <cellStyle name="Normal 20 7 3 2" xfId="12953" xr:uid="{00000000-0005-0000-0000-0000602F0000}"/>
    <cellStyle name="Normal 20 7 4" xfId="12954" xr:uid="{00000000-0005-0000-0000-0000612F0000}"/>
    <cellStyle name="Normal 20 8" xfId="12955" xr:uid="{00000000-0005-0000-0000-0000622F0000}"/>
    <cellStyle name="Normal 20 8 2" xfId="12956" xr:uid="{00000000-0005-0000-0000-0000632F0000}"/>
    <cellStyle name="Normal 20 8 2 2" xfId="12957" xr:uid="{00000000-0005-0000-0000-0000642F0000}"/>
    <cellStyle name="Normal 20 8 3" xfId="12958" xr:uid="{00000000-0005-0000-0000-0000652F0000}"/>
    <cellStyle name="Normal 20 9" xfId="12959" xr:uid="{00000000-0005-0000-0000-0000662F0000}"/>
    <cellStyle name="Normal 20 9 2" xfId="12960" xr:uid="{00000000-0005-0000-0000-0000672F0000}"/>
    <cellStyle name="Normal 200" xfId="4961" xr:uid="{00000000-0005-0000-0000-0000682F0000}"/>
    <cellStyle name="Normal 201" xfId="4962" xr:uid="{00000000-0005-0000-0000-0000692F0000}"/>
    <cellStyle name="Normal 202" xfId="4963" xr:uid="{00000000-0005-0000-0000-00006A2F0000}"/>
    <cellStyle name="Normal 203" xfId="4964" xr:uid="{00000000-0005-0000-0000-00006B2F0000}"/>
    <cellStyle name="Normal 204" xfId="4965" xr:uid="{00000000-0005-0000-0000-00006C2F0000}"/>
    <cellStyle name="Normal 205" xfId="4966" xr:uid="{00000000-0005-0000-0000-00006D2F0000}"/>
    <cellStyle name="Normal 206" xfId="4967" xr:uid="{00000000-0005-0000-0000-00006E2F0000}"/>
    <cellStyle name="Normal 207" xfId="4968" xr:uid="{00000000-0005-0000-0000-00006F2F0000}"/>
    <cellStyle name="Normal 208" xfId="4969" xr:uid="{00000000-0005-0000-0000-0000702F0000}"/>
    <cellStyle name="Normal 209" xfId="4970" xr:uid="{00000000-0005-0000-0000-0000712F0000}"/>
    <cellStyle name="Normal 21" xfId="2474" xr:uid="{00000000-0005-0000-0000-0000722F0000}"/>
    <cellStyle name="Normal 21 10" xfId="19452" xr:uid="{00000000-0005-0000-0000-0000732F0000}"/>
    <cellStyle name="Normal 21 2" xfId="4971" xr:uid="{00000000-0005-0000-0000-0000742F0000}"/>
    <cellStyle name="Normal 21 2 2" xfId="12961" xr:uid="{00000000-0005-0000-0000-0000752F0000}"/>
    <cellStyle name="Normal 21 2 2 2" xfId="12962" xr:uid="{00000000-0005-0000-0000-0000762F0000}"/>
    <cellStyle name="Normal 21 2 2 2 2" xfId="12963" xr:uid="{00000000-0005-0000-0000-0000772F0000}"/>
    <cellStyle name="Normal 21 2 2 2 2 2" xfId="12964" xr:uid="{00000000-0005-0000-0000-0000782F0000}"/>
    <cellStyle name="Normal 21 2 2 2 2 2 2" xfId="12965" xr:uid="{00000000-0005-0000-0000-0000792F0000}"/>
    <cellStyle name="Normal 21 2 2 2 2 3" xfId="12966" xr:uid="{00000000-0005-0000-0000-00007A2F0000}"/>
    <cellStyle name="Normal 21 2 2 2 3" xfId="12967" xr:uid="{00000000-0005-0000-0000-00007B2F0000}"/>
    <cellStyle name="Normal 21 2 2 2 3 2" xfId="12968" xr:uid="{00000000-0005-0000-0000-00007C2F0000}"/>
    <cellStyle name="Normal 21 2 2 2 4" xfId="12969" xr:uid="{00000000-0005-0000-0000-00007D2F0000}"/>
    <cellStyle name="Normal 21 2 2 3" xfId="12970" xr:uid="{00000000-0005-0000-0000-00007E2F0000}"/>
    <cellStyle name="Normal 21 2 2 3 2" xfId="12971" xr:uid="{00000000-0005-0000-0000-00007F2F0000}"/>
    <cellStyle name="Normal 21 2 2 3 2 2" xfId="12972" xr:uid="{00000000-0005-0000-0000-0000802F0000}"/>
    <cellStyle name="Normal 21 2 2 3 2 2 2" xfId="12973" xr:uid="{00000000-0005-0000-0000-0000812F0000}"/>
    <cellStyle name="Normal 21 2 2 3 2 3" xfId="12974" xr:uid="{00000000-0005-0000-0000-0000822F0000}"/>
    <cellStyle name="Normal 21 2 2 3 3" xfId="12975" xr:uid="{00000000-0005-0000-0000-0000832F0000}"/>
    <cellStyle name="Normal 21 2 2 3 3 2" xfId="12976" xr:uid="{00000000-0005-0000-0000-0000842F0000}"/>
    <cellStyle name="Normal 21 2 2 3 4" xfId="12977" xr:uid="{00000000-0005-0000-0000-0000852F0000}"/>
    <cellStyle name="Normal 21 2 2 4" xfId="12978" xr:uid="{00000000-0005-0000-0000-0000862F0000}"/>
    <cellStyle name="Normal 21 2 2 4 2" xfId="12979" xr:uid="{00000000-0005-0000-0000-0000872F0000}"/>
    <cellStyle name="Normal 21 2 2 4 2 2" xfId="12980" xr:uid="{00000000-0005-0000-0000-0000882F0000}"/>
    <cellStyle name="Normal 21 2 2 4 3" xfId="12981" xr:uid="{00000000-0005-0000-0000-0000892F0000}"/>
    <cellStyle name="Normal 21 2 2 5" xfId="12982" xr:uid="{00000000-0005-0000-0000-00008A2F0000}"/>
    <cellStyle name="Normal 21 2 2 5 2" xfId="12983" xr:uid="{00000000-0005-0000-0000-00008B2F0000}"/>
    <cellStyle name="Normal 21 2 2 6" xfId="12984" xr:uid="{00000000-0005-0000-0000-00008C2F0000}"/>
    <cellStyle name="Normal 21 2 3" xfId="12985" xr:uid="{00000000-0005-0000-0000-00008D2F0000}"/>
    <cellStyle name="Normal 21 2 3 2" xfId="12986" xr:uid="{00000000-0005-0000-0000-00008E2F0000}"/>
    <cellStyle name="Normal 21 2 3 2 2" xfId="12987" xr:uid="{00000000-0005-0000-0000-00008F2F0000}"/>
    <cellStyle name="Normal 21 2 3 2 2 2" xfId="12988" xr:uid="{00000000-0005-0000-0000-0000902F0000}"/>
    <cellStyle name="Normal 21 2 3 2 3" xfId="12989" xr:uid="{00000000-0005-0000-0000-0000912F0000}"/>
    <cellStyle name="Normal 21 2 3 3" xfId="12990" xr:uid="{00000000-0005-0000-0000-0000922F0000}"/>
    <cellStyle name="Normal 21 2 3 3 2" xfId="12991" xr:uid="{00000000-0005-0000-0000-0000932F0000}"/>
    <cellStyle name="Normal 21 2 3 4" xfId="12992" xr:uid="{00000000-0005-0000-0000-0000942F0000}"/>
    <cellStyle name="Normal 21 2 4" xfId="12993" xr:uid="{00000000-0005-0000-0000-0000952F0000}"/>
    <cellStyle name="Normal 21 2 4 2" xfId="12994" xr:uid="{00000000-0005-0000-0000-0000962F0000}"/>
    <cellStyle name="Normal 21 2 4 2 2" xfId="12995" xr:uid="{00000000-0005-0000-0000-0000972F0000}"/>
    <cellStyle name="Normal 21 2 4 2 2 2" xfId="12996" xr:uid="{00000000-0005-0000-0000-0000982F0000}"/>
    <cellStyle name="Normal 21 2 4 2 3" xfId="12997" xr:uid="{00000000-0005-0000-0000-0000992F0000}"/>
    <cellStyle name="Normal 21 2 4 3" xfId="12998" xr:uid="{00000000-0005-0000-0000-00009A2F0000}"/>
    <cellStyle name="Normal 21 2 4 3 2" xfId="12999" xr:uid="{00000000-0005-0000-0000-00009B2F0000}"/>
    <cellStyle name="Normal 21 2 4 4" xfId="13000" xr:uid="{00000000-0005-0000-0000-00009C2F0000}"/>
    <cellStyle name="Normal 21 2 5" xfId="13001" xr:uid="{00000000-0005-0000-0000-00009D2F0000}"/>
    <cellStyle name="Normal 21 2 5 2" xfId="13002" xr:uid="{00000000-0005-0000-0000-00009E2F0000}"/>
    <cellStyle name="Normal 21 2 5 2 2" xfId="13003" xr:uid="{00000000-0005-0000-0000-00009F2F0000}"/>
    <cellStyle name="Normal 21 2 5 3" xfId="13004" xr:uid="{00000000-0005-0000-0000-0000A02F0000}"/>
    <cellStyle name="Normal 21 2 6" xfId="13005" xr:uid="{00000000-0005-0000-0000-0000A12F0000}"/>
    <cellStyle name="Normal 21 2 6 2" xfId="13006" xr:uid="{00000000-0005-0000-0000-0000A22F0000}"/>
    <cellStyle name="Normal 21 3" xfId="13007" xr:uid="{00000000-0005-0000-0000-0000A32F0000}"/>
    <cellStyle name="Normal 21 3 2" xfId="13008" xr:uid="{00000000-0005-0000-0000-0000A42F0000}"/>
    <cellStyle name="Normal 21 3 2 2" xfId="13009" xr:uid="{00000000-0005-0000-0000-0000A52F0000}"/>
    <cellStyle name="Normal 21 3 2 2 2" xfId="13010" xr:uid="{00000000-0005-0000-0000-0000A62F0000}"/>
    <cellStyle name="Normal 21 3 2 2 2 2" xfId="13011" xr:uid="{00000000-0005-0000-0000-0000A72F0000}"/>
    <cellStyle name="Normal 21 3 2 2 2 2 2" xfId="13012" xr:uid="{00000000-0005-0000-0000-0000A82F0000}"/>
    <cellStyle name="Normal 21 3 2 2 2 3" xfId="13013" xr:uid="{00000000-0005-0000-0000-0000A92F0000}"/>
    <cellStyle name="Normal 21 3 2 2 3" xfId="13014" xr:uid="{00000000-0005-0000-0000-0000AA2F0000}"/>
    <cellStyle name="Normal 21 3 2 2 3 2" xfId="13015" xr:uid="{00000000-0005-0000-0000-0000AB2F0000}"/>
    <cellStyle name="Normal 21 3 2 2 4" xfId="13016" xr:uid="{00000000-0005-0000-0000-0000AC2F0000}"/>
    <cellStyle name="Normal 21 3 2 3" xfId="13017" xr:uid="{00000000-0005-0000-0000-0000AD2F0000}"/>
    <cellStyle name="Normal 21 3 2 3 2" xfId="13018" xr:uid="{00000000-0005-0000-0000-0000AE2F0000}"/>
    <cellStyle name="Normal 21 3 2 3 2 2" xfId="13019" xr:uid="{00000000-0005-0000-0000-0000AF2F0000}"/>
    <cellStyle name="Normal 21 3 2 3 2 2 2" xfId="13020" xr:uid="{00000000-0005-0000-0000-0000B02F0000}"/>
    <cellStyle name="Normal 21 3 2 3 2 3" xfId="13021" xr:uid="{00000000-0005-0000-0000-0000B12F0000}"/>
    <cellStyle name="Normal 21 3 2 3 3" xfId="13022" xr:uid="{00000000-0005-0000-0000-0000B22F0000}"/>
    <cellStyle name="Normal 21 3 2 3 3 2" xfId="13023" xr:uid="{00000000-0005-0000-0000-0000B32F0000}"/>
    <cellStyle name="Normal 21 3 2 3 4" xfId="13024" xr:uid="{00000000-0005-0000-0000-0000B42F0000}"/>
    <cellStyle name="Normal 21 3 2 4" xfId="13025" xr:uid="{00000000-0005-0000-0000-0000B52F0000}"/>
    <cellStyle name="Normal 21 3 2 4 2" xfId="13026" xr:uid="{00000000-0005-0000-0000-0000B62F0000}"/>
    <cellStyle name="Normal 21 3 2 4 2 2" xfId="13027" xr:uid="{00000000-0005-0000-0000-0000B72F0000}"/>
    <cellStyle name="Normal 21 3 2 4 3" xfId="13028" xr:uid="{00000000-0005-0000-0000-0000B82F0000}"/>
    <cellStyle name="Normal 21 3 2 5" xfId="13029" xr:uid="{00000000-0005-0000-0000-0000B92F0000}"/>
    <cellStyle name="Normal 21 3 2 5 2" xfId="13030" xr:uid="{00000000-0005-0000-0000-0000BA2F0000}"/>
    <cellStyle name="Normal 21 3 3" xfId="13031" xr:uid="{00000000-0005-0000-0000-0000BB2F0000}"/>
    <cellStyle name="Normal 21 3 3 2" xfId="13032" xr:uid="{00000000-0005-0000-0000-0000BC2F0000}"/>
    <cellStyle name="Normal 21 3 3 2 2" xfId="13033" xr:uid="{00000000-0005-0000-0000-0000BD2F0000}"/>
    <cellStyle name="Normal 21 3 3 2 2 2" xfId="13034" xr:uid="{00000000-0005-0000-0000-0000BE2F0000}"/>
    <cellStyle name="Normal 21 3 3 2 3" xfId="13035" xr:uid="{00000000-0005-0000-0000-0000BF2F0000}"/>
    <cellStyle name="Normal 21 3 3 3" xfId="13036" xr:uid="{00000000-0005-0000-0000-0000C02F0000}"/>
    <cellStyle name="Normal 21 3 3 3 2" xfId="13037" xr:uid="{00000000-0005-0000-0000-0000C12F0000}"/>
    <cellStyle name="Normal 21 3 3 4" xfId="13038" xr:uid="{00000000-0005-0000-0000-0000C22F0000}"/>
    <cellStyle name="Normal 21 3 4" xfId="13039" xr:uid="{00000000-0005-0000-0000-0000C32F0000}"/>
    <cellStyle name="Normal 21 3 4 2" xfId="13040" xr:uid="{00000000-0005-0000-0000-0000C42F0000}"/>
    <cellStyle name="Normal 21 3 4 2 2" xfId="13041" xr:uid="{00000000-0005-0000-0000-0000C52F0000}"/>
    <cellStyle name="Normal 21 3 4 2 2 2" xfId="13042" xr:uid="{00000000-0005-0000-0000-0000C62F0000}"/>
    <cellStyle name="Normal 21 3 4 2 3" xfId="13043" xr:uid="{00000000-0005-0000-0000-0000C72F0000}"/>
    <cellStyle name="Normal 21 3 4 3" xfId="13044" xr:uid="{00000000-0005-0000-0000-0000C82F0000}"/>
    <cellStyle name="Normal 21 3 4 3 2" xfId="13045" xr:uid="{00000000-0005-0000-0000-0000C92F0000}"/>
    <cellStyle name="Normal 21 3 4 4" xfId="13046" xr:uid="{00000000-0005-0000-0000-0000CA2F0000}"/>
    <cellStyle name="Normal 21 3 5" xfId="13047" xr:uid="{00000000-0005-0000-0000-0000CB2F0000}"/>
    <cellStyle name="Normal 21 3 5 2" xfId="13048" xr:uid="{00000000-0005-0000-0000-0000CC2F0000}"/>
    <cellStyle name="Normal 21 3 5 2 2" xfId="13049" xr:uid="{00000000-0005-0000-0000-0000CD2F0000}"/>
    <cellStyle name="Normal 21 3 5 3" xfId="13050" xr:uid="{00000000-0005-0000-0000-0000CE2F0000}"/>
    <cellStyle name="Normal 21 3 6" xfId="13051" xr:uid="{00000000-0005-0000-0000-0000CF2F0000}"/>
    <cellStyle name="Normal 21 3 6 2" xfId="13052" xr:uid="{00000000-0005-0000-0000-0000D02F0000}"/>
    <cellStyle name="Normal 21 4" xfId="13053" xr:uid="{00000000-0005-0000-0000-0000D12F0000}"/>
    <cellStyle name="Normal 21 5" xfId="13054" xr:uid="{00000000-0005-0000-0000-0000D22F0000}"/>
    <cellStyle name="Normal 21 5 2" xfId="13055" xr:uid="{00000000-0005-0000-0000-0000D32F0000}"/>
    <cellStyle name="Normal 21 5 2 2" xfId="13056" xr:uid="{00000000-0005-0000-0000-0000D42F0000}"/>
    <cellStyle name="Normal 21 5 2 2 2" xfId="13057" xr:uid="{00000000-0005-0000-0000-0000D52F0000}"/>
    <cellStyle name="Normal 21 5 2 2 2 2" xfId="13058" xr:uid="{00000000-0005-0000-0000-0000D62F0000}"/>
    <cellStyle name="Normal 21 5 2 2 3" xfId="13059" xr:uid="{00000000-0005-0000-0000-0000D72F0000}"/>
    <cellStyle name="Normal 21 5 2 3" xfId="13060" xr:uid="{00000000-0005-0000-0000-0000D82F0000}"/>
    <cellStyle name="Normal 21 5 2 3 2" xfId="13061" xr:uid="{00000000-0005-0000-0000-0000D92F0000}"/>
    <cellStyle name="Normal 21 5 2 4" xfId="13062" xr:uid="{00000000-0005-0000-0000-0000DA2F0000}"/>
    <cellStyle name="Normal 21 5 3" xfId="13063" xr:uid="{00000000-0005-0000-0000-0000DB2F0000}"/>
    <cellStyle name="Normal 21 5 3 2" xfId="13064" xr:uid="{00000000-0005-0000-0000-0000DC2F0000}"/>
    <cellStyle name="Normal 21 5 3 2 2" xfId="13065" xr:uid="{00000000-0005-0000-0000-0000DD2F0000}"/>
    <cellStyle name="Normal 21 5 3 2 2 2" xfId="13066" xr:uid="{00000000-0005-0000-0000-0000DE2F0000}"/>
    <cellStyle name="Normal 21 5 3 2 3" xfId="13067" xr:uid="{00000000-0005-0000-0000-0000DF2F0000}"/>
    <cellStyle name="Normal 21 5 3 3" xfId="13068" xr:uid="{00000000-0005-0000-0000-0000E02F0000}"/>
    <cellStyle name="Normal 21 5 3 3 2" xfId="13069" xr:uid="{00000000-0005-0000-0000-0000E12F0000}"/>
    <cellStyle name="Normal 21 5 3 4" xfId="13070" xr:uid="{00000000-0005-0000-0000-0000E22F0000}"/>
    <cellStyle name="Normal 21 5 4" xfId="13071" xr:uid="{00000000-0005-0000-0000-0000E32F0000}"/>
    <cellStyle name="Normal 21 5 4 2" xfId="13072" xr:uid="{00000000-0005-0000-0000-0000E42F0000}"/>
    <cellStyle name="Normal 21 5 4 2 2" xfId="13073" xr:uid="{00000000-0005-0000-0000-0000E52F0000}"/>
    <cellStyle name="Normal 21 5 4 3" xfId="13074" xr:uid="{00000000-0005-0000-0000-0000E62F0000}"/>
    <cellStyle name="Normal 21 5 5" xfId="13075" xr:uid="{00000000-0005-0000-0000-0000E72F0000}"/>
    <cellStyle name="Normal 21 5 5 2" xfId="13076" xr:uid="{00000000-0005-0000-0000-0000E82F0000}"/>
    <cellStyle name="Normal 21 6" xfId="13077" xr:uid="{00000000-0005-0000-0000-0000E92F0000}"/>
    <cellStyle name="Normal 21 6 2" xfId="13078" xr:uid="{00000000-0005-0000-0000-0000EA2F0000}"/>
    <cellStyle name="Normal 21 6 2 2" xfId="13079" xr:uid="{00000000-0005-0000-0000-0000EB2F0000}"/>
    <cellStyle name="Normal 21 6 2 2 2" xfId="13080" xr:uid="{00000000-0005-0000-0000-0000EC2F0000}"/>
    <cellStyle name="Normal 21 6 2 3" xfId="13081" xr:uid="{00000000-0005-0000-0000-0000ED2F0000}"/>
    <cellStyle name="Normal 21 6 3" xfId="13082" xr:uid="{00000000-0005-0000-0000-0000EE2F0000}"/>
    <cellStyle name="Normal 21 6 3 2" xfId="13083" xr:uid="{00000000-0005-0000-0000-0000EF2F0000}"/>
    <cellStyle name="Normal 21 6 4" xfId="13084" xr:uid="{00000000-0005-0000-0000-0000F02F0000}"/>
    <cellStyle name="Normal 21 7" xfId="13085" xr:uid="{00000000-0005-0000-0000-0000F12F0000}"/>
    <cellStyle name="Normal 21 7 2" xfId="13086" xr:uid="{00000000-0005-0000-0000-0000F22F0000}"/>
    <cellStyle name="Normal 21 7 2 2" xfId="13087" xr:uid="{00000000-0005-0000-0000-0000F32F0000}"/>
    <cellStyle name="Normal 21 7 2 2 2" xfId="13088" xr:uid="{00000000-0005-0000-0000-0000F42F0000}"/>
    <cellStyle name="Normal 21 7 2 3" xfId="13089" xr:uid="{00000000-0005-0000-0000-0000F52F0000}"/>
    <cellStyle name="Normal 21 7 3" xfId="13090" xr:uid="{00000000-0005-0000-0000-0000F62F0000}"/>
    <cellStyle name="Normal 21 7 3 2" xfId="13091" xr:uid="{00000000-0005-0000-0000-0000F72F0000}"/>
    <cellStyle name="Normal 21 7 4" xfId="13092" xr:uid="{00000000-0005-0000-0000-0000F82F0000}"/>
    <cellStyle name="Normal 21 8" xfId="13093" xr:uid="{00000000-0005-0000-0000-0000F92F0000}"/>
    <cellStyle name="Normal 21 8 2" xfId="13094" xr:uid="{00000000-0005-0000-0000-0000FA2F0000}"/>
    <cellStyle name="Normal 21 8 2 2" xfId="13095" xr:uid="{00000000-0005-0000-0000-0000FB2F0000}"/>
    <cellStyle name="Normal 21 8 3" xfId="13096" xr:uid="{00000000-0005-0000-0000-0000FC2F0000}"/>
    <cellStyle name="Normal 21 9" xfId="13097" xr:uid="{00000000-0005-0000-0000-0000FD2F0000}"/>
    <cellStyle name="Normal 21 9 2" xfId="13098" xr:uid="{00000000-0005-0000-0000-0000FE2F0000}"/>
    <cellStyle name="Normal 210" xfId="4972" xr:uid="{00000000-0005-0000-0000-0000FF2F0000}"/>
    <cellStyle name="Normal 211" xfId="4973" xr:uid="{00000000-0005-0000-0000-000000300000}"/>
    <cellStyle name="Normal 212" xfId="4974" xr:uid="{00000000-0005-0000-0000-000001300000}"/>
    <cellStyle name="Normal 213" xfId="4975" xr:uid="{00000000-0005-0000-0000-000002300000}"/>
    <cellStyle name="Normal 214" xfId="4976" xr:uid="{00000000-0005-0000-0000-000003300000}"/>
    <cellStyle name="Normal 215" xfId="4977" xr:uid="{00000000-0005-0000-0000-000004300000}"/>
    <cellStyle name="Normal 216" xfId="4978" xr:uid="{00000000-0005-0000-0000-000005300000}"/>
    <cellStyle name="Normal 217" xfId="4979" xr:uid="{00000000-0005-0000-0000-000006300000}"/>
    <cellStyle name="Normal 218" xfId="4980" xr:uid="{00000000-0005-0000-0000-000007300000}"/>
    <cellStyle name="Normal 219" xfId="4981" xr:uid="{00000000-0005-0000-0000-000008300000}"/>
    <cellStyle name="Normal 22" xfId="2475" xr:uid="{00000000-0005-0000-0000-000009300000}"/>
    <cellStyle name="Normal 22 2" xfId="4982" xr:uid="{00000000-0005-0000-0000-00000A300000}"/>
    <cellStyle name="Normal 22 2 2" xfId="13099" xr:uid="{00000000-0005-0000-0000-00000B300000}"/>
    <cellStyle name="Normal 22 2 3" xfId="13100" xr:uid="{00000000-0005-0000-0000-00000C300000}"/>
    <cellStyle name="Normal 22 2 3 2" xfId="13101" xr:uid="{00000000-0005-0000-0000-00000D300000}"/>
    <cellStyle name="Normal 22 3" xfId="13102" xr:uid="{00000000-0005-0000-0000-00000E300000}"/>
    <cellStyle name="Normal 22 4" xfId="13103" xr:uid="{00000000-0005-0000-0000-00000F300000}"/>
    <cellStyle name="Normal 22 5" xfId="13104" xr:uid="{00000000-0005-0000-0000-000010300000}"/>
    <cellStyle name="Normal 22 5 2" xfId="13105" xr:uid="{00000000-0005-0000-0000-000011300000}"/>
    <cellStyle name="Normal 220" xfId="4983" xr:uid="{00000000-0005-0000-0000-000012300000}"/>
    <cellStyle name="Normal 221" xfId="4984" xr:uid="{00000000-0005-0000-0000-000013300000}"/>
    <cellStyle name="Normal 222" xfId="4985" xr:uid="{00000000-0005-0000-0000-000014300000}"/>
    <cellStyle name="Normal 223" xfId="4986" xr:uid="{00000000-0005-0000-0000-000015300000}"/>
    <cellStyle name="Normal 224" xfId="4987" xr:uid="{00000000-0005-0000-0000-000016300000}"/>
    <cellStyle name="Normal 225" xfId="4988" xr:uid="{00000000-0005-0000-0000-000017300000}"/>
    <cellStyle name="Normal 226" xfId="4989" xr:uid="{00000000-0005-0000-0000-000018300000}"/>
    <cellStyle name="Normal 227" xfId="4990" xr:uid="{00000000-0005-0000-0000-000019300000}"/>
    <cellStyle name="Normal 228" xfId="4991" xr:uid="{00000000-0005-0000-0000-00001A300000}"/>
    <cellStyle name="Normal 229" xfId="4992" xr:uid="{00000000-0005-0000-0000-00001B300000}"/>
    <cellStyle name="Normal 23" xfId="2476" xr:uid="{00000000-0005-0000-0000-00001C300000}"/>
    <cellStyle name="Normal 23 2" xfId="7406" xr:uid="{00000000-0005-0000-0000-00001D300000}"/>
    <cellStyle name="Normal 23 2 2" xfId="13106" xr:uid="{00000000-0005-0000-0000-00001E300000}"/>
    <cellStyle name="Normal 23 3" xfId="13107" xr:uid="{00000000-0005-0000-0000-00001F300000}"/>
    <cellStyle name="Normal 23 4" xfId="13108" xr:uid="{00000000-0005-0000-0000-000020300000}"/>
    <cellStyle name="Normal 23 5" xfId="19456" xr:uid="{00000000-0005-0000-0000-000021300000}"/>
    <cellStyle name="Normal 230" xfId="4993" xr:uid="{00000000-0005-0000-0000-000022300000}"/>
    <cellStyle name="Normal 231" xfId="4994" xr:uid="{00000000-0005-0000-0000-000023300000}"/>
    <cellStyle name="Normal 232" xfId="4995" xr:uid="{00000000-0005-0000-0000-000024300000}"/>
    <cellStyle name="Normal 233" xfId="4996" xr:uid="{00000000-0005-0000-0000-000025300000}"/>
    <cellStyle name="Normal 234" xfId="4997" xr:uid="{00000000-0005-0000-0000-000026300000}"/>
    <cellStyle name="Normal 235" xfId="4998" xr:uid="{00000000-0005-0000-0000-000027300000}"/>
    <cellStyle name="Normal 236" xfId="4999" xr:uid="{00000000-0005-0000-0000-000028300000}"/>
    <cellStyle name="Normal 237" xfId="5000" xr:uid="{00000000-0005-0000-0000-000029300000}"/>
    <cellStyle name="Normal 238" xfId="5001" xr:uid="{00000000-0005-0000-0000-00002A300000}"/>
    <cellStyle name="Normal 239" xfId="5002" xr:uid="{00000000-0005-0000-0000-00002B300000}"/>
    <cellStyle name="Normal 24" xfId="2494" xr:uid="{00000000-0005-0000-0000-00002C300000}"/>
    <cellStyle name="Normal 24 2" xfId="5003" xr:uid="{00000000-0005-0000-0000-00002D300000}"/>
    <cellStyle name="Normal 24 3" xfId="7407" xr:uid="{00000000-0005-0000-0000-00002E300000}"/>
    <cellStyle name="Normal 24 4" xfId="13109" xr:uid="{00000000-0005-0000-0000-00002F300000}"/>
    <cellStyle name="Normal 240" xfId="5004" xr:uid="{00000000-0005-0000-0000-000030300000}"/>
    <cellStyle name="Normal 241" xfId="5005" xr:uid="{00000000-0005-0000-0000-000031300000}"/>
    <cellStyle name="Normal 242" xfId="5006" xr:uid="{00000000-0005-0000-0000-000032300000}"/>
    <cellStyle name="Normal 243" xfId="5007" xr:uid="{00000000-0005-0000-0000-000033300000}"/>
    <cellStyle name="Normal 244" xfId="5008" xr:uid="{00000000-0005-0000-0000-000034300000}"/>
    <cellStyle name="Normal 245" xfId="5009" xr:uid="{00000000-0005-0000-0000-000035300000}"/>
    <cellStyle name="Normal 246" xfId="5010" xr:uid="{00000000-0005-0000-0000-000036300000}"/>
    <cellStyle name="Normal 247" xfId="5011" xr:uid="{00000000-0005-0000-0000-000037300000}"/>
    <cellStyle name="Normal 248" xfId="5012" xr:uid="{00000000-0005-0000-0000-000038300000}"/>
    <cellStyle name="Normal 249" xfId="5013" xr:uid="{00000000-0005-0000-0000-000039300000}"/>
    <cellStyle name="Normal 25" xfId="2495" xr:uid="{00000000-0005-0000-0000-00003A300000}"/>
    <cellStyle name="Normal 25 2" xfId="5014" xr:uid="{00000000-0005-0000-0000-00003B300000}"/>
    <cellStyle name="Normal 25 2 2" xfId="13110" xr:uid="{00000000-0005-0000-0000-00003C300000}"/>
    <cellStyle name="Normal 25 2 2 2" xfId="13111" xr:uid="{00000000-0005-0000-0000-00003D300000}"/>
    <cellStyle name="Normal 25 2 2 2 2" xfId="13112" xr:uid="{00000000-0005-0000-0000-00003E300000}"/>
    <cellStyle name="Normal 25 2 2 2 2 2" xfId="13113" xr:uid="{00000000-0005-0000-0000-00003F300000}"/>
    <cellStyle name="Normal 25 2 2 2 2 2 2" xfId="13114" xr:uid="{00000000-0005-0000-0000-000040300000}"/>
    <cellStyle name="Normal 25 2 2 2 2 3" xfId="13115" xr:uid="{00000000-0005-0000-0000-000041300000}"/>
    <cellStyle name="Normal 25 2 2 2 3" xfId="13116" xr:uid="{00000000-0005-0000-0000-000042300000}"/>
    <cellStyle name="Normal 25 2 2 2 3 2" xfId="13117" xr:uid="{00000000-0005-0000-0000-000043300000}"/>
    <cellStyle name="Normal 25 2 2 2 4" xfId="13118" xr:uid="{00000000-0005-0000-0000-000044300000}"/>
    <cellStyle name="Normal 25 2 2 3" xfId="13119" xr:uid="{00000000-0005-0000-0000-000045300000}"/>
    <cellStyle name="Normal 25 2 2 3 2" xfId="13120" xr:uid="{00000000-0005-0000-0000-000046300000}"/>
    <cellStyle name="Normal 25 2 2 3 2 2" xfId="13121" xr:uid="{00000000-0005-0000-0000-000047300000}"/>
    <cellStyle name="Normal 25 2 2 3 2 2 2" xfId="13122" xr:uid="{00000000-0005-0000-0000-000048300000}"/>
    <cellStyle name="Normal 25 2 2 3 2 3" xfId="13123" xr:uid="{00000000-0005-0000-0000-000049300000}"/>
    <cellStyle name="Normal 25 2 2 3 3" xfId="13124" xr:uid="{00000000-0005-0000-0000-00004A300000}"/>
    <cellStyle name="Normal 25 2 2 3 3 2" xfId="13125" xr:uid="{00000000-0005-0000-0000-00004B300000}"/>
    <cellStyle name="Normal 25 2 2 3 4" xfId="13126" xr:uid="{00000000-0005-0000-0000-00004C300000}"/>
    <cellStyle name="Normal 25 2 2 4" xfId="13127" xr:uid="{00000000-0005-0000-0000-00004D300000}"/>
    <cellStyle name="Normal 25 2 2 4 2" xfId="13128" xr:uid="{00000000-0005-0000-0000-00004E300000}"/>
    <cellStyle name="Normal 25 2 2 4 2 2" xfId="13129" xr:uid="{00000000-0005-0000-0000-00004F300000}"/>
    <cellStyle name="Normal 25 2 2 4 3" xfId="13130" xr:uid="{00000000-0005-0000-0000-000050300000}"/>
    <cellStyle name="Normal 25 2 2 5" xfId="13131" xr:uid="{00000000-0005-0000-0000-000051300000}"/>
    <cellStyle name="Normal 25 2 2 5 2" xfId="13132" xr:uid="{00000000-0005-0000-0000-000052300000}"/>
    <cellStyle name="Normal 25 2 2 6" xfId="13133" xr:uid="{00000000-0005-0000-0000-000053300000}"/>
    <cellStyle name="Normal 25 2 3" xfId="13134" xr:uid="{00000000-0005-0000-0000-000054300000}"/>
    <cellStyle name="Normal 25 2 3 2" xfId="13135" xr:uid="{00000000-0005-0000-0000-000055300000}"/>
    <cellStyle name="Normal 25 2 3 2 2" xfId="13136" xr:uid="{00000000-0005-0000-0000-000056300000}"/>
    <cellStyle name="Normal 25 2 3 2 2 2" xfId="13137" xr:uid="{00000000-0005-0000-0000-000057300000}"/>
    <cellStyle name="Normal 25 2 3 2 3" xfId="13138" xr:uid="{00000000-0005-0000-0000-000058300000}"/>
    <cellStyle name="Normal 25 2 3 3" xfId="13139" xr:uid="{00000000-0005-0000-0000-000059300000}"/>
    <cellStyle name="Normal 25 2 3 3 2" xfId="13140" xr:uid="{00000000-0005-0000-0000-00005A300000}"/>
    <cellStyle name="Normal 25 2 3 4" xfId="13141" xr:uid="{00000000-0005-0000-0000-00005B300000}"/>
    <cellStyle name="Normal 25 2 4" xfId="13142" xr:uid="{00000000-0005-0000-0000-00005C300000}"/>
    <cellStyle name="Normal 25 2 4 2" xfId="13143" xr:uid="{00000000-0005-0000-0000-00005D300000}"/>
    <cellStyle name="Normal 25 2 4 2 2" xfId="13144" xr:uid="{00000000-0005-0000-0000-00005E300000}"/>
    <cellStyle name="Normal 25 2 4 2 2 2" xfId="13145" xr:uid="{00000000-0005-0000-0000-00005F300000}"/>
    <cellStyle name="Normal 25 2 4 2 3" xfId="13146" xr:uid="{00000000-0005-0000-0000-000060300000}"/>
    <cellStyle name="Normal 25 2 4 3" xfId="13147" xr:uid="{00000000-0005-0000-0000-000061300000}"/>
    <cellStyle name="Normal 25 2 4 3 2" xfId="13148" xr:uid="{00000000-0005-0000-0000-000062300000}"/>
    <cellStyle name="Normal 25 2 4 4" xfId="13149" xr:uid="{00000000-0005-0000-0000-000063300000}"/>
    <cellStyle name="Normal 25 2 5" xfId="13150" xr:uid="{00000000-0005-0000-0000-000064300000}"/>
    <cellStyle name="Normal 25 2 5 2" xfId="13151" xr:uid="{00000000-0005-0000-0000-000065300000}"/>
    <cellStyle name="Normal 25 2 5 2 2" xfId="13152" xr:uid="{00000000-0005-0000-0000-000066300000}"/>
    <cellStyle name="Normal 25 2 5 3" xfId="13153" xr:uid="{00000000-0005-0000-0000-000067300000}"/>
    <cellStyle name="Normal 25 2 6" xfId="13154" xr:uid="{00000000-0005-0000-0000-000068300000}"/>
    <cellStyle name="Normal 25 2 6 2" xfId="13155" xr:uid="{00000000-0005-0000-0000-000069300000}"/>
    <cellStyle name="Normal 25 3" xfId="7408" xr:uid="{00000000-0005-0000-0000-00006A300000}"/>
    <cellStyle name="Normal 25 3 2" xfId="13156" xr:uid="{00000000-0005-0000-0000-00006B300000}"/>
    <cellStyle name="Normal 25 3 2 2" xfId="13157" xr:uid="{00000000-0005-0000-0000-00006C300000}"/>
    <cellStyle name="Normal 25 3 2 2 2" xfId="13158" xr:uid="{00000000-0005-0000-0000-00006D300000}"/>
    <cellStyle name="Normal 25 3 2 2 2 2" xfId="13159" xr:uid="{00000000-0005-0000-0000-00006E300000}"/>
    <cellStyle name="Normal 25 3 2 2 2 2 2" xfId="13160" xr:uid="{00000000-0005-0000-0000-00006F300000}"/>
    <cellStyle name="Normal 25 3 2 2 2 3" xfId="13161" xr:uid="{00000000-0005-0000-0000-000070300000}"/>
    <cellStyle name="Normal 25 3 2 2 3" xfId="13162" xr:uid="{00000000-0005-0000-0000-000071300000}"/>
    <cellStyle name="Normal 25 3 2 2 3 2" xfId="13163" xr:uid="{00000000-0005-0000-0000-000072300000}"/>
    <cellStyle name="Normal 25 3 2 2 4" xfId="13164" xr:uid="{00000000-0005-0000-0000-000073300000}"/>
    <cellStyle name="Normal 25 3 2 3" xfId="13165" xr:uid="{00000000-0005-0000-0000-000074300000}"/>
    <cellStyle name="Normal 25 3 2 3 2" xfId="13166" xr:uid="{00000000-0005-0000-0000-000075300000}"/>
    <cellStyle name="Normal 25 3 2 3 2 2" xfId="13167" xr:uid="{00000000-0005-0000-0000-000076300000}"/>
    <cellStyle name="Normal 25 3 2 3 2 2 2" xfId="13168" xr:uid="{00000000-0005-0000-0000-000077300000}"/>
    <cellStyle name="Normal 25 3 2 3 2 3" xfId="13169" xr:uid="{00000000-0005-0000-0000-000078300000}"/>
    <cellStyle name="Normal 25 3 2 3 3" xfId="13170" xr:uid="{00000000-0005-0000-0000-000079300000}"/>
    <cellStyle name="Normal 25 3 2 3 3 2" xfId="13171" xr:uid="{00000000-0005-0000-0000-00007A300000}"/>
    <cellStyle name="Normal 25 3 2 3 4" xfId="13172" xr:uid="{00000000-0005-0000-0000-00007B300000}"/>
    <cellStyle name="Normal 25 3 2 4" xfId="13173" xr:uid="{00000000-0005-0000-0000-00007C300000}"/>
    <cellStyle name="Normal 25 3 2 4 2" xfId="13174" xr:uid="{00000000-0005-0000-0000-00007D300000}"/>
    <cellStyle name="Normal 25 3 2 4 2 2" xfId="13175" xr:uid="{00000000-0005-0000-0000-00007E300000}"/>
    <cellStyle name="Normal 25 3 2 4 3" xfId="13176" xr:uid="{00000000-0005-0000-0000-00007F300000}"/>
    <cellStyle name="Normal 25 3 2 5" xfId="13177" xr:uid="{00000000-0005-0000-0000-000080300000}"/>
    <cellStyle name="Normal 25 3 2 5 2" xfId="13178" xr:uid="{00000000-0005-0000-0000-000081300000}"/>
    <cellStyle name="Normal 25 3 2 6" xfId="13179" xr:uid="{00000000-0005-0000-0000-000082300000}"/>
    <cellStyle name="Normal 25 3 3" xfId="13180" xr:uid="{00000000-0005-0000-0000-000083300000}"/>
    <cellStyle name="Normal 25 3 3 2" xfId="13181" xr:uid="{00000000-0005-0000-0000-000084300000}"/>
    <cellStyle name="Normal 25 3 3 2 2" xfId="13182" xr:uid="{00000000-0005-0000-0000-000085300000}"/>
    <cellStyle name="Normal 25 3 3 2 2 2" xfId="13183" xr:uid="{00000000-0005-0000-0000-000086300000}"/>
    <cellStyle name="Normal 25 3 3 2 3" xfId="13184" xr:uid="{00000000-0005-0000-0000-000087300000}"/>
    <cellStyle name="Normal 25 3 3 3" xfId="13185" xr:uid="{00000000-0005-0000-0000-000088300000}"/>
    <cellStyle name="Normal 25 3 3 3 2" xfId="13186" xr:uid="{00000000-0005-0000-0000-000089300000}"/>
    <cellStyle name="Normal 25 3 3 4" xfId="13187" xr:uid="{00000000-0005-0000-0000-00008A300000}"/>
    <cellStyle name="Normal 25 3 4" xfId="13188" xr:uid="{00000000-0005-0000-0000-00008B300000}"/>
    <cellStyle name="Normal 25 3 4 2" xfId="13189" xr:uid="{00000000-0005-0000-0000-00008C300000}"/>
    <cellStyle name="Normal 25 3 4 2 2" xfId="13190" xr:uid="{00000000-0005-0000-0000-00008D300000}"/>
    <cellStyle name="Normal 25 3 4 2 2 2" xfId="13191" xr:uid="{00000000-0005-0000-0000-00008E300000}"/>
    <cellStyle name="Normal 25 3 4 2 3" xfId="13192" xr:uid="{00000000-0005-0000-0000-00008F300000}"/>
    <cellStyle name="Normal 25 3 4 3" xfId="13193" xr:uid="{00000000-0005-0000-0000-000090300000}"/>
    <cellStyle name="Normal 25 3 4 3 2" xfId="13194" xr:uid="{00000000-0005-0000-0000-000091300000}"/>
    <cellStyle name="Normal 25 3 4 4" xfId="13195" xr:uid="{00000000-0005-0000-0000-000092300000}"/>
    <cellStyle name="Normal 25 3 5" xfId="13196" xr:uid="{00000000-0005-0000-0000-000093300000}"/>
    <cellStyle name="Normal 25 3 5 2" xfId="13197" xr:uid="{00000000-0005-0000-0000-000094300000}"/>
    <cellStyle name="Normal 25 3 5 2 2" xfId="13198" xr:uid="{00000000-0005-0000-0000-000095300000}"/>
    <cellStyle name="Normal 25 3 5 3" xfId="13199" xr:uid="{00000000-0005-0000-0000-000096300000}"/>
    <cellStyle name="Normal 25 3 6" xfId="13200" xr:uid="{00000000-0005-0000-0000-000097300000}"/>
    <cellStyle name="Normal 25 3 6 2" xfId="13201" xr:uid="{00000000-0005-0000-0000-000098300000}"/>
    <cellStyle name="Normal 25 4" xfId="7409" xr:uid="{00000000-0005-0000-0000-000099300000}"/>
    <cellStyle name="Normal 25 4 2" xfId="13202" xr:uid="{00000000-0005-0000-0000-00009A300000}"/>
    <cellStyle name="Normal 25 4 2 2" xfId="13203" xr:uid="{00000000-0005-0000-0000-00009B300000}"/>
    <cellStyle name="Normal 25 4 2 2 2" xfId="13204" xr:uid="{00000000-0005-0000-0000-00009C300000}"/>
    <cellStyle name="Normal 25 4 2 2 2 2" xfId="13205" xr:uid="{00000000-0005-0000-0000-00009D300000}"/>
    <cellStyle name="Normal 25 4 2 2 2 2 2" xfId="13206" xr:uid="{00000000-0005-0000-0000-00009E300000}"/>
    <cellStyle name="Normal 25 4 2 2 2 3" xfId="13207" xr:uid="{00000000-0005-0000-0000-00009F300000}"/>
    <cellStyle name="Normal 25 4 2 2 3" xfId="13208" xr:uid="{00000000-0005-0000-0000-0000A0300000}"/>
    <cellStyle name="Normal 25 4 2 2 3 2" xfId="13209" xr:uid="{00000000-0005-0000-0000-0000A1300000}"/>
    <cellStyle name="Normal 25 4 2 2 4" xfId="13210" xr:uid="{00000000-0005-0000-0000-0000A2300000}"/>
    <cellStyle name="Normal 25 4 2 3" xfId="13211" xr:uid="{00000000-0005-0000-0000-0000A3300000}"/>
    <cellStyle name="Normal 25 4 2 3 2" xfId="13212" xr:uid="{00000000-0005-0000-0000-0000A4300000}"/>
    <cellStyle name="Normal 25 4 2 3 2 2" xfId="13213" xr:uid="{00000000-0005-0000-0000-0000A5300000}"/>
    <cellStyle name="Normal 25 4 2 3 2 2 2" xfId="13214" xr:uid="{00000000-0005-0000-0000-0000A6300000}"/>
    <cellStyle name="Normal 25 4 2 3 2 3" xfId="13215" xr:uid="{00000000-0005-0000-0000-0000A7300000}"/>
    <cellStyle name="Normal 25 4 2 3 3" xfId="13216" xr:uid="{00000000-0005-0000-0000-0000A8300000}"/>
    <cellStyle name="Normal 25 4 2 3 3 2" xfId="13217" xr:uid="{00000000-0005-0000-0000-0000A9300000}"/>
    <cellStyle name="Normal 25 4 2 3 4" xfId="13218" xr:uid="{00000000-0005-0000-0000-0000AA300000}"/>
    <cellStyle name="Normal 25 4 2 4" xfId="13219" xr:uid="{00000000-0005-0000-0000-0000AB300000}"/>
    <cellStyle name="Normal 25 4 2 4 2" xfId="13220" xr:uid="{00000000-0005-0000-0000-0000AC300000}"/>
    <cellStyle name="Normal 25 4 2 4 2 2" xfId="13221" xr:uid="{00000000-0005-0000-0000-0000AD300000}"/>
    <cellStyle name="Normal 25 4 2 4 3" xfId="13222" xr:uid="{00000000-0005-0000-0000-0000AE300000}"/>
    <cellStyle name="Normal 25 4 2 5" xfId="13223" xr:uid="{00000000-0005-0000-0000-0000AF300000}"/>
    <cellStyle name="Normal 25 4 2 5 2" xfId="13224" xr:uid="{00000000-0005-0000-0000-0000B0300000}"/>
    <cellStyle name="Normal 25 4 2 6" xfId="13225" xr:uid="{00000000-0005-0000-0000-0000B1300000}"/>
    <cellStyle name="Normal 25 4 3" xfId="13226" xr:uid="{00000000-0005-0000-0000-0000B2300000}"/>
    <cellStyle name="Normal 25 4 3 2" xfId="13227" xr:uid="{00000000-0005-0000-0000-0000B3300000}"/>
    <cellStyle name="Normal 25 4 3 2 2" xfId="13228" xr:uid="{00000000-0005-0000-0000-0000B4300000}"/>
    <cellStyle name="Normal 25 4 3 2 2 2" xfId="13229" xr:uid="{00000000-0005-0000-0000-0000B5300000}"/>
    <cellStyle name="Normal 25 4 3 2 3" xfId="13230" xr:uid="{00000000-0005-0000-0000-0000B6300000}"/>
    <cellStyle name="Normal 25 4 3 3" xfId="13231" xr:uid="{00000000-0005-0000-0000-0000B7300000}"/>
    <cellStyle name="Normal 25 4 3 3 2" xfId="13232" xr:uid="{00000000-0005-0000-0000-0000B8300000}"/>
    <cellStyle name="Normal 25 4 3 4" xfId="13233" xr:uid="{00000000-0005-0000-0000-0000B9300000}"/>
    <cellStyle name="Normal 25 4 4" xfId="13234" xr:uid="{00000000-0005-0000-0000-0000BA300000}"/>
    <cellStyle name="Normal 25 4 4 2" xfId="13235" xr:uid="{00000000-0005-0000-0000-0000BB300000}"/>
    <cellStyle name="Normal 25 4 4 2 2" xfId="13236" xr:uid="{00000000-0005-0000-0000-0000BC300000}"/>
    <cellStyle name="Normal 25 4 4 2 2 2" xfId="13237" xr:uid="{00000000-0005-0000-0000-0000BD300000}"/>
    <cellStyle name="Normal 25 4 4 2 3" xfId="13238" xr:uid="{00000000-0005-0000-0000-0000BE300000}"/>
    <cellStyle name="Normal 25 4 4 3" xfId="13239" xr:uid="{00000000-0005-0000-0000-0000BF300000}"/>
    <cellStyle name="Normal 25 4 4 3 2" xfId="13240" xr:uid="{00000000-0005-0000-0000-0000C0300000}"/>
    <cellStyle name="Normal 25 4 4 4" xfId="13241" xr:uid="{00000000-0005-0000-0000-0000C1300000}"/>
    <cellStyle name="Normal 25 4 5" xfId="13242" xr:uid="{00000000-0005-0000-0000-0000C2300000}"/>
    <cellStyle name="Normal 25 4 5 2" xfId="13243" xr:uid="{00000000-0005-0000-0000-0000C3300000}"/>
    <cellStyle name="Normal 25 4 5 2 2" xfId="13244" xr:uid="{00000000-0005-0000-0000-0000C4300000}"/>
    <cellStyle name="Normal 25 4 5 3" xfId="13245" xr:uid="{00000000-0005-0000-0000-0000C5300000}"/>
    <cellStyle name="Normal 25 4 6" xfId="13246" xr:uid="{00000000-0005-0000-0000-0000C6300000}"/>
    <cellStyle name="Normal 25 4 6 2" xfId="13247" xr:uid="{00000000-0005-0000-0000-0000C7300000}"/>
    <cellStyle name="Normal 25 5" xfId="7410" xr:uid="{00000000-0005-0000-0000-0000C8300000}"/>
    <cellStyle name="Normal 25 5 2" xfId="13248" xr:uid="{00000000-0005-0000-0000-0000C9300000}"/>
    <cellStyle name="Normal 25 5 2 2" xfId="13249" xr:uid="{00000000-0005-0000-0000-0000CA300000}"/>
    <cellStyle name="Normal 25 5 2 2 2" xfId="13250" xr:uid="{00000000-0005-0000-0000-0000CB300000}"/>
    <cellStyle name="Normal 25 5 2 2 2 2" xfId="13251" xr:uid="{00000000-0005-0000-0000-0000CC300000}"/>
    <cellStyle name="Normal 25 5 2 2 3" xfId="13252" xr:uid="{00000000-0005-0000-0000-0000CD300000}"/>
    <cellStyle name="Normal 25 5 2 3" xfId="13253" xr:uid="{00000000-0005-0000-0000-0000CE300000}"/>
    <cellStyle name="Normal 25 5 2 3 2" xfId="13254" xr:uid="{00000000-0005-0000-0000-0000CF300000}"/>
    <cellStyle name="Normal 25 5 2 4" xfId="13255" xr:uid="{00000000-0005-0000-0000-0000D0300000}"/>
    <cellStyle name="Normal 25 5 3" xfId="13256" xr:uid="{00000000-0005-0000-0000-0000D1300000}"/>
    <cellStyle name="Normal 25 5 3 2" xfId="13257" xr:uid="{00000000-0005-0000-0000-0000D2300000}"/>
    <cellStyle name="Normal 25 5 3 2 2" xfId="13258" xr:uid="{00000000-0005-0000-0000-0000D3300000}"/>
    <cellStyle name="Normal 25 5 3 2 2 2" xfId="13259" xr:uid="{00000000-0005-0000-0000-0000D4300000}"/>
    <cellStyle name="Normal 25 5 3 2 3" xfId="13260" xr:uid="{00000000-0005-0000-0000-0000D5300000}"/>
    <cellStyle name="Normal 25 5 3 3" xfId="13261" xr:uid="{00000000-0005-0000-0000-0000D6300000}"/>
    <cellStyle name="Normal 25 5 3 3 2" xfId="13262" xr:uid="{00000000-0005-0000-0000-0000D7300000}"/>
    <cellStyle name="Normal 25 5 3 4" xfId="13263" xr:uid="{00000000-0005-0000-0000-0000D8300000}"/>
    <cellStyle name="Normal 25 5 4" xfId="13264" xr:uid="{00000000-0005-0000-0000-0000D9300000}"/>
    <cellStyle name="Normal 25 5 4 2" xfId="13265" xr:uid="{00000000-0005-0000-0000-0000DA300000}"/>
    <cellStyle name="Normal 25 5 4 2 2" xfId="13266" xr:uid="{00000000-0005-0000-0000-0000DB300000}"/>
    <cellStyle name="Normal 25 5 4 3" xfId="13267" xr:uid="{00000000-0005-0000-0000-0000DC300000}"/>
    <cellStyle name="Normal 25 5 5" xfId="13268" xr:uid="{00000000-0005-0000-0000-0000DD300000}"/>
    <cellStyle name="Normal 25 5 5 2" xfId="13269" xr:uid="{00000000-0005-0000-0000-0000DE300000}"/>
    <cellStyle name="Normal 25 6" xfId="7411" xr:uid="{00000000-0005-0000-0000-0000DF300000}"/>
    <cellStyle name="Normal 25 6 2" xfId="13270" xr:uid="{00000000-0005-0000-0000-0000E0300000}"/>
    <cellStyle name="Normal 25 6 2 2" xfId="13271" xr:uid="{00000000-0005-0000-0000-0000E1300000}"/>
    <cellStyle name="Normal 25 6 2 2 2" xfId="13272" xr:uid="{00000000-0005-0000-0000-0000E2300000}"/>
    <cellStyle name="Normal 25 6 2 3" xfId="13273" xr:uid="{00000000-0005-0000-0000-0000E3300000}"/>
    <cellStyle name="Normal 25 6 3" xfId="13274" xr:uid="{00000000-0005-0000-0000-0000E4300000}"/>
    <cellStyle name="Normal 25 6 3 2" xfId="13275" xr:uid="{00000000-0005-0000-0000-0000E5300000}"/>
    <cellStyle name="Normal 25 7" xfId="7412" xr:uid="{00000000-0005-0000-0000-0000E6300000}"/>
    <cellStyle name="Normal 25 7 2" xfId="13276" xr:uid="{00000000-0005-0000-0000-0000E7300000}"/>
    <cellStyle name="Normal 25 7 2 2" xfId="13277" xr:uid="{00000000-0005-0000-0000-0000E8300000}"/>
    <cellStyle name="Normal 25 7 2 2 2" xfId="13278" xr:uid="{00000000-0005-0000-0000-0000E9300000}"/>
    <cellStyle name="Normal 25 7 2 3" xfId="13279" xr:uid="{00000000-0005-0000-0000-0000EA300000}"/>
    <cellStyle name="Normal 25 7 3" xfId="13280" xr:uid="{00000000-0005-0000-0000-0000EB300000}"/>
    <cellStyle name="Normal 25 7 3 2" xfId="13281" xr:uid="{00000000-0005-0000-0000-0000EC300000}"/>
    <cellStyle name="Normal 25 7 4" xfId="13282" xr:uid="{00000000-0005-0000-0000-0000ED300000}"/>
    <cellStyle name="Normal 25 8" xfId="8071" xr:uid="{00000000-0005-0000-0000-0000EE300000}"/>
    <cellStyle name="Normal 25 8 2" xfId="13283" xr:uid="{00000000-0005-0000-0000-0000EF300000}"/>
    <cellStyle name="Normal 25 8 2 2" xfId="13284" xr:uid="{00000000-0005-0000-0000-0000F0300000}"/>
    <cellStyle name="Normal 25 8 3" xfId="13285" xr:uid="{00000000-0005-0000-0000-0000F1300000}"/>
    <cellStyle name="Normal 25 9" xfId="13286" xr:uid="{00000000-0005-0000-0000-0000F2300000}"/>
    <cellStyle name="Normal 25 9 2" xfId="13287" xr:uid="{00000000-0005-0000-0000-0000F3300000}"/>
    <cellStyle name="Normal 250" xfId="5015" xr:uid="{00000000-0005-0000-0000-0000F4300000}"/>
    <cellStyle name="Normal 251" xfId="5016" xr:uid="{00000000-0005-0000-0000-0000F5300000}"/>
    <cellStyle name="Normal 252" xfId="5017" xr:uid="{00000000-0005-0000-0000-0000F6300000}"/>
    <cellStyle name="Normal 253" xfId="5018" xr:uid="{00000000-0005-0000-0000-0000F7300000}"/>
    <cellStyle name="Normal 254" xfId="5019" xr:uid="{00000000-0005-0000-0000-0000F8300000}"/>
    <cellStyle name="Normal 255" xfId="5020" xr:uid="{00000000-0005-0000-0000-0000F9300000}"/>
    <cellStyle name="Normal 256" xfId="5021" xr:uid="{00000000-0005-0000-0000-0000FA300000}"/>
    <cellStyle name="Normal 257" xfId="5022" xr:uid="{00000000-0005-0000-0000-0000FB300000}"/>
    <cellStyle name="Normal 258" xfId="5023" xr:uid="{00000000-0005-0000-0000-0000FC300000}"/>
    <cellStyle name="Normal 259" xfId="5024" xr:uid="{00000000-0005-0000-0000-0000FD300000}"/>
    <cellStyle name="Normal 26" xfId="5025" xr:uid="{00000000-0005-0000-0000-0000FE300000}"/>
    <cellStyle name="Normal 26 2" xfId="5026" xr:uid="{00000000-0005-0000-0000-0000FF300000}"/>
    <cellStyle name="Normal 26 2 2" xfId="13288" xr:uid="{00000000-0005-0000-0000-000000310000}"/>
    <cellStyle name="Normal 26 2 2 2" xfId="13289" xr:uid="{00000000-0005-0000-0000-000001310000}"/>
    <cellStyle name="Normal 26 2 2 2 2" xfId="13290" xr:uid="{00000000-0005-0000-0000-000002310000}"/>
    <cellStyle name="Normal 26 2 2 2 2 2" xfId="13291" xr:uid="{00000000-0005-0000-0000-000003310000}"/>
    <cellStyle name="Normal 26 2 2 2 2 2 2" xfId="13292" xr:uid="{00000000-0005-0000-0000-000004310000}"/>
    <cellStyle name="Normal 26 2 2 2 2 3" xfId="13293" xr:uid="{00000000-0005-0000-0000-000005310000}"/>
    <cellStyle name="Normal 26 2 2 2 3" xfId="13294" xr:uid="{00000000-0005-0000-0000-000006310000}"/>
    <cellStyle name="Normal 26 2 2 2 3 2" xfId="13295" xr:uid="{00000000-0005-0000-0000-000007310000}"/>
    <cellStyle name="Normal 26 2 2 2 4" xfId="13296" xr:uid="{00000000-0005-0000-0000-000008310000}"/>
    <cellStyle name="Normal 26 2 2 3" xfId="13297" xr:uid="{00000000-0005-0000-0000-000009310000}"/>
    <cellStyle name="Normal 26 2 2 3 2" xfId="13298" xr:uid="{00000000-0005-0000-0000-00000A310000}"/>
    <cellStyle name="Normal 26 2 2 3 2 2" xfId="13299" xr:uid="{00000000-0005-0000-0000-00000B310000}"/>
    <cellStyle name="Normal 26 2 2 3 2 2 2" xfId="13300" xr:uid="{00000000-0005-0000-0000-00000C310000}"/>
    <cellStyle name="Normal 26 2 2 3 2 3" xfId="13301" xr:uid="{00000000-0005-0000-0000-00000D310000}"/>
    <cellStyle name="Normal 26 2 2 3 3" xfId="13302" xr:uid="{00000000-0005-0000-0000-00000E310000}"/>
    <cellStyle name="Normal 26 2 2 3 3 2" xfId="13303" xr:uid="{00000000-0005-0000-0000-00000F310000}"/>
    <cellStyle name="Normal 26 2 2 3 4" xfId="13304" xr:uid="{00000000-0005-0000-0000-000010310000}"/>
    <cellStyle name="Normal 26 2 2 4" xfId="13305" xr:uid="{00000000-0005-0000-0000-000011310000}"/>
    <cellStyle name="Normal 26 2 2 4 2" xfId="13306" xr:uid="{00000000-0005-0000-0000-000012310000}"/>
    <cellStyle name="Normal 26 2 2 4 2 2" xfId="13307" xr:uid="{00000000-0005-0000-0000-000013310000}"/>
    <cellStyle name="Normal 26 2 2 4 3" xfId="13308" xr:uid="{00000000-0005-0000-0000-000014310000}"/>
    <cellStyle name="Normal 26 2 2 5" xfId="13309" xr:uid="{00000000-0005-0000-0000-000015310000}"/>
    <cellStyle name="Normal 26 2 2 5 2" xfId="13310" xr:uid="{00000000-0005-0000-0000-000016310000}"/>
    <cellStyle name="Normal 26 2 2 6" xfId="13311" xr:uid="{00000000-0005-0000-0000-000017310000}"/>
    <cellStyle name="Normal 26 2 3" xfId="13312" xr:uid="{00000000-0005-0000-0000-000018310000}"/>
    <cellStyle name="Normal 26 2 3 2" xfId="13313" xr:uid="{00000000-0005-0000-0000-000019310000}"/>
    <cellStyle name="Normal 26 2 3 2 2" xfId="13314" xr:uid="{00000000-0005-0000-0000-00001A310000}"/>
    <cellStyle name="Normal 26 2 3 2 2 2" xfId="13315" xr:uid="{00000000-0005-0000-0000-00001B310000}"/>
    <cellStyle name="Normal 26 2 3 2 3" xfId="13316" xr:uid="{00000000-0005-0000-0000-00001C310000}"/>
    <cellStyle name="Normal 26 2 3 3" xfId="13317" xr:uid="{00000000-0005-0000-0000-00001D310000}"/>
    <cellStyle name="Normal 26 2 3 3 2" xfId="13318" xr:uid="{00000000-0005-0000-0000-00001E310000}"/>
    <cellStyle name="Normal 26 2 3 4" xfId="13319" xr:uid="{00000000-0005-0000-0000-00001F310000}"/>
    <cellStyle name="Normal 26 2 4" xfId="13320" xr:uid="{00000000-0005-0000-0000-000020310000}"/>
    <cellStyle name="Normal 26 2 4 2" xfId="13321" xr:uid="{00000000-0005-0000-0000-000021310000}"/>
    <cellStyle name="Normal 26 2 4 2 2" xfId="13322" xr:uid="{00000000-0005-0000-0000-000022310000}"/>
    <cellStyle name="Normal 26 2 4 2 2 2" xfId="13323" xr:uid="{00000000-0005-0000-0000-000023310000}"/>
    <cellStyle name="Normal 26 2 4 2 3" xfId="13324" xr:uid="{00000000-0005-0000-0000-000024310000}"/>
    <cellStyle name="Normal 26 2 4 3" xfId="13325" xr:uid="{00000000-0005-0000-0000-000025310000}"/>
    <cellStyle name="Normal 26 2 4 3 2" xfId="13326" xr:uid="{00000000-0005-0000-0000-000026310000}"/>
    <cellStyle name="Normal 26 2 4 4" xfId="13327" xr:uid="{00000000-0005-0000-0000-000027310000}"/>
    <cellStyle name="Normal 26 2 5" xfId="13328" xr:uid="{00000000-0005-0000-0000-000028310000}"/>
    <cellStyle name="Normal 26 2 5 2" xfId="13329" xr:uid="{00000000-0005-0000-0000-000029310000}"/>
    <cellStyle name="Normal 26 2 5 2 2" xfId="13330" xr:uid="{00000000-0005-0000-0000-00002A310000}"/>
    <cellStyle name="Normal 26 2 5 3" xfId="13331" xr:uid="{00000000-0005-0000-0000-00002B310000}"/>
    <cellStyle name="Normal 26 2 6" xfId="13332" xr:uid="{00000000-0005-0000-0000-00002C310000}"/>
    <cellStyle name="Normal 26 2 6 2" xfId="13333" xr:uid="{00000000-0005-0000-0000-00002D310000}"/>
    <cellStyle name="Normal 26 3" xfId="7413" xr:uid="{00000000-0005-0000-0000-00002E310000}"/>
    <cellStyle name="Normal 26 3 2" xfId="13334" xr:uid="{00000000-0005-0000-0000-00002F310000}"/>
    <cellStyle name="Normal 26 3 2 2" xfId="13335" xr:uid="{00000000-0005-0000-0000-000030310000}"/>
    <cellStyle name="Normal 26 3 2 2 2" xfId="13336" xr:uid="{00000000-0005-0000-0000-000031310000}"/>
    <cellStyle name="Normal 26 3 2 2 2 2" xfId="13337" xr:uid="{00000000-0005-0000-0000-000032310000}"/>
    <cellStyle name="Normal 26 3 2 2 2 2 2" xfId="13338" xr:uid="{00000000-0005-0000-0000-000033310000}"/>
    <cellStyle name="Normal 26 3 2 2 2 3" xfId="13339" xr:uid="{00000000-0005-0000-0000-000034310000}"/>
    <cellStyle name="Normal 26 3 2 2 3" xfId="13340" xr:uid="{00000000-0005-0000-0000-000035310000}"/>
    <cellStyle name="Normal 26 3 2 2 3 2" xfId="13341" xr:uid="{00000000-0005-0000-0000-000036310000}"/>
    <cellStyle name="Normal 26 3 2 2 4" xfId="13342" xr:uid="{00000000-0005-0000-0000-000037310000}"/>
    <cellStyle name="Normal 26 3 2 3" xfId="13343" xr:uid="{00000000-0005-0000-0000-000038310000}"/>
    <cellStyle name="Normal 26 3 2 3 2" xfId="13344" xr:uid="{00000000-0005-0000-0000-000039310000}"/>
    <cellStyle name="Normal 26 3 2 3 2 2" xfId="13345" xr:uid="{00000000-0005-0000-0000-00003A310000}"/>
    <cellStyle name="Normal 26 3 2 3 2 2 2" xfId="13346" xr:uid="{00000000-0005-0000-0000-00003B310000}"/>
    <cellStyle name="Normal 26 3 2 3 2 3" xfId="13347" xr:uid="{00000000-0005-0000-0000-00003C310000}"/>
    <cellStyle name="Normal 26 3 2 3 3" xfId="13348" xr:uid="{00000000-0005-0000-0000-00003D310000}"/>
    <cellStyle name="Normal 26 3 2 3 3 2" xfId="13349" xr:uid="{00000000-0005-0000-0000-00003E310000}"/>
    <cellStyle name="Normal 26 3 2 3 4" xfId="13350" xr:uid="{00000000-0005-0000-0000-00003F310000}"/>
    <cellStyle name="Normal 26 3 2 4" xfId="13351" xr:uid="{00000000-0005-0000-0000-000040310000}"/>
    <cellStyle name="Normal 26 3 2 4 2" xfId="13352" xr:uid="{00000000-0005-0000-0000-000041310000}"/>
    <cellStyle name="Normal 26 3 2 4 2 2" xfId="13353" xr:uid="{00000000-0005-0000-0000-000042310000}"/>
    <cellStyle name="Normal 26 3 2 4 3" xfId="13354" xr:uid="{00000000-0005-0000-0000-000043310000}"/>
    <cellStyle name="Normal 26 3 2 5" xfId="13355" xr:uid="{00000000-0005-0000-0000-000044310000}"/>
    <cellStyle name="Normal 26 3 2 5 2" xfId="13356" xr:uid="{00000000-0005-0000-0000-000045310000}"/>
    <cellStyle name="Normal 26 3 2 6" xfId="13357" xr:uid="{00000000-0005-0000-0000-000046310000}"/>
    <cellStyle name="Normal 26 3 3" xfId="13358" xr:uid="{00000000-0005-0000-0000-000047310000}"/>
    <cellStyle name="Normal 26 3 3 2" xfId="13359" xr:uid="{00000000-0005-0000-0000-000048310000}"/>
    <cellStyle name="Normal 26 3 3 2 2" xfId="13360" xr:uid="{00000000-0005-0000-0000-000049310000}"/>
    <cellStyle name="Normal 26 3 3 2 2 2" xfId="13361" xr:uid="{00000000-0005-0000-0000-00004A310000}"/>
    <cellStyle name="Normal 26 3 3 2 3" xfId="13362" xr:uid="{00000000-0005-0000-0000-00004B310000}"/>
    <cellStyle name="Normal 26 3 3 3" xfId="13363" xr:uid="{00000000-0005-0000-0000-00004C310000}"/>
    <cellStyle name="Normal 26 3 3 3 2" xfId="13364" xr:uid="{00000000-0005-0000-0000-00004D310000}"/>
    <cellStyle name="Normal 26 3 3 4" xfId="13365" xr:uid="{00000000-0005-0000-0000-00004E310000}"/>
    <cellStyle name="Normal 26 3 4" xfId="13366" xr:uid="{00000000-0005-0000-0000-00004F310000}"/>
    <cellStyle name="Normal 26 3 4 2" xfId="13367" xr:uid="{00000000-0005-0000-0000-000050310000}"/>
    <cellStyle name="Normal 26 3 4 2 2" xfId="13368" xr:uid="{00000000-0005-0000-0000-000051310000}"/>
    <cellStyle name="Normal 26 3 4 2 2 2" xfId="13369" xr:uid="{00000000-0005-0000-0000-000052310000}"/>
    <cellStyle name="Normal 26 3 4 2 3" xfId="13370" xr:uid="{00000000-0005-0000-0000-000053310000}"/>
    <cellStyle name="Normal 26 3 4 3" xfId="13371" xr:uid="{00000000-0005-0000-0000-000054310000}"/>
    <cellStyle name="Normal 26 3 4 3 2" xfId="13372" xr:uid="{00000000-0005-0000-0000-000055310000}"/>
    <cellStyle name="Normal 26 3 4 4" xfId="13373" xr:uid="{00000000-0005-0000-0000-000056310000}"/>
    <cellStyle name="Normal 26 3 5" xfId="13374" xr:uid="{00000000-0005-0000-0000-000057310000}"/>
    <cellStyle name="Normal 26 3 5 2" xfId="13375" xr:uid="{00000000-0005-0000-0000-000058310000}"/>
    <cellStyle name="Normal 26 3 5 2 2" xfId="13376" xr:uid="{00000000-0005-0000-0000-000059310000}"/>
    <cellStyle name="Normal 26 3 5 3" xfId="13377" xr:uid="{00000000-0005-0000-0000-00005A310000}"/>
    <cellStyle name="Normal 26 3 6" xfId="13378" xr:uid="{00000000-0005-0000-0000-00005B310000}"/>
    <cellStyle name="Normal 26 3 6 2" xfId="13379" xr:uid="{00000000-0005-0000-0000-00005C310000}"/>
    <cellStyle name="Normal 26 4" xfId="7414" xr:uid="{00000000-0005-0000-0000-00005D310000}"/>
    <cellStyle name="Normal 26 5" xfId="8072" xr:uid="{00000000-0005-0000-0000-00005E310000}"/>
    <cellStyle name="Normal 26 5 2" xfId="13380" xr:uid="{00000000-0005-0000-0000-00005F310000}"/>
    <cellStyle name="Normal 26 5 2 2" xfId="13381" xr:uid="{00000000-0005-0000-0000-000060310000}"/>
    <cellStyle name="Normal 26 5 2 2 2" xfId="13382" xr:uid="{00000000-0005-0000-0000-000061310000}"/>
    <cellStyle name="Normal 26 5 2 2 2 2" xfId="13383" xr:uid="{00000000-0005-0000-0000-000062310000}"/>
    <cellStyle name="Normal 26 5 2 2 3" xfId="13384" xr:uid="{00000000-0005-0000-0000-000063310000}"/>
    <cellStyle name="Normal 26 5 2 3" xfId="13385" xr:uid="{00000000-0005-0000-0000-000064310000}"/>
    <cellStyle name="Normal 26 5 2 3 2" xfId="13386" xr:uid="{00000000-0005-0000-0000-000065310000}"/>
    <cellStyle name="Normal 26 5 2 4" xfId="13387" xr:uid="{00000000-0005-0000-0000-000066310000}"/>
    <cellStyle name="Normal 26 5 3" xfId="13388" xr:uid="{00000000-0005-0000-0000-000067310000}"/>
    <cellStyle name="Normal 26 5 3 2" xfId="13389" xr:uid="{00000000-0005-0000-0000-000068310000}"/>
    <cellStyle name="Normal 26 5 3 2 2" xfId="13390" xr:uid="{00000000-0005-0000-0000-000069310000}"/>
    <cellStyle name="Normal 26 5 3 2 2 2" xfId="13391" xr:uid="{00000000-0005-0000-0000-00006A310000}"/>
    <cellStyle name="Normal 26 5 3 2 3" xfId="13392" xr:uid="{00000000-0005-0000-0000-00006B310000}"/>
    <cellStyle name="Normal 26 5 3 3" xfId="13393" xr:uid="{00000000-0005-0000-0000-00006C310000}"/>
    <cellStyle name="Normal 26 5 3 3 2" xfId="13394" xr:uid="{00000000-0005-0000-0000-00006D310000}"/>
    <cellStyle name="Normal 26 5 3 4" xfId="13395" xr:uid="{00000000-0005-0000-0000-00006E310000}"/>
    <cellStyle name="Normal 26 5 4" xfId="13396" xr:uid="{00000000-0005-0000-0000-00006F310000}"/>
    <cellStyle name="Normal 26 5 4 2" xfId="13397" xr:uid="{00000000-0005-0000-0000-000070310000}"/>
    <cellStyle name="Normal 26 5 4 2 2" xfId="13398" xr:uid="{00000000-0005-0000-0000-000071310000}"/>
    <cellStyle name="Normal 26 5 4 3" xfId="13399" xr:uid="{00000000-0005-0000-0000-000072310000}"/>
    <cellStyle name="Normal 26 5 5" xfId="13400" xr:uid="{00000000-0005-0000-0000-000073310000}"/>
    <cellStyle name="Normal 26 5 5 2" xfId="13401" xr:uid="{00000000-0005-0000-0000-000074310000}"/>
    <cellStyle name="Normal 26 5 6" xfId="13402" xr:uid="{00000000-0005-0000-0000-000075310000}"/>
    <cellStyle name="Normal 26 6" xfId="13403" xr:uid="{00000000-0005-0000-0000-000076310000}"/>
    <cellStyle name="Normal 26 6 2" xfId="13404" xr:uid="{00000000-0005-0000-0000-000077310000}"/>
    <cellStyle name="Normal 26 6 2 2" xfId="13405" xr:uid="{00000000-0005-0000-0000-000078310000}"/>
    <cellStyle name="Normal 26 6 2 2 2" xfId="13406" xr:uid="{00000000-0005-0000-0000-000079310000}"/>
    <cellStyle name="Normal 26 6 2 3" xfId="13407" xr:uid="{00000000-0005-0000-0000-00007A310000}"/>
    <cellStyle name="Normal 26 6 3" xfId="13408" xr:uid="{00000000-0005-0000-0000-00007B310000}"/>
    <cellStyle name="Normal 26 6 3 2" xfId="13409" xr:uid="{00000000-0005-0000-0000-00007C310000}"/>
    <cellStyle name="Normal 26 6 4" xfId="13410" xr:uid="{00000000-0005-0000-0000-00007D310000}"/>
    <cellStyle name="Normal 26 7" xfId="13411" xr:uid="{00000000-0005-0000-0000-00007E310000}"/>
    <cellStyle name="Normal 26 7 2" xfId="13412" xr:uid="{00000000-0005-0000-0000-00007F310000}"/>
    <cellStyle name="Normal 26 7 2 2" xfId="13413" xr:uid="{00000000-0005-0000-0000-000080310000}"/>
    <cellStyle name="Normal 26 7 2 2 2" xfId="13414" xr:uid="{00000000-0005-0000-0000-000081310000}"/>
    <cellStyle name="Normal 26 7 2 3" xfId="13415" xr:uid="{00000000-0005-0000-0000-000082310000}"/>
    <cellStyle name="Normal 26 7 3" xfId="13416" xr:uid="{00000000-0005-0000-0000-000083310000}"/>
    <cellStyle name="Normal 26 7 3 2" xfId="13417" xr:uid="{00000000-0005-0000-0000-000084310000}"/>
    <cellStyle name="Normal 26 7 4" xfId="13418" xr:uid="{00000000-0005-0000-0000-000085310000}"/>
    <cellStyle name="Normal 26 8" xfId="13419" xr:uid="{00000000-0005-0000-0000-000086310000}"/>
    <cellStyle name="Normal 26 8 2" xfId="13420" xr:uid="{00000000-0005-0000-0000-000087310000}"/>
    <cellStyle name="Normal 26 8 2 2" xfId="13421" xr:uid="{00000000-0005-0000-0000-000088310000}"/>
    <cellStyle name="Normal 26 8 3" xfId="13422" xr:uid="{00000000-0005-0000-0000-000089310000}"/>
    <cellStyle name="Normal 26 9" xfId="13423" xr:uid="{00000000-0005-0000-0000-00008A310000}"/>
    <cellStyle name="Normal 26 9 2" xfId="13424" xr:uid="{00000000-0005-0000-0000-00008B310000}"/>
    <cellStyle name="Normal 260" xfId="5027" xr:uid="{00000000-0005-0000-0000-00008C310000}"/>
    <cellStyle name="Normal 261" xfId="5028" xr:uid="{00000000-0005-0000-0000-00008D310000}"/>
    <cellStyle name="Normal 262" xfId="5029" xr:uid="{00000000-0005-0000-0000-00008E310000}"/>
    <cellStyle name="Normal 263" xfId="5030" xr:uid="{00000000-0005-0000-0000-00008F310000}"/>
    <cellStyle name="Normal 264" xfId="5031" xr:uid="{00000000-0005-0000-0000-000090310000}"/>
    <cellStyle name="Normal 265" xfId="5032" xr:uid="{00000000-0005-0000-0000-000091310000}"/>
    <cellStyle name="Normal 266" xfId="5033" xr:uid="{00000000-0005-0000-0000-000092310000}"/>
    <cellStyle name="Normal 267" xfId="5034" xr:uid="{00000000-0005-0000-0000-000093310000}"/>
    <cellStyle name="Normal 268" xfId="5035" xr:uid="{00000000-0005-0000-0000-000094310000}"/>
    <cellStyle name="Normal 269" xfId="5036" xr:uid="{00000000-0005-0000-0000-000095310000}"/>
    <cellStyle name="Normal 27" xfId="5037" xr:uid="{00000000-0005-0000-0000-000096310000}"/>
    <cellStyle name="Normal 27 2" xfId="5038" xr:uid="{00000000-0005-0000-0000-000097310000}"/>
    <cellStyle name="Normal 27 2 2" xfId="13425" xr:uid="{00000000-0005-0000-0000-000098310000}"/>
    <cellStyle name="Normal 27 2 3" xfId="13426" xr:uid="{00000000-0005-0000-0000-000099310000}"/>
    <cellStyle name="Normal 27 2 3 2" xfId="13427" xr:uid="{00000000-0005-0000-0000-00009A310000}"/>
    <cellStyle name="Normal 27 3" xfId="8073" xr:uid="{00000000-0005-0000-0000-00009B310000}"/>
    <cellStyle name="Normal 27 4" xfId="8074" xr:uid="{00000000-0005-0000-0000-00009C310000}"/>
    <cellStyle name="Normal 27 5" xfId="8075" xr:uid="{00000000-0005-0000-0000-00009D310000}"/>
    <cellStyle name="Normal 27 5 2" xfId="13428" xr:uid="{00000000-0005-0000-0000-00009E310000}"/>
    <cellStyle name="Normal 270" xfId="5039" xr:uid="{00000000-0005-0000-0000-00009F310000}"/>
    <cellStyle name="Normal 271" xfId="5040" xr:uid="{00000000-0005-0000-0000-0000A0310000}"/>
    <cellStyle name="Normal 272" xfId="5041" xr:uid="{00000000-0005-0000-0000-0000A1310000}"/>
    <cellStyle name="Normal 273" xfId="5042" xr:uid="{00000000-0005-0000-0000-0000A2310000}"/>
    <cellStyle name="Normal 274" xfId="5043" xr:uid="{00000000-0005-0000-0000-0000A3310000}"/>
    <cellStyle name="Normal 275" xfId="5044" xr:uid="{00000000-0005-0000-0000-0000A4310000}"/>
    <cellStyle name="Normal 276" xfId="5045" xr:uid="{00000000-0005-0000-0000-0000A5310000}"/>
    <cellStyle name="Normal 277" xfId="5046" xr:uid="{00000000-0005-0000-0000-0000A6310000}"/>
    <cellStyle name="Normal 278" xfId="5047" xr:uid="{00000000-0005-0000-0000-0000A7310000}"/>
    <cellStyle name="Normal 279" xfId="5048" xr:uid="{00000000-0005-0000-0000-0000A8310000}"/>
    <cellStyle name="Normal 28" xfId="5049" xr:uid="{00000000-0005-0000-0000-0000A9310000}"/>
    <cellStyle name="Normal 28 2" xfId="5050" xr:uid="{00000000-0005-0000-0000-0000AA310000}"/>
    <cellStyle name="Normal 28 2 2" xfId="13429" xr:uid="{00000000-0005-0000-0000-0000AB310000}"/>
    <cellStyle name="Normal 28 2 2 2" xfId="13430" xr:uid="{00000000-0005-0000-0000-0000AC310000}"/>
    <cellStyle name="Normal 28 2 2 2 2" xfId="13431" xr:uid="{00000000-0005-0000-0000-0000AD310000}"/>
    <cellStyle name="Normal 28 2 2 2 2 2" xfId="13432" xr:uid="{00000000-0005-0000-0000-0000AE310000}"/>
    <cellStyle name="Normal 28 2 2 2 2 2 2" xfId="13433" xr:uid="{00000000-0005-0000-0000-0000AF310000}"/>
    <cellStyle name="Normal 28 2 2 2 2 3" xfId="13434" xr:uid="{00000000-0005-0000-0000-0000B0310000}"/>
    <cellStyle name="Normal 28 2 2 2 3" xfId="13435" xr:uid="{00000000-0005-0000-0000-0000B1310000}"/>
    <cellStyle name="Normal 28 2 2 2 3 2" xfId="13436" xr:uid="{00000000-0005-0000-0000-0000B2310000}"/>
    <cellStyle name="Normal 28 2 2 2 4" xfId="13437" xr:uid="{00000000-0005-0000-0000-0000B3310000}"/>
    <cellStyle name="Normal 28 2 2 3" xfId="13438" xr:uid="{00000000-0005-0000-0000-0000B4310000}"/>
    <cellStyle name="Normal 28 2 2 3 2" xfId="13439" xr:uid="{00000000-0005-0000-0000-0000B5310000}"/>
    <cellStyle name="Normal 28 2 2 3 2 2" xfId="13440" xr:uid="{00000000-0005-0000-0000-0000B6310000}"/>
    <cellStyle name="Normal 28 2 2 3 2 2 2" xfId="13441" xr:uid="{00000000-0005-0000-0000-0000B7310000}"/>
    <cellStyle name="Normal 28 2 2 3 2 3" xfId="13442" xr:uid="{00000000-0005-0000-0000-0000B8310000}"/>
    <cellStyle name="Normal 28 2 2 3 3" xfId="13443" xr:uid="{00000000-0005-0000-0000-0000B9310000}"/>
    <cellStyle name="Normal 28 2 2 3 3 2" xfId="13444" xr:uid="{00000000-0005-0000-0000-0000BA310000}"/>
    <cellStyle name="Normal 28 2 2 3 4" xfId="13445" xr:uid="{00000000-0005-0000-0000-0000BB310000}"/>
    <cellStyle name="Normal 28 2 2 4" xfId="13446" xr:uid="{00000000-0005-0000-0000-0000BC310000}"/>
    <cellStyle name="Normal 28 2 2 4 2" xfId="13447" xr:uid="{00000000-0005-0000-0000-0000BD310000}"/>
    <cellStyle name="Normal 28 2 2 4 2 2" xfId="13448" xr:uid="{00000000-0005-0000-0000-0000BE310000}"/>
    <cellStyle name="Normal 28 2 2 4 3" xfId="13449" xr:uid="{00000000-0005-0000-0000-0000BF310000}"/>
    <cellStyle name="Normal 28 2 2 5" xfId="13450" xr:uid="{00000000-0005-0000-0000-0000C0310000}"/>
    <cellStyle name="Normal 28 2 2 5 2" xfId="13451" xr:uid="{00000000-0005-0000-0000-0000C1310000}"/>
    <cellStyle name="Normal 28 2 2 6" xfId="13452" xr:uid="{00000000-0005-0000-0000-0000C2310000}"/>
    <cellStyle name="Normal 28 2 3" xfId="13453" xr:uid="{00000000-0005-0000-0000-0000C3310000}"/>
    <cellStyle name="Normal 28 2 3 2" xfId="13454" xr:uid="{00000000-0005-0000-0000-0000C4310000}"/>
    <cellStyle name="Normal 28 2 3 2 2" xfId="13455" xr:uid="{00000000-0005-0000-0000-0000C5310000}"/>
    <cellStyle name="Normal 28 2 3 2 2 2" xfId="13456" xr:uid="{00000000-0005-0000-0000-0000C6310000}"/>
    <cellStyle name="Normal 28 2 3 2 3" xfId="13457" xr:uid="{00000000-0005-0000-0000-0000C7310000}"/>
    <cellStyle name="Normal 28 2 3 3" xfId="13458" xr:uid="{00000000-0005-0000-0000-0000C8310000}"/>
    <cellStyle name="Normal 28 2 3 3 2" xfId="13459" xr:uid="{00000000-0005-0000-0000-0000C9310000}"/>
    <cellStyle name="Normal 28 2 3 4" xfId="13460" xr:uid="{00000000-0005-0000-0000-0000CA310000}"/>
    <cellStyle name="Normal 28 2 4" xfId="13461" xr:uid="{00000000-0005-0000-0000-0000CB310000}"/>
    <cellStyle name="Normal 28 2 4 2" xfId="13462" xr:uid="{00000000-0005-0000-0000-0000CC310000}"/>
    <cellStyle name="Normal 28 2 4 2 2" xfId="13463" xr:uid="{00000000-0005-0000-0000-0000CD310000}"/>
    <cellStyle name="Normal 28 2 4 2 2 2" xfId="13464" xr:uid="{00000000-0005-0000-0000-0000CE310000}"/>
    <cellStyle name="Normal 28 2 4 2 3" xfId="13465" xr:uid="{00000000-0005-0000-0000-0000CF310000}"/>
    <cellStyle name="Normal 28 2 4 3" xfId="13466" xr:uid="{00000000-0005-0000-0000-0000D0310000}"/>
    <cellStyle name="Normal 28 2 4 3 2" xfId="13467" xr:uid="{00000000-0005-0000-0000-0000D1310000}"/>
    <cellStyle name="Normal 28 2 4 4" xfId="13468" xr:uid="{00000000-0005-0000-0000-0000D2310000}"/>
    <cellStyle name="Normal 28 2 5" xfId="13469" xr:uid="{00000000-0005-0000-0000-0000D3310000}"/>
    <cellStyle name="Normal 28 2 5 2" xfId="13470" xr:uid="{00000000-0005-0000-0000-0000D4310000}"/>
    <cellStyle name="Normal 28 2 5 2 2" xfId="13471" xr:uid="{00000000-0005-0000-0000-0000D5310000}"/>
    <cellStyle name="Normal 28 2 5 3" xfId="13472" xr:uid="{00000000-0005-0000-0000-0000D6310000}"/>
    <cellStyle name="Normal 28 2 6" xfId="13473" xr:uid="{00000000-0005-0000-0000-0000D7310000}"/>
    <cellStyle name="Normal 28 2 6 2" xfId="13474" xr:uid="{00000000-0005-0000-0000-0000D8310000}"/>
    <cellStyle name="Normal 28 3" xfId="13475" xr:uid="{00000000-0005-0000-0000-0000D9310000}"/>
    <cellStyle name="Normal 28 3 2" xfId="13476" xr:uid="{00000000-0005-0000-0000-0000DA310000}"/>
    <cellStyle name="Normal 28 3 2 2" xfId="13477" xr:uid="{00000000-0005-0000-0000-0000DB310000}"/>
    <cellStyle name="Normal 28 3 2 2 2" xfId="13478" xr:uid="{00000000-0005-0000-0000-0000DC310000}"/>
    <cellStyle name="Normal 28 3 2 2 2 2" xfId="13479" xr:uid="{00000000-0005-0000-0000-0000DD310000}"/>
    <cellStyle name="Normal 28 3 2 2 2 2 2" xfId="13480" xr:uid="{00000000-0005-0000-0000-0000DE310000}"/>
    <cellStyle name="Normal 28 3 2 2 2 3" xfId="13481" xr:uid="{00000000-0005-0000-0000-0000DF310000}"/>
    <cellStyle name="Normal 28 3 2 2 3" xfId="13482" xr:uid="{00000000-0005-0000-0000-0000E0310000}"/>
    <cellStyle name="Normal 28 3 2 2 3 2" xfId="13483" xr:uid="{00000000-0005-0000-0000-0000E1310000}"/>
    <cellStyle name="Normal 28 3 2 2 4" xfId="13484" xr:uid="{00000000-0005-0000-0000-0000E2310000}"/>
    <cellStyle name="Normal 28 3 2 3" xfId="13485" xr:uid="{00000000-0005-0000-0000-0000E3310000}"/>
    <cellStyle name="Normal 28 3 2 3 2" xfId="13486" xr:uid="{00000000-0005-0000-0000-0000E4310000}"/>
    <cellStyle name="Normal 28 3 2 3 2 2" xfId="13487" xr:uid="{00000000-0005-0000-0000-0000E5310000}"/>
    <cellStyle name="Normal 28 3 2 3 2 2 2" xfId="13488" xr:uid="{00000000-0005-0000-0000-0000E6310000}"/>
    <cellStyle name="Normal 28 3 2 3 2 3" xfId="13489" xr:uid="{00000000-0005-0000-0000-0000E7310000}"/>
    <cellStyle name="Normal 28 3 2 3 3" xfId="13490" xr:uid="{00000000-0005-0000-0000-0000E8310000}"/>
    <cellStyle name="Normal 28 3 2 3 3 2" xfId="13491" xr:uid="{00000000-0005-0000-0000-0000E9310000}"/>
    <cellStyle name="Normal 28 3 2 3 4" xfId="13492" xr:uid="{00000000-0005-0000-0000-0000EA310000}"/>
    <cellStyle name="Normal 28 3 2 4" xfId="13493" xr:uid="{00000000-0005-0000-0000-0000EB310000}"/>
    <cellStyle name="Normal 28 3 2 4 2" xfId="13494" xr:uid="{00000000-0005-0000-0000-0000EC310000}"/>
    <cellStyle name="Normal 28 3 2 4 2 2" xfId="13495" xr:uid="{00000000-0005-0000-0000-0000ED310000}"/>
    <cellStyle name="Normal 28 3 2 4 3" xfId="13496" xr:uid="{00000000-0005-0000-0000-0000EE310000}"/>
    <cellStyle name="Normal 28 3 2 5" xfId="13497" xr:uid="{00000000-0005-0000-0000-0000EF310000}"/>
    <cellStyle name="Normal 28 3 2 5 2" xfId="13498" xr:uid="{00000000-0005-0000-0000-0000F0310000}"/>
    <cellStyle name="Normal 28 3 2 6" xfId="13499" xr:uid="{00000000-0005-0000-0000-0000F1310000}"/>
    <cellStyle name="Normal 28 3 3" xfId="13500" xr:uid="{00000000-0005-0000-0000-0000F2310000}"/>
    <cellStyle name="Normal 28 3 3 2" xfId="13501" xr:uid="{00000000-0005-0000-0000-0000F3310000}"/>
    <cellStyle name="Normal 28 3 3 2 2" xfId="13502" xr:uid="{00000000-0005-0000-0000-0000F4310000}"/>
    <cellStyle name="Normal 28 3 3 2 2 2" xfId="13503" xr:uid="{00000000-0005-0000-0000-0000F5310000}"/>
    <cellStyle name="Normal 28 3 3 2 3" xfId="13504" xr:uid="{00000000-0005-0000-0000-0000F6310000}"/>
    <cellStyle name="Normal 28 3 3 3" xfId="13505" xr:uid="{00000000-0005-0000-0000-0000F7310000}"/>
    <cellStyle name="Normal 28 3 3 3 2" xfId="13506" xr:uid="{00000000-0005-0000-0000-0000F8310000}"/>
    <cellStyle name="Normal 28 3 3 4" xfId="13507" xr:uid="{00000000-0005-0000-0000-0000F9310000}"/>
    <cellStyle name="Normal 28 3 4" xfId="13508" xr:uid="{00000000-0005-0000-0000-0000FA310000}"/>
    <cellStyle name="Normal 28 3 4 2" xfId="13509" xr:uid="{00000000-0005-0000-0000-0000FB310000}"/>
    <cellStyle name="Normal 28 3 4 2 2" xfId="13510" xr:uid="{00000000-0005-0000-0000-0000FC310000}"/>
    <cellStyle name="Normal 28 3 4 2 2 2" xfId="13511" xr:uid="{00000000-0005-0000-0000-0000FD310000}"/>
    <cellStyle name="Normal 28 3 4 2 3" xfId="13512" xr:uid="{00000000-0005-0000-0000-0000FE310000}"/>
    <cellStyle name="Normal 28 3 4 3" xfId="13513" xr:uid="{00000000-0005-0000-0000-0000FF310000}"/>
    <cellStyle name="Normal 28 3 4 3 2" xfId="13514" xr:uid="{00000000-0005-0000-0000-000000320000}"/>
    <cellStyle name="Normal 28 3 4 4" xfId="13515" xr:uid="{00000000-0005-0000-0000-000001320000}"/>
    <cellStyle name="Normal 28 3 5" xfId="13516" xr:uid="{00000000-0005-0000-0000-000002320000}"/>
    <cellStyle name="Normal 28 3 5 2" xfId="13517" xr:uid="{00000000-0005-0000-0000-000003320000}"/>
    <cellStyle name="Normal 28 3 5 2 2" xfId="13518" xr:uid="{00000000-0005-0000-0000-000004320000}"/>
    <cellStyle name="Normal 28 3 5 3" xfId="13519" xr:uid="{00000000-0005-0000-0000-000005320000}"/>
    <cellStyle name="Normal 28 3 6" xfId="13520" xr:uid="{00000000-0005-0000-0000-000006320000}"/>
    <cellStyle name="Normal 28 3 6 2" xfId="13521" xr:uid="{00000000-0005-0000-0000-000007320000}"/>
    <cellStyle name="Normal 28 4" xfId="13522" xr:uid="{00000000-0005-0000-0000-000008320000}"/>
    <cellStyle name="Normal 28 5" xfId="13523" xr:uid="{00000000-0005-0000-0000-000009320000}"/>
    <cellStyle name="Normal 28 5 2" xfId="13524" xr:uid="{00000000-0005-0000-0000-00000A320000}"/>
    <cellStyle name="Normal 28 5 2 2" xfId="13525" xr:uid="{00000000-0005-0000-0000-00000B320000}"/>
    <cellStyle name="Normal 28 5 2 2 2" xfId="13526" xr:uid="{00000000-0005-0000-0000-00000C320000}"/>
    <cellStyle name="Normal 28 5 2 2 2 2" xfId="13527" xr:uid="{00000000-0005-0000-0000-00000D320000}"/>
    <cellStyle name="Normal 28 5 2 2 3" xfId="13528" xr:uid="{00000000-0005-0000-0000-00000E320000}"/>
    <cellStyle name="Normal 28 5 2 3" xfId="13529" xr:uid="{00000000-0005-0000-0000-00000F320000}"/>
    <cellStyle name="Normal 28 5 2 3 2" xfId="13530" xr:uid="{00000000-0005-0000-0000-000010320000}"/>
    <cellStyle name="Normal 28 5 2 4" xfId="13531" xr:uid="{00000000-0005-0000-0000-000011320000}"/>
    <cellStyle name="Normal 28 5 3" xfId="13532" xr:uid="{00000000-0005-0000-0000-000012320000}"/>
    <cellStyle name="Normal 28 5 3 2" xfId="13533" xr:uid="{00000000-0005-0000-0000-000013320000}"/>
    <cellStyle name="Normal 28 5 3 2 2" xfId="13534" xr:uid="{00000000-0005-0000-0000-000014320000}"/>
    <cellStyle name="Normal 28 5 3 2 2 2" xfId="13535" xr:uid="{00000000-0005-0000-0000-000015320000}"/>
    <cellStyle name="Normal 28 5 3 2 3" xfId="13536" xr:uid="{00000000-0005-0000-0000-000016320000}"/>
    <cellStyle name="Normal 28 5 3 3" xfId="13537" xr:uid="{00000000-0005-0000-0000-000017320000}"/>
    <cellStyle name="Normal 28 5 3 3 2" xfId="13538" xr:uid="{00000000-0005-0000-0000-000018320000}"/>
    <cellStyle name="Normal 28 5 3 4" xfId="13539" xr:uid="{00000000-0005-0000-0000-000019320000}"/>
    <cellStyle name="Normal 28 5 4" xfId="13540" xr:uid="{00000000-0005-0000-0000-00001A320000}"/>
    <cellStyle name="Normal 28 5 4 2" xfId="13541" xr:uid="{00000000-0005-0000-0000-00001B320000}"/>
    <cellStyle name="Normal 28 5 4 2 2" xfId="13542" xr:uid="{00000000-0005-0000-0000-00001C320000}"/>
    <cellStyle name="Normal 28 5 4 3" xfId="13543" xr:uid="{00000000-0005-0000-0000-00001D320000}"/>
    <cellStyle name="Normal 28 5 5" xfId="13544" xr:uid="{00000000-0005-0000-0000-00001E320000}"/>
    <cellStyle name="Normal 28 5 5 2" xfId="13545" xr:uid="{00000000-0005-0000-0000-00001F320000}"/>
    <cellStyle name="Normal 28 5 6" xfId="13546" xr:uid="{00000000-0005-0000-0000-000020320000}"/>
    <cellStyle name="Normal 28 6" xfId="13547" xr:uid="{00000000-0005-0000-0000-000021320000}"/>
    <cellStyle name="Normal 28 6 2" xfId="13548" xr:uid="{00000000-0005-0000-0000-000022320000}"/>
    <cellStyle name="Normal 28 6 2 2" xfId="13549" xr:uid="{00000000-0005-0000-0000-000023320000}"/>
    <cellStyle name="Normal 28 6 2 2 2" xfId="13550" xr:uid="{00000000-0005-0000-0000-000024320000}"/>
    <cellStyle name="Normal 28 6 2 3" xfId="13551" xr:uid="{00000000-0005-0000-0000-000025320000}"/>
    <cellStyle name="Normal 28 6 3" xfId="13552" xr:uid="{00000000-0005-0000-0000-000026320000}"/>
    <cellStyle name="Normal 28 6 3 2" xfId="13553" xr:uid="{00000000-0005-0000-0000-000027320000}"/>
    <cellStyle name="Normal 28 6 4" xfId="13554" xr:uid="{00000000-0005-0000-0000-000028320000}"/>
    <cellStyle name="Normal 28 7" xfId="13555" xr:uid="{00000000-0005-0000-0000-000029320000}"/>
    <cellStyle name="Normal 28 7 2" xfId="13556" xr:uid="{00000000-0005-0000-0000-00002A320000}"/>
    <cellStyle name="Normal 28 7 2 2" xfId="13557" xr:uid="{00000000-0005-0000-0000-00002B320000}"/>
    <cellStyle name="Normal 28 7 2 2 2" xfId="13558" xr:uid="{00000000-0005-0000-0000-00002C320000}"/>
    <cellStyle name="Normal 28 7 2 3" xfId="13559" xr:uid="{00000000-0005-0000-0000-00002D320000}"/>
    <cellStyle name="Normal 28 7 3" xfId="13560" xr:uid="{00000000-0005-0000-0000-00002E320000}"/>
    <cellStyle name="Normal 28 7 3 2" xfId="13561" xr:uid="{00000000-0005-0000-0000-00002F320000}"/>
    <cellStyle name="Normal 28 7 4" xfId="13562" xr:uid="{00000000-0005-0000-0000-000030320000}"/>
    <cellStyle name="Normal 28 8" xfId="13563" xr:uid="{00000000-0005-0000-0000-000031320000}"/>
    <cellStyle name="Normal 28 8 2" xfId="13564" xr:uid="{00000000-0005-0000-0000-000032320000}"/>
    <cellStyle name="Normal 28 8 2 2" xfId="13565" xr:uid="{00000000-0005-0000-0000-000033320000}"/>
    <cellStyle name="Normal 28 8 3" xfId="13566" xr:uid="{00000000-0005-0000-0000-000034320000}"/>
    <cellStyle name="Normal 28 9" xfId="13567" xr:uid="{00000000-0005-0000-0000-000035320000}"/>
    <cellStyle name="Normal 28 9 2" xfId="13568" xr:uid="{00000000-0005-0000-0000-000036320000}"/>
    <cellStyle name="Normal 280" xfId="5051" xr:uid="{00000000-0005-0000-0000-000037320000}"/>
    <cellStyle name="Normal 281" xfId="5052" xr:uid="{00000000-0005-0000-0000-000038320000}"/>
    <cellStyle name="Normal 282" xfId="5053" xr:uid="{00000000-0005-0000-0000-000039320000}"/>
    <cellStyle name="Normal 283" xfId="5054" xr:uid="{00000000-0005-0000-0000-00003A320000}"/>
    <cellStyle name="Normal 284" xfId="5055" xr:uid="{00000000-0005-0000-0000-00003B320000}"/>
    <cellStyle name="Normal 285" xfId="5056" xr:uid="{00000000-0005-0000-0000-00003C320000}"/>
    <cellStyle name="Normal 286" xfId="5057" xr:uid="{00000000-0005-0000-0000-00003D320000}"/>
    <cellStyle name="Normal 287" xfId="5058" xr:uid="{00000000-0005-0000-0000-00003E320000}"/>
    <cellStyle name="Normal 288" xfId="5059" xr:uid="{00000000-0005-0000-0000-00003F320000}"/>
    <cellStyle name="Normal 289" xfId="5060" xr:uid="{00000000-0005-0000-0000-000040320000}"/>
    <cellStyle name="Normal 29" xfId="5061" xr:uid="{00000000-0005-0000-0000-000041320000}"/>
    <cellStyle name="Normal 29 2" xfId="5062" xr:uid="{00000000-0005-0000-0000-000042320000}"/>
    <cellStyle name="Normal 29 2 2" xfId="13569" xr:uid="{00000000-0005-0000-0000-000043320000}"/>
    <cellStyle name="Normal 29 2 2 2" xfId="13570" xr:uid="{00000000-0005-0000-0000-000044320000}"/>
    <cellStyle name="Normal 29 2 2 2 2" xfId="13571" xr:uid="{00000000-0005-0000-0000-000045320000}"/>
    <cellStyle name="Normal 29 2 2 2 2 2" xfId="13572" xr:uid="{00000000-0005-0000-0000-000046320000}"/>
    <cellStyle name="Normal 29 2 2 2 2 2 2" xfId="13573" xr:uid="{00000000-0005-0000-0000-000047320000}"/>
    <cellStyle name="Normal 29 2 2 2 2 3" xfId="13574" xr:uid="{00000000-0005-0000-0000-000048320000}"/>
    <cellStyle name="Normal 29 2 2 2 3" xfId="13575" xr:uid="{00000000-0005-0000-0000-000049320000}"/>
    <cellStyle name="Normal 29 2 2 2 3 2" xfId="13576" xr:uid="{00000000-0005-0000-0000-00004A320000}"/>
    <cellStyle name="Normal 29 2 2 2 4" xfId="13577" xr:uid="{00000000-0005-0000-0000-00004B320000}"/>
    <cellStyle name="Normal 29 2 2 3" xfId="13578" xr:uid="{00000000-0005-0000-0000-00004C320000}"/>
    <cellStyle name="Normal 29 2 2 3 2" xfId="13579" xr:uid="{00000000-0005-0000-0000-00004D320000}"/>
    <cellStyle name="Normal 29 2 2 3 2 2" xfId="13580" xr:uid="{00000000-0005-0000-0000-00004E320000}"/>
    <cellStyle name="Normal 29 2 2 3 2 2 2" xfId="13581" xr:uid="{00000000-0005-0000-0000-00004F320000}"/>
    <cellStyle name="Normal 29 2 2 3 2 3" xfId="13582" xr:uid="{00000000-0005-0000-0000-000050320000}"/>
    <cellStyle name="Normal 29 2 2 3 3" xfId="13583" xr:uid="{00000000-0005-0000-0000-000051320000}"/>
    <cellStyle name="Normal 29 2 2 3 3 2" xfId="13584" xr:uid="{00000000-0005-0000-0000-000052320000}"/>
    <cellStyle name="Normal 29 2 2 3 4" xfId="13585" xr:uid="{00000000-0005-0000-0000-000053320000}"/>
    <cellStyle name="Normal 29 2 2 4" xfId="13586" xr:uid="{00000000-0005-0000-0000-000054320000}"/>
    <cellStyle name="Normal 29 2 2 4 2" xfId="13587" xr:uid="{00000000-0005-0000-0000-000055320000}"/>
    <cellStyle name="Normal 29 2 2 4 2 2" xfId="13588" xr:uid="{00000000-0005-0000-0000-000056320000}"/>
    <cellStyle name="Normal 29 2 2 4 3" xfId="13589" xr:uid="{00000000-0005-0000-0000-000057320000}"/>
    <cellStyle name="Normal 29 2 2 5" xfId="13590" xr:uid="{00000000-0005-0000-0000-000058320000}"/>
    <cellStyle name="Normal 29 2 2 5 2" xfId="13591" xr:uid="{00000000-0005-0000-0000-000059320000}"/>
    <cellStyle name="Normal 29 2 2 6" xfId="13592" xr:uid="{00000000-0005-0000-0000-00005A320000}"/>
    <cellStyle name="Normal 29 2 3" xfId="13593" xr:uid="{00000000-0005-0000-0000-00005B320000}"/>
    <cellStyle name="Normal 29 2 3 2" xfId="13594" xr:uid="{00000000-0005-0000-0000-00005C320000}"/>
    <cellStyle name="Normal 29 2 3 2 2" xfId="13595" xr:uid="{00000000-0005-0000-0000-00005D320000}"/>
    <cellStyle name="Normal 29 2 3 2 2 2" xfId="13596" xr:uid="{00000000-0005-0000-0000-00005E320000}"/>
    <cellStyle name="Normal 29 2 3 2 3" xfId="13597" xr:uid="{00000000-0005-0000-0000-00005F320000}"/>
    <cellStyle name="Normal 29 2 3 3" xfId="13598" xr:uid="{00000000-0005-0000-0000-000060320000}"/>
    <cellStyle name="Normal 29 2 3 3 2" xfId="13599" xr:uid="{00000000-0005-0000-0000-000061320000}"/>
    <cellStyle name="Normal 29 2 3 4" xfId="13600" xr:uid="{00000000-0005-0000-0000-000062320000}"/>
    <cellStyle name="Normal 29 2 4" xfId="13601" xr:uid="{00000000-0005-0000-0000-000063320000}"/>
    <cellStyle name="Normal 29 2 4 2" xfId="13602" xr:uid="{00000000-0005-0000-0000-000064320000}"/>
    <cellStyle name="Normal 29 2 4 2 2" xfId="13603" xr:uid="{00000000-0005-0000-0000-000065320000}"/>
    <cellStyle name="Normal 29 2 4 2 2 2" xfId="13604" xr:uid="{00000000-0005-0000-0000-000066320000}"/>
    <cellStyle name="Normal 29 2 4 2 3" xfId="13605" xr:uid="{00000000-0005-0000-0000-000067320000}"/>
    <cellStyle name="Normal 29 2 4 3" xfId="13606" xr:uid="{00000000-0005-0000-0000-000068320000}"/>
    <cellStyle name="Normal 29 2 4 3 2" xfId="13607" xr:uid="{00000000-0005-0000-0000-000069320000}"/>
    <cellStyle name="Normal 29 2 4 4" xfId="13608" xr:uid="{00000000-0005-0000-0000-00006A320000}"/>
    <cellStyle name="Normal 29 2 5" xfId="13609" xr:uid="{00000000-0005-0000-0000-00006B320000}"/>
    <cellStyle name="Normal 29 2 5 2" xfId="13610" xr:uid="{00000000-0005-0000-0000-00006C320000}"/>
    <cellStyle name="Normal 29 2 5 2 2" xfId="13611" xr:uid="{00000000-0005-0000-0000-00006D320000}"/>
    <cellStyle name="Normal 29 2 5 3" xfId="13612" xr:uid="{00000000-0005-0000-0000-00006E320000}"/>
    <cellStyle name="Normal 29 2 6" xfId="13613" xr:uid="{00000000-0005-0000-0000-00006F320000}"/>
    <cellStyle name="Normal 29 2 6 2" xfId="13614" xr:uid="{00000000-0005-0000-0000-000070320000}"/>
    <cellStyle name="Normal 29 2 7" xfId="13615" xr:uid="{00000000-0005-0000-0000-000071320000}"/>
    <cellStyle name="Normal 29 3" xfId="13616" xr:uid="{00000000-0005-0000-0000-000072320000}"/>
    <cellStyle name="Normal 29 3 2" xfId="19445" xr:uid="{00000000-0005-0000-0000-000073320000}"/>
    <cellStyle name="Normal 29 4" xfId="13617" xr:uid="{00000000-0005-0000-0000-000074320000}"/>
    <cellStyle name="Normal 29 4 2" xfId="13618" xr:uid="{00000000-0005-0000-0000-000075320000}"/>
    <cellStyle name="Normal 290" xfId="5063" xr:uid="{00000000-0005-0000-0000-000076320000}"/>
    <cellStyle name="Normal 291" xfId="5064" xr:uid="{00000000-0005-0000-0000-000077320000}"/>
    <cellStyle name="Normal 292" xfId="5065" xr:uid="{00000000-0005-0000-0000-000078320000}"/>
    <cellStyle name="Normal 293" xfId="5066" xr:uid="{00000000-0005-0000-0000-000079320000}"/>
    <cellStyle name="Normal 294" xfId="5067" xr:uid="{00000000-0005-0000-0000-00007A320000}"/>
    <cellStyle name="Normal 295" xfId="5068" xr:uid="{00000000-0005-0000-0000-00007B320000}"/>
    <cellStyle name="Normal 296" xfId="5069" xr:uid="{00000000-0005-0000-0000-00007C320000}"/>
    <cellStyle name="Normal 297" xfId="5070" xr:uid="{00000000-0005-0000-0000-00007D320000}"/>
    <cellStyle name="Normal 298" xfId="5071" xr:uid="{00000000-0005-0000-0000-00007E320000}"/>
    <cellStyle name="Normal 299" xfId="5072" xr:uid="{00000000-0005-0000-0000-00007F320000}"/>
    <cellStyle name="Normal 299 2" xfId="13619" xr:uid="{00000000-0005-0000-0000-000080320000}"/>
    <cellStyle name="Normal 3" xfId="2426" xr:uid="{00000000-0005-0000-0000-000081320000}"/>
    <cellStyle name="Normal 3 10" xfId="7415" xr:uid="{00000000-0005-0000-0000-000082320000}"/>
    <cellStyle name="Normal 3 10 2" xfId="13620" xr:uid="{00000000-0005-0000-0000-000083320000}"/>
    <cellStyle name="Normal 3 10 2 2" xfId="13621" xr:uid="{00000000-0005-0000-0000-000084320000}"/>
    <cellStyle name="Normal 3 10 3" xfId="13622" xr:uid="{00000000-0005-0000-0000-000085320000}"/>
    <cellStyle name="Normal 3 11" xfId="7416" xr:uid="{00000000-0005-0000-0000-000086320000}"/>
    <cellStyle name="Normal 3 11 2" xfId="13623" xr:uid="{00000000-0005-0000-0000-000087320000}"/>
    <cellStyle name="Normal 3 11 2 2" xfId="13624" xr:uid="{00000000-0005-0000-0000-000088320000}"/>
    <cellStyle name="Normal 3 11 3" xfId="13625" xr:uid="{00000000-0005-0000-0000-000089320000}"/>
    <cellStyle name="Normal 3 12" xfId="8076" xr:uid="{00000000-0005-0000-0000-00008A320000}"/>
    <cellStyle name="Normal 3 12 2" xfId="13626" xr:uid="{00000000-0005-0000-0000-00008B320000}"/>
    <cellStyle name="Normal 3 12 2 2" xfId="13627" xr:uid="{00000000-0005-0000-0000-00008C320000}"/>
    <cellStyle name="Normal 3 12 3" xfId="13628" xr:uid="{00000000-0005-0000-0000-00008D320000}"/>
    <cellStyle name="Normal 3 13" xfId="8077" xr:uid="{00000000-0005-0000-0000-00008E320000}"/>
    <cellStyle name="Normal 3 13 2" xfId="13629" xr:uid="{00000000-0005-0000-0000-00008F320000}"/>
    <cellStyle name="Normal 3 14" xfId="13630" xr:uid="{00000000-0005-0000-0000-000090320000}"/>
    <cellStyle name="Normal 3 15" xfId="13631" xr:uid="{00000000-0005-0000-0000-000091320000}"/>
    <cellStyle name="Normal 3 16" xfId="13632" xr:uid="{00000000-0005-0000-0000-000092320000}"/>
    <cellStyle name="Normal 3 17" xfId="13633" xr:uid="{00000000-0005-0000-0000-000093320000}"/>
    <cellStyle name="Normal 3 18" xfId="13634" xr:uid="{00000000-0005-0000-0000-000094320000}"/>
    <cellStyle name="Normal 3 19" xfId="13635" xr:uid="{00000000-0005-0000-0000-000095320000}"/>
    <cellStyle name="Normal 3 2" xfId="2427" xr:uid="{00000000-0005-0000-0000-000096320000}"/>
    <cellStyle name="Normal 3 2 2" xfId="5073" xr:uid="{00000000-0005-0000-0000-000097320000}"/>
    <cellStyle name="Normal 3 2 2 2" xfId="13636" xr:uid="{00000000-0005-0000-0000-000098320000}"/>
    <cellStyle name="Normal 3 2 2 3" xfId="13637" xr:uid="{00000000-0005-0000-0000-000099320000}"/>
    <cellStyle name="Normal 3 2 3" xfId="5074" xr:uid="{00000000-0005-0000-0000-00009A320000}"/>
    <cellStyle name="Normal 3 2 3 2" xfId="7417" xr:uid="{00000000-0005-0000-0000-00009B320000}"/>
    <cellStyle name="Normal 3 2 4" xfId="7418" xr:uid="{00000000-0005-0000-0000-00009C320000}"/>
    <cellStyle name="Normal 3 2 5" xfId="7419" xr:uid="{00000000-0005-0000-0000-00009D320000}"/>
    <cellStyle name="Normal 3 2 6" xfId="19471" xr:uid="{00000000-0005-0000-0000-00009E320000}"/>
    <cellStyle name="Normal 3 2_Book1" xfId="5075" xr:uid="{00000000-0005-0000-0000-00009F320000}"/>
    <cellStyle name="Normal 3 20" xfId="13638" xr:uid="{00000000-0005-0000-0000-0000A0320000}"/>
    <cellStyle name="Normal 3 21" xfId="13639" xr:uid="{00000000-0005-0000-0000-0000A1320000}"/>
    <cellStyle name="Normal 3 22" xfId="13640" xr:uid="{00000000-0005-0000-0000-0000A2320000}"/>
    <cellStyle name="Normal 3 23" xfId="13641" xr:uid="{00000000-0005-0000-0000-0000A3320000}"/>
    <cellStyle name="Normal 3 24" xfId="13642" xr:uid="{00000000-0005-0000-0000-0000A4320000}"/>
    <cellStyle name="Normal 3 25" xfId="13643" xr:uid="{00000000-0005-0000-0000-0000A5320000}"/>
    <cellStyle name="Normal 3 26" xfId="13644" xr:uid="{00000000-0005-0000-0000-0000A6320000}"/>
    <cellStyle name="Normal 3 27" xfId="13645" xr:uid="{00000000-0005-0000-0000-0000A7320000}"/>
    <cellStyle name="Normal 3 28" xfId="13646" xr:uid="{00000000-0005-0000-0000-0000A8320000}"/>
    <cellStyle name="Normal 3 29" xfId="13647" xr:uid="{00000000-0005-0000-0000-0000A9320000}"/>
    <cellStyle name="Normal 3 3" xfId="2428" xr:uid="{00000000-0005-0000-0000-0000AA320000}"/>
    <cellStyle name="Normal 3 3 2" xfId="5076" xr:uid="{00000000-0005-0000-0000-0000AB320000}"/>
    <cellStyle name="Normal 3 3 2 2" xfId="13648" xr:uid="{00000000-0005-0000-0000-0000AC320000}"/>
    <cellStyle name="Normal 3 3 2 3" xfId="13649" xr:uid="{00000000-0005-0000-0000-0000AD320000}"/>
    <cellStyle name="Normal 3 3 3" xfId="13650" xr:uid="{00000000-0005-0000-0000-0000AE320000}"/>
    <cellStyle name="Normal 3 3 4" xfId="13651" xr:uid="{00000000-0005-0000-0000-0000AF320000}"/>
    <cellStyle name="Normal 3 3 5" xfId="13652" xr:uid="{00000000-0005-0000-0000-0000B0320000}"/>
    <cellStyle name="Normal 3 3 6" xfId="19470" xr:uid="{00000000-0005-0000-0000-0000B1320000}"/>
    <cellStyle name="Normal 3 3_cash flow_Aug_2nd Phase" xfId="5077" xr:uid="{00000000-0005-0000-0000-0000B2320000}"/>
    <cellStyle name="Normal 3 30" xfId="13653" xr:uid="{00000000-0005-0000-0000-0000B3320000}"/>
    <cellStyle name="Normal 3 31" xfId="13654" xr:uid="{00000000-0005-0000-0000-0000B4320000}"/>
    <cellStyle name="Normal 3 32" xfId="13655" xr:uid="{00000000-0005-0000-0000-0000B5320000}"/>
    <cellStyle name="Normal 3 33" xfId="13656" xr:uid="{00000000-0005-0000-0000-0000B6320000}"/>
    <cellStyle name="Normal 3 34" xfId="13657" xr:uid="{00000000-0005-0000-0000-0000B7320000}"/>
    <cellStyle name="Normal 3 4" xfId="5078" xr:uid="{00000000-0005-0000-0000-0000B8320000}"/>
    <cellStyle name="Normal 3 4 2" xfId="7420" xr:uid="{00000000-0005-0000-0000-0000B9320000}"/>
    <cellStyle name="Normal 3 4 2 2" xfId="13658" xr:uid="{00000000-0005-0000-0000-0000BA320000}"/>
    <cellStyle name="Normal 3 4 3" xfId="13659" xr:uid="{00000000-0005-0000-0000-0000BB320000}"/>
    <cellStyle name="Normal 3 5" xfId="5079" xr:uid="{00000000-0005-0000-0000-0000BC320000}"/>
    <cellStyle name="Normal 3 5 2" xfId="13660" xr:uid="{00000000-0005-0000-0000-0000BD320000}"/>
    <cellStyle name="Normal 3 5 3" xfId="13661" xr:uid="{00000000-0005-0000-0000-0000BE320000}"/>
    <cellStyle name="Normal 3 6" xfId="5080" xr:uid="{00000000-0005-0000-0000-0000BF320000}"/>
    <cellStyle name="Normal 3 7" xfId="5081" xr:uid="{00000000-0005-0000-0000-0000C0320000}"/>
    <cellStyle name="Normal 3 7 2" xfId="13662" xr:uid="{00000000-0005-0000-0000-0000C1320000}"/>
    <cellStyle name="Normal 3 7 2 2" xfId="13663" xr:uid="{00000000-0005-0000-0000-0000C2320000}"/>
    <cellStyle name="Normal 3 7 3" xfId="13664" xr:uid="{00000000-0005-0000-0000-0000C3320000}"/>
    <cellStyle name="Normal 3 8" xfId="5082" xr:uid="{00000000-0005-0000-0000-0000C4320000}"/>
    <cellStyle name="Normal 3 8 2" xfId="13665" xr:uid="{00000000-0005-0000-0000-0000C5320000}"/>
    <cellStyle name="Normal 3 8 2 2" xfId="13666" xr:uid="{00000000-0005-0000-0000-0000C6320000}"/>
    <cellStyle name="Normal 3 8 3" xfId="13667" xr:uid="{00000000-0005-0000-0000-0000C7320000}"/>
    <cellStyle name="Normal 3 9" xfId="5083" xr:uid="{00000000-0005-0000-0000-0000C8320000}"/>
    <cellStyle name="Normal 3 9 2" xfId="13668" xr:uid="{00000000-0005-0000-0000-0000C9320000}"/>
    <cellStyle name="Normal 3 9 2 2" xfId="13669" xr:uid="{00000000-0005-0000-0000-0000CA320000}"/>
    <cellStyle name="Normal 3 9 3" xfId="13670" xr:uid="{00000000-0005-0000-0000-0000CB320000}"/>
    <cellStyle name="Normal 3_~1098247" xfId="5084" xr:uid="{00000000-0005-0000-0000-0000CC320000}"/>
    <cellStyle name="Normal 30" xfId="5085" xr:uid="{00000000-0005-0000-0000-0000CD320000}"/>
    <cellStyle name="Normal 30 2" xfId="5086" xr:uid="{00000000-0005-0000-0000-0000CE320000}"/>
    <cellStyle name="Normal 30 3" xfId="13671" xr:uid="{00000000-0005-0000-0000-0000CF320000}"/>
    <cellStyle name="Normal 300" xfId="5087" xr:uid="{00000000-0005-0000-0000-0000D0320000}"/>
    <cellStyle name="Normal 301" xfId="5088" xr:uid="{00000000-0005-0000-0000-0000D1320000}"/>
    <cellStyle name="Normal 302" xfId="5089" xr:uid="{00000000-0005-0000-0000-0000D2320000}"/>
    <cellStyle name="Normal 303" xfId="5090" xr:uid="{00000000-0005-0000-0000-0000D3320000}"/>
    <cellStyle name="Normal 304" xfId="5091" xr:uid="{00000000-0005-0000-0000-0000D4320000}"/>
    <cellStyle name="Normal 305" xfId="5092" xr:uid="{00000000-0005-0000-0000-0000D5320000}"/>
    <cellStyle name="Normal 306" xfId="5093" xr:uid="{00000000-0005-0000-0000-0000D6320000}"/>
    <cellStyle name="Normal 307" xfId="5094" xr:uid="{00000000-0005-0000-0000-0000D7320000}"/>
    <cellStyle name="Normal 308" xfId="5095" xr:uid="{00000000-0005-0000-0000-0000D8320000}"/>
    <cellStyle name="Normal 309" xfId="5096" xr:uid="{00000000-0005-0000-0000-0000D9320000}"/>
    <cellStyle name="Normal 31" xfId="5097" xr:uid="{00000000-0005-0000-0000-0000DA320000}"/>
    <cellStyle name="Normal 31 2" xfId="5098" xr:uid="{00000000-0005-0000-0000-0000DB320000}"/>
    <cellStyle name="Normal 31 3" xfId="8078" xr:uid="{00000000-0005-0000-0000-0000DC320000}"/>
    <cellStyle name="Normal 31 4" xfId="13672" xr:uid="{00000000-0005-0000-0000-0000DD320000}"/>
    <cellStyle name="Normal 310" xfId="5099" xr:uid="{00000000-0005-0000-0000-0000DE320000}"/>
    <cellStyle name="Normal 311" xfId="5100" xr:uid="{00000000-0005-0000-0000-0000DF320000}"/>
    <cellStyle name="Normal 312" xfId="5101" xr:uid="{00000000-0005-0000-0000-0000E0320000}"/>
    <cellStyle name="Normal 313" xfId="5102" xr:uid="{00000000-0005-0000-0000-0000E1320000}"/>
    <cellStyle name="Normal 314" xfId="5103" xr:uid="{00000000-0005-0000-0000-0000E2320000}"/>
    <cellStyle name="Normal 315" xfId="5104" xr:uid="{00000000-0005-0000-0000-0000E3320000}"/>
    <cellStyle name="Normal 316" xfId="5105" xr:uid="{00000000-0005-0000-0000-0000E4320000}"/>
    <cellStyle name="Normal 317" xfId="5106" xr:uid="{00000000-0005-0000-0000-0000E5320000}"/>
    <cellStyle name="Normal 318" xfId="5107" xr:uid="{00000000-0005-0000-0000-0000E6320000}"/>
    <cellStyle name="Normal 319" xfId="5108" xr:uid="{00000000-0005-0000-0000-0000E7320000}"/>
    <cellStyle name="Normal 32" xfId="5109" xr:uid="{00000000-0005-0000-0000-0000E8320000}"/>
    <cellStyle name="Normal 32 2" xfId="8079" xr:uid="{00000000-0005-0000-0000-0000E9320000}"/>
    <cellStyle name="Normal 32 2 2" xfId="13673" xr:uid="{00000000-0005-0000-0000-0000EA320000}"/>
    <cellStyle name="Normal 32 2 3" xfId="13674" xr:uid="{00000000-0005-0000-0000-0000EB320000}"/>
    <cellStyle name="Normal 32 3" xfId="13675" xr:uid="{00000000-0005-0000-0000-0000EC320000}"/>
    <cellStyle name="Normal 32 4" xfId="13676" xr:uid="{00000000-0005-0000-0000-0000ED320000}"/>
    <cellStyle name="Normal 32 4 2" xfId="13677" xr:uid="{00000000-0005-0000-0000-0000EE320000}"/>
    <cellStyle name="Normal 320" xfId="5110" xr:uid="{00000000-0005-0000-0000-0000EF320000}"/>
    <cellStyle name="Normal 321" xfId="5111" xr:uid="{00000000-0005-0000-0000-0000F0320000}"/>
    <cellStyle name="Normal 322" xfId="5112" xr:uid="{00000000-0005-0000-0000-0000F1320000}"/>
    <cellStyle name="Normal 323" xfId="5113" xr:uid="{00000000-0005-0000-0000-0000F2320000}"/>
    <cellStyle name="Normal 324" xfId="5114" xr:uid="{00000000-0005-0000-0000-0000F3320000}"/>
    <cellStyle name="Normal 325" xfId="5115" xr:uid="{00000000-0005-0000-0000-0000F4320000}"/>
    <cellStyle name="Normal 326" xfId="5116" xr:uid="{00000000-0005-0000-0000-0000F5320000}"/>
    <cellStyle name="Normal 327" xfId="5117" xr:uid="{00000000-0005-0000-0000-0000F6320000}"/>
    <cellStyle name="Normal 328" xfId="5118" xr:uid="{00000000-0005-0000-0000-0000F7320000}"/>
    <cellStyle name="Normal 329" xfId="5119" xr:uid="{00000000-0005-0000-0000-0000F8320000}"/>
    <cellStyle name="Normal 33" xfId="5120" xr:uid="{00000000-0005-0000-0000-0000F9320000}"/>
    <cellStyle name="Normal 33 2" xfId="5121" xr:uid="{00000000-0005-0000-0000-0000FA320000}"/>
    <cellStyle name="Normal 33 2 2" xfId="13678" xr:uid="{00000000-0005-0000-0000-0000FB320000}"/>
    <cellStyle name="Normal 33 2 2 2" xfId="13679" xr:uid="{00000000-0005-0000-0000-0000FC320000}"/>
    <cellStyle name="Normal 33 2 2 2 2" xfId="13680" xr:uid="{00000000-0005-0000-0000-0000FD320000}"/>
    <cellStyle name="Normal 33 2 2 2 2 2" xfId="13681" xr:uid="{00000000-0005-0000-0000-0000FE320000}"/>
    <cellStyle name="Normal 33 2 2 2 2 2 2" xfId="13682" xr:uid="{00000000-0005-0000-0000-0000FF320000}"/>
    <cellStyle name="Normal 33 2 2 2 2 3" xfId="13683" xr:uid="{00000000-0005-0000-0000-000000330000}"/>
    <cellStyle name="Normal 33 2 2 2 3" xfId="13684" xr:uid="{00000000-0005-0000-0000-000001330000}"/>
    <cellStyle name="Normal 33 2 2 2 3 2" xfId="13685" xr:uid="{00000000-0005-0000-0000-000002330000}"/>
    <cellStyle name="Normal 33 2 2 2 4" xfId="13686" xr:uid="{00000000-0005-0000-0000-000003330000}"/>
    <cellStyle name="Normal 33 2 2 3" xfId="13687" xr:uid="{00000000-0005-0000-0000-000004330000}"/>
    <cellStyle name="Normal 33 2 2 3 2" xfId="13688" xr:uid="{00000000-0005-0000-0000-000005330000}"/>
    <cellStyle name="Normal 33 2 2 3 2 2" xfId="13689" xr:uid="{00000000-0005-0000-0000-000006330000}"/>
    <cellStyle name="Normal 33 2 2 3 2 2 2" xfId="13690" xr:uid="{00000000-0005-0000-0000-000007330000}"/>
    <cellStyle name="Normal 33 2 2 3 2 3" xfId="13691" xr:uid="{00000000-0005-0000-0000-000008330000}"/>
    <cellStyle name="Normal 33 2 2 3 3" xfId="13692" xr:uid="{00000000-0005-0000-0000-000009330000}"/>
    <cellStyle name="Normal 33 2 2 3 3 2" xfId="13693" xr:uid="{00000000-0005-0000-0000-00000A330000}"/>
    <cellStyle name="Normal 33 2 2 3 4" xfId="13694" xr:uid="{00000000-0005-0000-0000-00000B330000}"/>
    <cellStyle name="Normal 33 2 2 4" xfId="13695" xr:uid="{00000000-0005-0000-0000-00000C330000}"/>
    <cellStyle name="Normal 33 2 2 4 2" xfId="13696" xr:uid="{00000000-0005-0000-0000-00000D330000}"/>
    <cellStyle name="Normal 33 2 2 4 2 2" xfId="13697" xr:uid="{00000000-0005-0000-0000-00000E330000}"/>
    <cellStyle name="Normal 33 2 2 4 3" xfId="13698" xr:uid="{00000000-0005-0000-0000-00000F330000}"/>
    <cellStyle name="Normal 33 2 2 5" xfId="13699" xr:uid="{00000000-0005-0000-0000-000010330000}"/>
    <cellStyle name="Normal 33 2 2 5 2" xfId="13700" xr:uid="{00000000-0005-0000-0000-000011330000}"/>
    <cellStyle name="Normal 33 2 2 6" xfId="13701" xr:uid="{00000000-0005-0000-0000-000012330000}"/>
    <cellStyle name="Normal 33 2 3" xfId="13702" xr:uid="{00000000-0005-0000-0000-000013330000}"/>
    <cellStyle name="Normal 33 2 3 2" xfId="13703" xr:uid="{00000000-0005-0000-0000-000014330000}"/>
    <cellStyle name="Normal 33 2 3 2 2" xfId="13704" xr:uid="{00000000-0005-0000-0000-000015330000}"/>
    <cellStyle name="Normal 33 2 3 2 2 2" xfId="13705" xr:uid="{00000000-0005-0000-0000-000016330000}"/>
    <cellStyle name="Normal 33 2 3 2 3" xfId="13706" xr:uid="{00000000-0005-0000-0000-000017330000}"/>
    <cellStyle name="Normal 33 2 3 3" xfId="13707" xr:uid="{00000000-0005-0000-0000-000018330000}"/>
    <cellStyle name="Normal 33 2 3 3 2" xfId="13708" xr:uid="{00000000-0005-0000-0000-000019330000}"/>
    <cellStyle name="Normal 33 2 3 4" xfId="13709" xr:uid="{00000000-0005-0000-0000-00001A330000}"/>
    <cellStyle name="Normal 33 2 4" xfId="13710" xr:uid="{00000000-0005-0000-0000-00001B330000}"/>
    <cellStyle name="Normal 33 2 4 2" xfId="13711" xr:uid="{00000000-0005-0000-0000-00001C330000}"/>
    <cellStyle name="Normal 33 2 4 2 2" xfId="13712" xr:uid="{00000000-0005-0000-0000-00001D330000}"/>
    <cellStyle name="Normal 33 2 4 2 2 2" xfId="13713" xr:uid="{00000000-0005-0000-0000-00001E330000}"/>
    <cellStyle name="Normal 33 2 4 2 3" xfId="13714" xr:uid="{00000000-0005-0000-0000-00001F330000}"/>
    <cellStyle name="Normal 33 2 4 3" xfId="13715" xr:uid="{00000000-0005-0000-0000-000020330000}"/>
    <cellStyle name="Normal 33 2 4 3 2" xfId="13716" xr:uid="{00000000-0005-0000-0000-000021330000}"/>
    <cellStyle name="Normal 33 2 4 4" xfId="13717" xr:uid="{00000000-0005-0000-0000-000022330000}"/>
    <cellStyle name="Normal 33 2 5" xfId="13718" xr:uid="{00000000-0005-0000-0000-000023330000}"/>
    <cellStyle name="Normal 33 2 5 2" xfId="13719" xr:uid="{00000000-0005-0000-0000-000024330000}"/>
    <cellStyle name="Normal 33 2 5 2 2" xfId="13720" xr:uid="{00000000-0005-0000-0000-000025330000}"/>
    <cellStyle name="Normal 33 2 5 3" xfId="13721" xr:uid="{00000000-0005-0000-0000-000026330000}"/>
    <cellStyle name="Normal 33 2 6" xfId="13722" xr:uid="{00000000-0005-0000-0000-000027330000}"/>
    <cellStyle name="Normal 33 2 6 2" xfId="13723" xr:uid="{00000000-0005-0000-0000-000028330000}"/>
    <cellStyle name="Normal 33 2 7" xfId="13724" xr:uid="{00000000-0005-0000-0000-000029330000}"/>
    <cellStyle name="Normal 33 3" xfId="13725" xr:uid="{00000000-0005-0000-0000-00002A330000}"/>
    <cellStyle name="Normal 33 3 2" xfId="13726" xr:uid="{00000000-0005-0000-0000-00002B330000}"/>
    <cellStyle name="Normal 33 3 2 2" xfId="13727" xr:uid="{00000000-0005-0000-0000-00002C330000}"/>
    <cellStyle name="Normal 33 3 3" xfId="13728" xr:uid="{00000000-0005-0000-0000-00002D330000}"/>
    <cellStyle name="Normal 33 4" xfId="13729" xr:uid="{00000000-0005-0000-0000-00002E330000}"/>
    <cellStyle name="Normal 33 4 2" xfId="13730" xr:uid="{00000000-0005-0000-0000-00002F330000}"/>
    <cellStyle name="Normal 33 4 3" xfId="13731" xr:uid="{00000000-0005-0000-0000-000030330000}"/>
    <cellStyle name="Normal 33 5" xfId="13732" xr:uid="{00000000-0005-0000-0000-000031330000}"/>
    <cellStyle name="Normal 330" xfId="5122" xr:uid="{00000000-0005-0000-0000-000032330000}"/>
    <cellStyle name="Normal 331" xfId="5123" xr:uid="{00000000-0005-0000-0000-000033330000}"/>
    <cellStyle name="Normal 332" xfId="5124" xr:uid="{00000000-0005-0000-0000-000034330000}"/>
    <cellStyle name="Normal 333" xfId="5125" xr:uid="{00000000-0005-0000-0000-000035330000}"/>
    <cellStyle name="Normal 334" xfId="5126" xr:uid="{00000000-0005-0000-0000-000036330000}"/>
    <cellStyle name="Normal 335" xfId="5127" xr:uid="{00000000-0005-0000-0000-000037330000}"/>
    <cellStyle name="Normal 336" xfId="5128" xr:uid="{00000000-0005-0000-0000-000038330000}"/>
    <cellStyle name="Normal 337" xfId="5129" xr:uid="{00000000-0005-0000-0000-000039330000}"/>
    <cellStyle name="Normal 338" xfId="5130" xr:uid="{00000000-0005-0000-0000-00003A330000}"/>
    <cellStyle name="Normal 339" xfId="5131" xr:uid="{00000000-0005-0000-0000-00003B330000}"/>
    <cellStyle name="Normal 34" xfId="5132" xr:uid="{00000000-0005-0000-0000-00003C330000}"/>
    <cellStyle name="Normal 34 2" xfId="5133" xr:uid="{00000000-0005-0000-0000-00003D330000}"/>
    <cellStyle name="Normal 34 3" xfId="13733" xr:uid="{00000000-0005-0000-0000-00003E330000}"/>
    <cellStyle name="Normal 34 4" xfId="13734" xr:uid="{00000000-0005-0000-0000-00003F330000}"/>
    <cellStyle name="Normal 34 4 2" xfId="13735" xr:uid="{00000000-0005-0000-0000-000040330000}"/>
    <cellStyle name="Normal 340" xfId="5134" xr:uid="{00000000-0005-0000-0000-000041330000}"/>
    <cellStyle name="Normal 341" xfId="5135" xr:uid="{00000000-0005-0000-0000-000042330000}"/>
    <cellStyle name="Normal 342" xfId="5136" xr:uid="{00000000-0005-0000-0000-000043330000}"/>
    <cellStyle name="Normal 343" xfId="5137" xr:uid="{00000000-0005-0000-0000-000044330000}"/>
    <cellStyle name="Normal 344" xfId="5138" xr:uid="{00000000-0005-0000-0000-000045330000}"/>
    <cellStyle name="Normal 345" xfId="5139" xr:uid="{00000000-0005-0000-0000-000046330000}"/>
    <cellStyle name="Normal 346" xfId="5140" xr:uid="{00000000-0005-0000-0000-000047330000}"/>
    <cellStyle name="Normal 347" xfId="5141" xr:uid="{00000000-0005-0000-0000-000048330000}"/>
    <cellStyle name="Normal 348" xfId="5142" xr:uid="{00000000-0005-0000-0000-000049330000}"/>
    <cellStyle name="Normal 349" xfId="5143" xr:uid="{00000000-0005-0000-0000-00004A330000}"/>
    <cellStyle name="Normal 35" xfId="5144" xr:uid="{00000000-0005-0000-0000-00004B330000}"/>
    <cellStyle name="Normal 35 2" xfId="5145" xr:uid="{00000000-0005-0000-0000-00004C330000}"/>
    <cellStyle name="Normal 35 3" xfId="13736" xr:uid="{00000000-0005-0000-0000-00004D330000}"/>
    <cellStyle name="Normal 35 4" xfId="13737" xr:uid="{00000000-0005-0000-0000-00004E330000}"/>
    <cellStyle name="Normal 35 4 2" xfId="13738" xr:uid="{00000000-0005-0000-0000-00004F330000}"/>
    <cellStyle name="Normal 350" xfId="5146" xr:uid="{00000000-0005-0000-0000-000050330000}"/>
    <cellStyle name="Normal 351" xfId="5147" xr:uid="{00000000-0005-0000-0000-000051330000}"/>
    <cellStyle name="Normal 352" xfId="5148" xr:uid="{00000000-0005-0000-0000-000052330000}"/>
    <cellStyle name="Normal 353" xfId="5149" xr:uid="{00000000-0005-0000-0000-000053330000}"/>
    <cellStyle name="Normal 354" xfId="5150" xr:uid="{00000000-0005-0000-0000-000054330000}"/>
    <cellStyle name="Normal 355" xfId="5151" xr:uid="{00000000-0005-0000-0000-000055330000}"/>
    <cellStyle name="Normal 356" xfId="5152" xr:uid="{00000000-0005-0000-0000-000056330000}"/>
    <cellStyle name="Normal 357" xfId="5153" xr:uid="{00000000-0005-0000-0000-000057330000}"/>
    <cellStyle name="Normal 358" xfId="5154" xr:uid="{00000000-0005-0000-0000-000058330000}"/>
    <cellStyle name="Normal 359" xfId="5155" xr:uid="{00000000-0005-0000-0000-000059330000}"/>
    <cellStyle name="Normal 36" xfId="5156" xr:uid="{00000000-0005-0000-0000-00005A330000}"/>
    <cellStyle name="Normal 36 2" xfId="5157" xr:uid="{00000000-0005-0000-0000-00005B330000}"/>
    <cellStyle name="Normal 36 2 2" xfId="13739" xr:uid="{00000000-0005-0000-0000-00005C330000}"/>
    <cellStyle name="Normal 36 2 2 2" xfId="13740" xr:uid="{00000000-0005-0000-0000-00005D330000}"/>
    <cellStyle name="Normal 36 2 2 2 2" xfId="13741" xr:uid="{00000000-0005-0000-0000-00005E330000}"/>
    <cellStyle name="Normal 36 2 2 2 2 2" xfId="13742" xr:uid="{00000000-0005-0000-0000-00005F330000}"/>
    <cellStyle name="Normal 36 2 2 2 2 2 2" xfId="13743" xr:uid="{00000000-0005-0000-0000-000060330000}"/>
    <cellStyle name="Normal 36 2 2 2 2 3" xfId="13744" xr:uid="{00000000-0005-0000-0000-000061330000}"/>
    <cellStyle name="Normal 36 2 2 2 3" xfId="13745" xr:uid="{00000000-0005-0000-0000-000062330000}"/>
    <cellStyle name="Normal 36 2 2 2 3 2" xfId="13746" xr:uid="{00000000-0005-0000-0000-000063330000}"/>
    <cellStyle name="Normal 36 2 2 2 4" xfId="13747" xr:uid="{00000000-0005-0000-0000-000064330000}"/>
    <cellStyle name="Normal 36 2 2 3" xfId="13748" xr:uid="{00000000-0005-0000-0000-000065330000}"/>
    <cellStyle name="Normal 36 2 2 3 2" xfId="13749" xr:uid="{00000000-0005-0000-0000-000066330000}"/>
    <cellStyle name="Normal 36 2 2 3 2 2" xfId="13750" xr:uid="{00000000-0005-0000-0000-000067330000}"/>
    <cellStyle name="Normal 36 2 2 3 2 2 2" xfId="13751" xr:uid="{00000000-0005-0000-0000-000068330000}"/>
    <cellStyle name="Normal 36 2 2 3 2 3" xfId="13752" xr:uid="{00000000-0005-0000-0000-000069330000}"/>
    <cellStyle name="Normal 36 2 2 3 3" xfId="13753" xr:uid="{00000000-0005-0000-0000-00006A330000}"/>
    <cellStyle name="Normal 36 2 2 3 3 2" xfId="13754" xr:uid="{00000000-0005-0000-0000-00006B330000}"/>
    <cellStyle name="Normal 36 2 2 3 4" xfId="13755" xr:uid="{00000000-0005-0000-0000-00006C330000}"/>
    <cellStyle name="Normal 36 2 2 4" xfId="13756" xr:uid="{00000000-0005-0000-0000-00006D330000}"/>
    <cellStyle name="Normal 36 2 2 4 2" xfId="13757" xr:uid="{00000000-0005-0000-0000-00006E330000}"/>
    <cellStyle name="Normal 36 2 2 4 2 2" xfId="13758" xr:uid="{00000000-0005-0000-0000-00006F330000}"/>
    <cellStyle name="Normal 36 2 2 4 3" xfId="13759" xr:uid="{00000000-0005-0000-0000-000070330000}"/>
    <cellStyle name="Normal 36 2 2 5" xfId="13760" xr:uid="{00000000-0005-0000-0000-000071330000}"/>
    <cellStyle name="Normal 36 2 2 5 2" xfId="13761" xr:uid="{00000000-0005-0000-0000-000072330000}"/>
    <cellStyle name="Normal 36 2 2 6" xfId="13762" xr:uid="{00000000-0005-0000-0000-000073330000}"/>
    <cellStyle name="Normal 36 2 3" xfId="13763" xr:uid="{00000000-0005-0000-0000-000074330000}"/>
    <cellStyle name="Normal 36 2 3 2" xfId="13764" xr:uid="{00000000-0005-0000-0000-000075330000}"/>
    <cellStyle name="Normal 36 2 3 2 2" xfId="13765" xr:uid="{00000000-0005-0000-0000-000076330000}"/>
    <cellStyle name="Normal 36 2 3 2 2 2" xfId="13766" xr:uid="{00000000-0005-0000-0000-000077330000}"/>
    <cellStyle name="Normal 36 2 3 2 3" xfId="13767" xr:uid="{00000000-0005-0000-0000-000078330000}"/>
    <cellStyle name="Normal 36 2 3 3" xfId="13768" xr:uid="{00000000-0005-0000-0000-000079330000}"/>
    <cellStyle name="Normal 36 2 3 3 2" xfId="13769" xr:uid="{00000000-0005-0000-0000-00007A330000}"/>
    <cellStyle name="Normal 36 2 3 4" xfId="13770" xr:uid="{00000000-0005-0000-0000-00007B330000}"/>
    <cellStyle name="Normal 36 2 4" xfId="13771" xr:uid="{00000000-0005-0000-0000-00007C330000}"/>
    <cellStyle name="Normal 36 2 4 2" xfId="13772" xr:uid="{00000000-0005-0000-0000-00007D330000}"/>
    <cellStyle name="Normal 36 2 4 2 2" xfId="13773" xr:uid="{00000000-0005-0000-0000-00007E330000}"/>
    <cellStyle name="Normal 36 2 4 2 2 2" xfId="13774" xr:uid="{00000000-0005-0000-0000-00007F330000}"/>
    <cellStyle name="Normal 36 2 4 2 3" xfId="13775" xr:uid="{00000000-0005-0000-0000-000080330000}"/>
    <cellStyle name="Normal 36 2 4 3" xfId="13776" xr:uid="{00000000-0005-0000-0000-000081330000}"/>
    <cellStyle name="Normal 36 2 4 3 2" xfId="13777" xr:uid="{00000000-0005-0000-0000-000082330000}"/>
    <cellStyle name="Normal 36 2 4 4" xfId="13778" xr:uid="{00000000-0005-0000-0000-000083330000}"/>
    <cellStyle name="Normal 36 2 5" xfId="13779" xr:uid="{00000000-0005-0000-0000-000084330000}"/>
    <cellStyle name="Normal 36 2 5 2" xfId="13780" xr:uid="{00000000-0005-0000-0000-000085330000}"/>
    <cellStyle name="Normal 36 2 5 2 2" xfId="13781" xr:uid="{00000000-0005-0000-0000-000086330000}"/>
    <cellStyle name="Normal 36 2 5 3" xfId="13782" xr:uid="{00000000-0005-0000-0000-000087330000}"/>
    <cellStyle name="Normal 36 2 6" xfId="13783" xr:uid="{00000000-0005-0000-0000-000088330000}"/>
    <cellStyle name="Normal 36 2 6 2" xfId="13784" xr:uid="{00000000-0005-0000-0000-000089330000}"/>
    <cellStyle name="Normal 36 3" xfId="13785" xr:uid="{00000000-0005-0000-0000-00008A330000}"/>
    <cellStyle name="Normal 36 4" xfId="13786" xr:uid="{00000000-0005-0000-0000-00008B330000}"/>
    <cellStyle name="Normal 36 4 2" xfId="13787" xr:uid="{00000000-0005-0000-0000-00008C330000}"/>
    <cellStyle name="Normal 360" xfId="5158" xr:uid="{00000000-0005-0000-0000-00008D330000}"/>
    <cellStyle name="Normal 361" xfId="5159" xr:uid="{00000000-0005-0000-0000-00008E330000}"/>
    <cellStyle name="Normal 362" xfId="5160" xr:uid="{00000000-0005-0000-0000-00008F330000}"/>
    <cellStyle name="Normal 363" xfId="5161" xr:uid="{00000000-0005-0000-0000-000090330000}"/>
    <cellStyle name="Normal 364" xfId="5162" xr:uid="{00000000-0005-0000-0000-000091330000}"/>
    <cellStyle name="Normal 365" xfId="5163" xr:uid="{00000000-0005-0000-0000-000092330000}"/>
    <cellStyle name="Normal 366" xfId="5164" xr:uid="{00000000-0005-0000-0000-000093330000}"/>
    <cellStyle name="Normal 367" xfId="5165" xr:uid="{00000000-0005-0000-0000-000094330000}"/>
    <cellStyle name="Normal 368" xfId="5166" xr:uid="{00000000-0005-0000-0000-000095330000}"/>
    <cellStyle name="Normal 369" xfId="5167" xr:uid="{00000000-0005-0000-0000-000096330000}"/>
    <cellStyle name="Normal 37" xfId="5168" xr:uid="{00000000-0005-0000-0000-000097330000}"/>
    <cellStyle name="Normal 37 2" xfId="5169" xr:uid="{00000000-0005-0000-0000-000098330000}"/>
    <cellStyle name="Normal 37 3" xfId="13788" xr:uid="{00000000-0005-0000-0000-000099330000}"/>
    <cellStyle name="Normal 37 4" xfId="13789" xr:uid="{00000000-0005-0000-0000-00009A330000}"/>
    <cellStyle name="Normal 37 4 2" xfId="13790" xr:uid="{00000000-0005-0000-0000-00009B330000}"/>
    <cellStyle name="Normal 370" xfId="5170" xr:uid="{00000000-0005-0000-0000-00009C330000}"/>
    <cellStyle name="Normal 371" xfId="5171" xr:uid="{00000000-0005-0000-0000-00009D330000}"/>
    <cellStyle name="Normal 372" xfId="5172" xr:uid="{00000000-0005-0000-0000-00009E330000}"/>
    <cellStyle name="Normal 373" xfId="5173" xr:uid="{00000000-0005-0000-0000-00009F330000}"/>
    <cellStyle name="Normal 374" xfId="5174" xr:uid="{00000000-0005-0000-0000-0000A0330000}"/>
    <cellStyle name="Normal 375" xfId="5175" xr:uid="{00000000-0005-0000-0000-0000A1330000}"/>
    <cellStyle name="Normal 376" xfId="5176" xr:uid="{00000000-0005-0000-0000-0000A2330000}"/>
    <cellStyle name="Normal 377" xfId="5177" xr:uid="{00000000-0005-0000-0000-0000A3330000}"/>
    <cellStyle name="Normal 378" xfId="5178" xr:uid="{00000000-0005-0000-0000-0000A4330000}"/>
    <cellStyle name="Normal 379" xfId="5179" xr:uid="{00000000-0005-0000-0000-0000A5330000}"/>
    <cellStyle name="Normal 38" xfId="5180" xr:uid="{00000000-0005-0000-0000-0000A6330000}"/>
    <cellStyle name="Normal 38 2" xfId="5181" xr:uid="{00000000-0005-0000-0000-0000A7330000}"/>
    <cellStyle name="Normal 38 2 2" xfId="13791" xr:uid="{00000000-0005-0000-0000-0000A8330000}"/>
    <cellStyle name="Normal 38 2 2 2" xfId="13792" xr:uid="{00000000-0005-0000-0000-0000A9330000}"/>
    <cellStyle name="Normal 38 2 2 2 2" xfId="13793" xr:uid="{00000000-0005-0000-0000-0000AA330000}"/>
    <cellStyle name="Normal 38 2 2 2 2 2" xfId="13794" xr:uid="{00000000-0005-0000-0000-0000AB330000}"/>
    <cellStyle name="Normal 38 2 2 2 2 2 2" xfId="13795" xr:uid="{00000000-0005-0000-0000-0000AC330000}"/>
    <cellStyle name="Normal 38 2 2 2 2 3" xfId="13796" xr:uid="{00000000-0005-0000-0000-0000AD330000}"/>
    <cellStyle name="Normal 38 2 2 2 3" xfId="13797" xr:uid="{00000000-0005-0000-0000-0000AE330000}"/>
    <cellStyle name="Normal 38 2 2 2 3 2" xfId="13798" xr:uid="{00000000-0005-0000-0000-0000AF330000}"/>
    <cellStyle name="Normal 38 2 2 2 4" xfId="13799" xr:uid="{00000000-0005-0000-0000-0000B0330000}"/>
    <cellStyle name="Normal 38 2 2 3" xfId="13800" xr:uid="{00000000-0005-0000-0000-0000B1330000}"/>
    <cellStyle name="Normal 38 2 2 3 2" xfId="13801" xr:uid="{00000000-0005-0000-0000-0000B2330000}"/>
    <cellStyle name="Normal 38 2 2 3 2 2" xfId="13802" xr:uid="{00000000-0005-0000-0000-0000B3330000}"/>
    <cellStyle name="Normal 38 2 2 3 2 2 2" xfId="13803" xr:uid="{00000000-0005-0000-0000-0000B4330000}"/>
    <cellStyle name="Normal 38 2 2 3 2 3" xfId="13804" xr:uid="{00000000-0005-0000-0000-0000B5330000}"/>
    <cellStyle name="Normal 38 2 2 3 3" xfId="13805" xr:uid="{00000000-0005-0000-0000-0000B6330000}"/>
    <cellStyle name="Normal 38 2 2 3 3 2" xfId="13806" xr:uid="{00000000-0005-0000-0000-0000B7330000}"/>
    <cellStyle name="Normal 38 2 2 3 4" xfId="13807" xr:uid="{00000000-0005-0000-0000-0000B8330000}"/>
    <cellStyle name="Normal 38 2 2 4" xfId="13808" xr:uid="{00000000-0005-0000-0000-0000B9330000}"/>
    <cellStyle name="Normal 38 2 2 4 2" xfId="13809" xr:uid="{00000000-0005-0000-0000-0000BA330000}"/>
    <cellStyle name="Normal 38 2 2 4 2 2" xfId="13810" xr:uid="{00000000-0005-0000-0000-0000BB330000}"/>
    <cellStyle name="Normal 38 2 2 4 3" xfId="13811" xr:uid="{00000000-0005-0000-0000-0000BC330000}"/>
    <cellStyle name="Normal 38 2 2 5" xfId="13812" xr:uid="{00000000-0005-0000-0000-0000BD330000}"/>
    <cellStyle name="Normal 38 2 2 5 2" xfId="13813" xr:uid="{00000000-0005-0000-0000-0000BE330000}"/>
    <cellStyle name="Normal 38 2 2 6" xfId="13814" xr:uid="{00000000-0005-0000-0000-0000BF330000}"/>
    <cellStyle name="Normal 38 2 3" xfId="13815" xr:uid="{00000000-0005-0000-0000-0000C0330000}"/>
    <cellStyle name="Normal 38 2 3 2" xfId="13816" xr:uid="{00000000-0005-0000-0000-0000C1330000}"/>
    <cellStyle name="Normal 38 2 3 2 2" xfId="13817" xr:uid="{00000000-0005-0000-0000-0000C2330000}"/>
    <cellStyle name="Normal 38 2 3 2 2 2" xfId="13818" xr:uid="{00000000-0005-0000-0000-0000C3330000}"/>
    <cellStyle name="Normal 38 2 3 2 3" xfId="13819" xr:uid="{00000000-0005-0000-0000-0000C4330000}"/>
    <cellStyle name="Normal 38 2 3 3" xfId="13820" xr:uid="{00000000-0005-0000-0000-0000C5330000}"/>
    <cellStyle name="Normal 38 2 3 3 2" xfId="13821" xr:uid="{00000000-0005-0000-0000-0000C6330000}"/>
    <cellStyle name="Normal 38 2 3 4" xfId="13822" xr:uid="{00000000-0005-0000-0000-0000C7330000}"/>
    <cellStyle name="Normal 38 2 4" xfId="13823" xr:uid="{00000000-0005-0000-0000-0000C8330000}"/>
    <cellStyle name="Normal 38 2 4 2" xfId="13824" xr:uid="{00000000-0005-0000-0000-0000C9330000}"/>
    <cellStyle name="Normal 38 2 4 2 2" xfId="13825" xr:uid="{00000000-0005-0000-0000-0000CA330000}"/>
    <cellStyle name="Normal 38 2 4 2 2 2" xfId="13826" xr:uid="{00000000-0005-0000-0000-0000CB330000}"/>
    <cellStyle name="Normal 38 2 4 2 3" xfId="13827" xr:uid="{00000000-0005-0000-0000-0000CC330000}"/>
    <cellStyle name="Normal 38 2 4 3" xfId="13828" xr:uid="{00000000-0005-0000-0000-0000CD330000}"/>
    <cellStyle name="Normal 38 2 4 3 2" xfId="13829" xr:uid="{00000000-0005-0000-0000-0000CE330000}"/>
    <cellStyle name="Normal 38 2 4 4" xfId="13830" xr:uid="{00000000-0005-0000-0000-0000CF330000}"/>
    <cellStyle name="Normal 38 2 5" xfId="13831" xr:uid="{00000000-0005-0000-0000-0000D0330000}"/>
    <cellStyle name="Normal 38 2 5 2" xfId="13832" xr:uid="{00000000-0005-0000-0000-0000D1330000}"/>
    <cellStyle name="Normal 38 2 5 2 2" xfId="13833" xr:uid="{00000000-0005-0000-0000-0000D2330000}"/>
    <cellStyle name="Normal 38 2 5 3" xfId="13834" xr:uid="{00000000-0005-0000-0000-0000D3330000}"/>
    <cellStyle name="Normal 38 2 6" xfId="13835" xr:uid="{00000000-0005-0000-0000-0000D4330000}"/>
    <cellStyle name="Normal 38 2 6 2" xfId="13836" xr:uid="{00000000-0005-0000-0000-0000D5330000}"/>
    <cellStyle name="Normal 38 2 7" xfId="13837" xr:uid="{00000000-0005-0000-0000-0000D6330000}"/>
    <cellStyle name="Normal 38 3" xfId="13838" xr:uid="{00000000-0005-0000-0000-0000D7330000}"/>
    <cellStyle name="Normal 38 3 2" xfId="13839" xr:uid="{00000000-0005-0000-0000-0000D8330000}"/>
    <cellStyle name="Normal 38 4" xfId="13840" xr:uid="{00000000-0005-0000-0000-0000D9330000}"/>
    <cellStyle name="Normal 38 4 2" xfId="13841" xr:uid="{00000000-0005-0000-0000-0000DA330000}"/>
    <cellStyle name="Normal 38 5" xfId="13842" xr:uid="{00000000-0005-0000-0000-0000DB330000}"/>
    <cellStyle name="Normal 380" xfId="5182" xr:uid="{00000000-0005-0000-0000-0000DC330000}"/>
    <cellStyle name="Normal 381" xfId="5183" xr:uid="{00000000-0005-0000-0000-0000DD330000}"/>
    <cellStyle name="Normal 382" xfId="5184" xr:uid="{00000000-0005-0000-0000-0000DE330000}"/>
    <cellStyle name="Normal 383" xfId="5185" xr:uid="{00000000-0005-0000-0000-0000DF330000}"/>
    <cellStyle name="Normal 384" xfId="5186" xr:uid="{00000000-0005-0000-0000-0000E0330000}"/>
    <cellStyle name="Normal 385" xfId="5187" xr:uid="{00000000-0005-0000-0000-0000E1330000}"/>
    <cellStyle name="Normal 386" xfId="5188" xr:uid="{00000000-0005-0000-0000-0000E2330000}"/>
    <cellStyle name="Normal 387" xfId="5189" xr:uid="{00000000-0005-0000-0000-0000E3330000}"/>
    <cellStyle name="Normal 388" xfId="5190" xr:uid="{00000000-0005-0000-0000-0000E4330000}"/>
    <cellStyle name="Normal 389" xfId="5191" xr:uid="{00000000-0005-0000-0000-0000E5330000}"/>
    <cellStyle name="Normal 39" xfId="5192" xr:uid="{00000000-0005-0000-0000-0000E6330000}"/>
    <cellStyle name="Normal 39 2" xfId="5193" xr:uid="{00000000-0005-0000-0000-0000E7330000}"/>
    <cellStyle name="Normal 39 2 2" xfId="13843" xr:uid="{00000000-0005-0000-0000-0000E8330000}"/>
    <cellStyle name="Normal 39 2 2 2" xfId="13844" xr:uid="{00000000-0005-0000-0000-0000E9330000}"/>
    <cellStyle name="Normal 39 2 2 2 2" xfId="13845" xr:uid="{00000000-0005-0000-0000-0000EA330000}"/>
    <cellStyle name="Normal 39 2 2 2 2 2" xfId="13846" xr:uid="{00000000-0005-0000-0000-0000EB330000}"/>
    <cellStyle name="Normal 39 2 2 2 2 2 2" xfId="13847" xr:uid="{00000000-0005-0000-0000-0000EC330000}"/>
    <cellStyle name="Normal 39 2 2 2 2 3" xfId="13848" xr:uid="{00000000-0005-0000-0000-0000ED330000}"/>
    <cellStyle name="Normal 39 2 2 2 3" xfId="13849" xr:uid="{00000000-0005-0000-0000-0000EE330000}"/>
    <cellStyle name="Normal 39 2 2 2 3 2" xfId="13850" xr:uid="{00000000-0005-0000-0000-0000EF330000}"/>
    <cellStyle name="Normal 39 2 2 2 4" xfId="13851" xr:uid="{00000000-0005-0000-0000-0000F0330000}"/>
    <cellStyle name="Normal 39 2 2 3" xfId="13852" xr:uid="{00000000-0005-0000-0000-0000F1330000}"/>
    <cellStyle name="Normal 39 2 2 3 2" xfId="13853" xr:uid="{00000000-0005-0000-0000-0000F2330000}"/>
    <cellStyle name="Normal 39 2 2 3 2 2" xfId="13854" xr:uid="{00000000-0005-0000-0000-0000F3330000}"/>
    <cellStyle name="Normal 39 2 2 3 2 2 2" xfId="13855" xr:uid="{00000000-0005-0000-0000-0000F4330000}"/>
    <cellStyle name="Normal 39 2 2 3 2 3" xfId="13856" xr:uid="{00000000-0005-0000-0000-0000F5330000}"/>
    <cellStyle name="Normal 39 2 2 3 3" xfId="13857" xr:uid="{00000000-0005-0000-0000-0000F6330000}"/>
    <cellStyle name="Normal 39 2 2 3 3 2" xfId="13858" xr:uid="{00000000-0005-0000-0000-0000F7330000}"/>
    <cellStyle name="Normal 39 2 2 3 4" xfId="13859" xr:uid="{00000000-0005-0000-0000-0000F8330000}"/>
    <cellStyle name="Normal 39 2 2 4" xfId="13860" xr:uid="{00000000-0005-0000-0000-0000F9330000}"/>
    <cellStyle name="Normal 39 2 2 4 2" xfId="13861" xr:uid="{00000000-0005-0000-0000-0000FA330000}"/>
    <cellStyle name="Normal 39 2 2 4 2 2" xfId="13862" xr:uid="{00000000-0005-0000-0000-0000FB330000}"/>
    <cellStyle name="Normal 39 2 2 4 3" xfId="13863" xr:uid="{00000000-0005-0000-0000-0000FC330000}"/>
    <cellStyle name="Normal 39 2 2 5" xfId="13864" xr:uid="{00000000-0005-0000-0000-0000FD330000}"/>
    <cellStyle name="Normal 39 2 2 5 2" xfId="13865" xr:uid="{00000000-0005-0000-0000-0000FE330000}"/>
    <cellStyle name="Normal 39 2 2 6" xfId="13866" xr:uid="{00000000-0005-0000-0000-0000FF330000}"/>
    <cellStyle name="Normal 39 2 3" xfId="13867" xr:uid="{00000000-0005-0000-0000-000000340000}"/>
    <cellStyle name="Normal 39 2 3 2" xfId="13868" xr:uid="{00000000-0005-0000-0000-000001340000}"/>
    <cellStyle name="Normal 39 2 3 2 2" xfId="13869" xr:uid="{00000000-0005-0000-0000-000002340000}"/>
    <cellStyle name="Normal 39 2 3 2 2 2" xfId="13870" xr:uid="{00000000-0005-0000-0000-000003340000}"/>
    <cellStyle name="Normal 39 2 3 2 3" xfId="13871" xr:uid="{00000000-0005-0000-0000-000004340000}"/>
    <cellStyle name="Normal 39 2 3 3" xfId="13872" xr:uid="{00000000-0005-0000-0000-000005340000}"/>
    <cellStyle name="Normal 39 2 3 3 2" xfId="13873" xr:uid="{00000000-0005-0000-0000-000006340000}"/>
    <cellStyle name="Normal 39 2 3 4" xfId="13874" xr:uid="{00000000-0005-0000-0000-000007340000}"/>
    <cellStyle name="Normal 39 2 4" xfId="13875" xr:uid="{00000000-0005-0000-0000-000008340000}"/>
    <cellStyle name="Normal 39 2 4 2" xfId="13876" xr:uid="{00000000-0005-0000-0000-000009340000}"/>
    <cellStyle name="Normal 39 2 4 2 2" xfId="13877" xr:uid="{00000000-0005-0000-0000-00000A340000}"/>
    <cellStyle name="Normal 39 2 4 2 2 2" xfId="13878" xr:uid="{00000000-0005-0000-0000-00000B340000}"/>
    <cellStyle name="Normal 39 2 4 2 3" xfId="13879" xr:uid="{00000000-0005-0000-0000-00000C340000}"/>
    <cellStyle name="Normal 39 2 4 3" xfId="13880" xr:uid="{00000000-0005-0000-0000-00000D340000}"/>
    <cellStyle name="Normal 39 2 4 3 2" xfId="13881" xr:uid="{00000000-0005-0000-0000-00000E340000}"/>
    <cellStyle name="Normal 39 2 4 4" xfId="13882" xr:uid="{00000000-0005-0000-0000-00000F340000}"/>
    <cellStyle name="Normal 39 2 5" xfId="13883" xr:uid="{00000000-0005-0000-0000-000010340000}"/>
    <cellStyle name="Normal 39 2 5 2" xfId="13884" xr:uid="{00000000-0005-0000-0000-000011340000}"/>
    <cellStyle name="Normal 39 2 5 2 2" xfId="13885" xr:uid="{00000000-0005-0000-0000-000012340000}"/>
    <cellStyle name="Normal 39 2 5 3" xfId="13886" xr:uid="{00000000-0005-0000-0000-000013340000}"/>
    <cellStyle name="Normal 39 2 6" xfId="13887" xr:uid="{00000000-0005-0000-0000-000014340000}"/>
    <cellStyle name="Normal 39 2 6 2" xfId="13888" xr:uid="{00000000-0005-0000-0000-000015340000}"/>
    <cellStyle name="Normal 39 2 7" xfId="13889" xr:uid="{00000000-0005-0000-0000-000016340000}"/>
    <cellStyle name="Normal 39 3" xfId="13890" xr:uid="{00000000-0005-0000-0000-000017340000}"/>
    <cellStyle name="Normal 39 3 2" xfId="13891" xr:uid="{00000000-0005-0000-0000-000018340000}"/>
    <cellStyle name="Normal 39 4" xfId="13892" xr:uid="{00000000-0005-0000-0000-000019340000}"/>
    <cellStyle name="Normal 39 4 2" xfId="13893" xr:uid="{00000000-0005-0000-0000-00001A340000}"/>
    <cellStyle name="Normal 39 5" xfId="13894" xr:uid="{00000000-0005-0000-0000-00001B340000}"/>
    <cellStyle name="Normal 390" xfId="5194" xr:uid="{00000000-0005-0000-0000-00001C340000}"/>
    <cellStyle name="Normal 391" xfId="5195" xr:uid="{00000000-0005-0000-0000-00001D340000}"/>
    <cellStyle name="Normal 392" xfId="5196" xr:uid="{00000000-0005-0000-0000-00001E340000}"/>
    <cellStyle name="Normal 393" xfId="5197" xr:uid="{00000000-0005-0000-0000-00001F340000}"/>
    <cellStyle name="Normal 394" xfId="5198" xr:uid="{00000000-0005-0000-0000-000020340000}"/>
    <cellStyle name="Normal 395" xfId="5199" xr:uid="{00000000-0005-0000-0000-000021340000}"/>
    <cellStyle name="Normal 396" xfId="5200" xr:uid="{00000000-0005-0000-0000-000022340000}"/>
    <cellStyle name="Normal 397" xfId="5201" xr:uid="{00000000-0005-0000-0000-000023340000}"/>
    <cellStyle name="Normal 398" xfId="5202" xr:uid="{00000000-0005-0000-0000-000024340000}"/>
    <cellStyle name="Normal 399" xfId="5203" xr:uid="{00000000-0005-0000-0000-000025340000}"/>
    <cellStyle name="Normal 4" xfId="2429" xr:uid="{00000000-0005-0000-0000-000026340000}"/>
    <cellStyle name="Normal 4 10" xfId="8080" xr:uid="{00000000-0005-0000-0000-000027340000}"/>
    <cellStyle name="Normal 4 10 2" xfId="13895" xr:uid="{00000000-0005-0000-0000-000028340000}"/>
    <cellStyle name="Normal 4 11" xfId="13896" xr:uid="{00000000-0005-0000-0000-000029340000}"/>
    <cellStyle name="Normal 4 12" xfId="13897" xr:uid="{00000000-0005-0000-0000-00002A340000}"/>
    <cellStyle name="Normal 4 13" xfId="13898" xr:uid="{00000000-0005-0000-0000-00002B340000}"/>
    <cellStyle name="Normal 4 14" xfId="13899" xr:uid="{00000000-0005-0000-0000-00002C340000}"/>
    <cellStyle name="Normal 4 15" xfId="13900" xr:uid="{00000000-0005-0000-0000-00002D340000}"/>
    <cellStyle name="Normal 4 16" xfId="13901" xr:uid="{00000000-0005-0000-0000-00002E340000}"/>
    <cellStyle name="Normal 4 17" xfId="13902" xr:uid="{00000000-0005-0000-0000-00002F340000}"/>
    <cellStyle name="Normal 4 18" xfId="13903" xr:uid="{00000000-0005-0000-0000-000030340000}"/>
    <cellStyle name="Normal 4 19" xfId="13904" xr:uid="{00000000-0005-0000-0000-000031340000}"/>
    <cellStyle name="Normal 4 2" xfId="5204" xr:uid="{00000000-0005-0000-0000-000032340000}"/>
    <cellStyle name="Normal 4 2 2" xfId="7421" xr:uid="{00000000-0005-0000-0000-000033340000}"/>
    <cellStyle name="Normal 4 2 2 2" xfId="7422" xr:uid="{00000000-0005-0000-0000-000034340000}"/>
    <cellStyle name="Normal 4 2 2 2 2" xfId="8081" xr:uid="{00000000-0005-0000-0000-000035340000}"/>
    <cellStyle name="Normal 4 2 2 2 2 2" xfId="8082" xr:uid="{00000000-0005-0000-0000-000036340000}"/>
    <cellStyle name="Normal 4 2 2 3" xfId="7423" xr:uid="{00000000-0005-0000-0000-000037340000}"/>
    <cellStyle name="Normal 4 2 2 4" xfId="7424" xr:uid="{00000000-0005-0000-0000-000038340000}"/>
    <cellStyle name="Normal 4 2 2 5" xfId="8083" xr:uid="{00000000-0005-0000-0000-000039340000}"/>
    <cellStyle name="Normal 4 2 3" xfId="7425" xr:uid="{00000000-0005-0000-0000-00003A340000}"/>
    <cellStyle name="Normal 4 2 4" xfId="7426" xr:uid="{00000000-0005-0000-0000-00003B340000}"/>
    <cellStyle name="Normal 4 2 5" xfId="8084" xr:uid="{00000000-0005-0000-0000-00003C340000}"/>
    <cellStyle name="Normal 4 2 6" xfId="13905" xr:uid="{00000000-0005-0000-0000-00003D340000}"/>
    <cellStyle name="Normal 4 2 6 2" xfId="13906" xr:uid="{00000000-0005-0000-0000-00003E340000}"/>
    <cellStyle name="Normal 4 2 7" xfId="19507" xr:uid="{0A5ACEB3-EECD-406E-B84B-DF30A7473BEE}"/>
    <cellStyle name="Normal 4 20" xfId="13907" xr:uid="{00000000-0005-0000-0000-00003F340000}"/>
    <cellStyle name="Normal 4 21" xfId="13908" xr:uid="{00000000-0005-0000-0000-000040340000}"/>
    <cellStyle name="Normal 4 22" xfId="13909" xr:uid="{00000000-0005-0000-0000-000041340000}"/>
    <cellStyle name="Normal 4 23" xfId="13910" xr:uid="{00000000-0005-0000-0000-000042340000}"/>
    <cellStyle name="Normal 4 24" xfId="13911" xr:uid="{00000000-0005-0000-0000-000043340000}"/>
    <cellStyle name="Normal 4 25" xfId="13912" xr:uid="{00000000-0005-0000-0000-000044340000}"/>
    <cellStyle name="Normal 4 26" xfId="13913" xr:uid="{00000000-0005-0000-0000-000045340000}"/>
    <cellStyle name="Normal 4 27" xfId="13914" xr:uid="{00000000-0005-0000-0000-000046340000}"/>
    <cellStyle name="Normal 4 28" xfId="13915" xr:uid="{00000000-0005-0000-0000-000047340000}"/>
    <cellStyle name="Normal 4 29" xfId="13916" xr:uid="{00000000-0005-0000-0000-000048340000}"/>
    <cellStyle name="Normal 4 3" xfId="5205" xr:uid="{00000000-0005-0000-0000-000049340000}"/>
    <cellStyle name="Normal 4 3 2" xfId="13917" xr:uid="{00000000-0005-0000-0000-00004A340000}"/>
    <cellStyle name="Normal 4 3 2 2" xfId="13918" xr:uid="{00000000-0005-0000-0000-00004B340000}"/>
    <cellStyle name="Normal 4 3 3" xfId="13919" xr:uid="{00000000-0005-0000-0000-00004C340000}"/>
    <cellStyle name="Normal 4 30" xfId="13920" xr:uid="{00000000-0005-0000-0000-00004D340000}"/>
    <cellStyle name="Normal 4 31" xfId="13921" xr:uid="{00000000-0005-0000-0000-00004E340000}"/>
    <cellStyle name="Normal 4 32" xfId="13922" xr:uid="{00000000-0005-0000-0000-00004F340000}"/>
    <cellStyle name="Normal 4 33" xfId="13923" xr:uid="{00000000-0005-0000-0000-000050340000}"/>
    <cellStyle name="Normal 4 34" xfId="13924" xr:uid="{00000000-0005-0000-0000-000051340000}"/>
    <cellStyle name="Normal 4 34 2" xfId="13925" xr:uid="{00000000-0005-0000-0000-000052340000}"/>
    <cellStyle name="Normal 4 34 2 2" xfId="13926" xr:uid="{00000000-0005-0000-0000-000053340000}"/>
    <cellStyle name="Normal 4 34 2 2 2" xfId="13927" xr:uid="{00000000-0005-0000-0000-000054340000}"/>
    <cellStyle name="Normal 4 34 2 2 2 2" xfId="13928" xr:uid="{00000000-0005-0000-0000-000055340000}"/>
    <cellStyle name="Normal 4 34 2 2 2 2 2" xfId="13929" xr:uid="{00000000-0005-0000-0000-000056340000}"/>
    <cellStyle name="Normal 4 34 2 2 2 3" xfId="13930" xr:uid="{00000000-0005-0000-0000-000057340000}"/>
    <cellStyle name="Normal 4 34 2 2 3" xfId="13931" xr:uid="{00000000-0005-0000-0000-000058340000}"/>
    <cellStyle name="Normal 4 34 2 2 3 2" xfId="13932" xr:uid="{00000000-0005-0000-0000-000059340000}"/>
    <cellStyle name="Normal 4 34 2 2 4" xfId="13933" xr:uid="{00000000-0005-0000-0000-00005A340000}"/>
    <cellStyle name="Normal 4 34 2 3" xfId="13934" xr:uid="{00000000-0005-0000-0000-00005B340000}"/>
    <cellStyle name="Normal 4 34 2 3 2" xfId="13935" xr:uid="{00000000-0005-0000-0000-00005C340000}"/>
    <cellStyle name="Normal 4 34 2 3 2 2" xfId="13936" xr:uid="{00000000-0005-0000-0000-00005D340000}"/>
    <cellStyle name="Normal 4 34 2 3 2 2 2" xfId="13937" xr:uid="{00000000-0005-0000-0000-00005E340000}"/>
    <cellStyle name="Normal 4 34 2 3 2 3" xfId="13938" xr:uid="{00000000-0005-0000-0000-00005F340000}"/>
    <cellStyle name="Normal 4 34 2 3 3" xfId="13939" xr:uid="{00000000-0005-0000-0000-000060340000}"/>
    <cellStyle name="Normal 4 34 2 3 3 2" xfId="13940" xr:uid="{00000000-0005-0000-0000-000061340000}"/>
    <cellStyle name="Normal 4 34 2 3 4" xfId="13941" xr:uid="{00000000-0005-0000-0000-000062340000}"/>
    <cellStyle name="Normal 4 34 2 4" xfId="13942" xr:uid="{00000000-0005-0000-0000-000063340000}"/>
    <cellStyle name="Normal 4 34 2 4 2" xfId="13943" xr:uid="{00000000-0005-0000-0000-000064340000}"/>
    <cellStyle name="Normal 4 34 2 4 2 2" xfId="13944" xr:uid="{00000000-0005-0000-0000-000065340000}"/>
    <cellStyle name="Normal 4 34 2 4 3" xfId="13945" xr:uid="{00000000-0005-0000-0000-000066340000}"/>
    <cellStyle name="Normal 4 34 2 5" xfId="13946" xr:uid="{00000000-0005-0000-0000-000067340000}"/>
    <cellStyle name="Normal 4 34 2 5 2" xfId="13947" xr:uid="{00000000-0005-0000-0000-000068340000}"/>
    <cellStyle name="Normal 4 34 2 6" xfId="13948" xr:uid="{00000000-0005-0000-0000-000069340000}"/>
    <cellStyle name="Normal 4 34 3" xfId="13949" xr:uid="{00000000-0005-0000-0000-00006A340000}"/>
    <cellStyle name="Normal 4 34 3 2" xfId="13950" xr:uid="{00000000-0005-0000-0000-00006B340000}"/>
    <cellStyle name="Normal 4 34 3 2 2" xfId="13951" xr:uid="{00000000-0005-0000-0000-00006C340000}"/>
    <cellStyle name="Normal 4 34 3 2 2 2" xfId="13952" xr:uid="{00000000-0005-0000-0000-00006D340000}"/>
    <cellStyle name="Normal 4 34 3 2 3" xfId="13953" xr:uid="{00000000-0005-0000-0000-00006E340000}"/>
    <cellStyle name="Normal 4 34 3 3" xfId="13954" xr:uid="{00000000-0005-0000-0000-00006F340000}"/>
    <cellStyle name="Normal 4 34 3 3 2" xfId="13955" xr:uid="{00000000-0005-0000-0000-000070340000}"/>
    <cellStyle name="Normal 4 34 3 4" xfId="13956" xr:uid="{00000000-0005-0000-0000-000071340000}"/>
    <cellStyle name="Normal 4 34 4" xfId="13957" xr:uid="{00000000-0005-0000-0000-000072340000}"/>
    <cellStyle name="Normal 4 34 4 2" xfId="13958" xr:uid="{00000000-0005-0000-0000-000073340000}"/>
    <cellStyle name="Normal 4 34 4 2 2" xfId="13959" xr:uid="{00000000-0005-0000-0000-000074340000}"/>
    <cellStyle name="Normal 4 34 4 2 2 2" xfId="13960" xr:uid="{00000000-0005-0000-0000-000075340000}"/>
    <cellStyle name="Normal 4 34 4 2 3" xfId="13961" xr:uid="{00000000-0005-0000-0000-000076340000}"/>
    <cellStyle name="Normal 4 34 4 3" xfId="13962" xr:uid="{00000000-0005-0000-0000-000077340000}"/>
    <cellStyle name="Normal 4 34 4 3 2" xfId="13963" xr:uid="{00000000-0005-0000-0000-000078340000}"/>
    <cellStyle name="Normal 4 34 4 4" xfId="13964" xr:uid="{00000000-0005-0000-0000-000079340000}"/>
    <cellStyle name="Normal 4 34 5" xfId="13965" xr:uid="{00000000-0005-0000-0000-00007A340000}"/>
    <cellStyle name="Normal 4 34 5 2" xfId="13966" xr:uid="{00000000-0005-0000-0000-00007B340000}"/>
    <cellStyle name="Normal 4 34 5 2 2" xfId="13967" xr:uid="{00000000-0005-0000-0000-00007C340000}"/>
    <cellStyle name="Normal 4 34 5 3" xfId="13968" xr:uid="{00000000-0005-0000-0000-00007D340000}"/>
    <cellStyle name="Normal 4 34 6" xfId="13969" xr:uid="{00000000-0005-0000-0000-00007E340000}"/>
    <cellStyle name="Normal 4 34 6 2" xfId="13970" xr:uid="{00000000-0005-0000-0000-00007F340000}"/>
    <cellStyle name="Normal 4 34 7" xfId="13971" xr:uid="{00000000-0005-0000-0000-000080340000}"/>
    <cellStyle name="Normal 4 35" xfId="13972" xr:uid="{00000000-0005-0000-0000-000081340000}"/>
    <cellStyle name="Normal 4 4" xfId="5206" xr:uid="{00000000-0005-0000-0000-000082340000}"/>
    <cellStyle name="Normal 4 4 2" xfId="13973" xr:uid="{00000000-0005-0000-0000-000083340000}"/>
    <cellStyle name="Normal 4 4 2 2" xfId="13974" xr:uid="{00000000-0005-0000-0000-000084340000}"/>
    <cellStyle name="Normal 4 4 3" xfId="13975" xr:uid="{00000000-0005-0000-0000-000085340000}"/>
    <cellStyle name="Normal 4 5" xfId="5207" xr:uid="{00000000-0005-0000-0000-000086340000}"/>
    <cellStyle name="Normal 4 5 2" xfId="13976" xr:uid="{00000000-0005-0000-0000-000087340000}"/>
    <cellStyle name="Normal 4 5 2 2" xfId="13977" xr:uid="{00000000-0005-0000-0000-000088340000}"/>
    <cellStyle name="Normal 4 5 3" xfId="13978" xr:uid="{00000000-0005-0000-0000-000089340000}"/>
    <cellStyle name="Normal 4 6" xfId="5208" xr:uid="{00000000-0005-0000-0000-00008A340000}"/>
    <cellStyle name="Normal 4 6 2" xfId="13979" xr:uid="{00000000-0005-0000-0000-00008B340000}"/>
    <cellStyle name="Normal 4 6 2 2" xfId="13980" xr:uid="{00000000-0005-0000-0000-00008C340000}"/>
    <cellStyle name="Normal 4 6 3" xfId="13981" xr:uid="{00000000-0005-0000-0000-00008D340000}"/>
    <cellStyle name="Normal 4 7" xfId="7427" xr:uid="{00000000-0005-0000-0000-00008E340000}"/>
    <cellStyle name="Normal 4 7 2" xfId="13982" xr:uid="{00000000-0005-0000-0000-00008F340000}"/>
    <cellStyle name="Normal 4 7 2 2" xfId="13983" xr:uid="{00000000-0005-0000-0000-000090340000}"/>
    <cellStyle name="Normal 4 7 3" xfId="13984" xr:uid="{00000000-0005-0000-0000-000091340000}"/>
    <cellStyle name="Normal 4 8" xfId="7428" xr:uid="{00000000-0005-0000-0000-000092340000}"/>
    <cellStyle name="Normal 4 8 2" xfId="13985" xr:uid="{00000000-0005-0000-0000-000093340000}"/>
    <cellStyle name="Normal 4 8 2 2" xfId="13986" xr:uid="{00000000-0005-0000-0000-000094340000}"/>
    <cellStyle name="Normal 4 8 3" xfId="13987" xr:uid="{00000000-0005-0000-0000-000095340000}"/>
    <cellStyle name="Normal 4 9" xfId="8085" xr:uid="{00000000-0005-0000-0000-000096340000}"/>
    <cellStyle name="Normal 4 9 2" xfId="13988" xr:uid="{00000000-0005-0000-0000-000097340000}"/>
    <cellStyle name="Normal 4 9 2 2" xfId="13989" xr:uid="{00000000-0005-0000-0000-000098340000}"/>
    <cellStyle name="Normal 4 9 3" xfId="13990" xr:uid="{00000000-0005-0000-0000-000099340000}"/>
    <cellStyle name="Normal 4_April Build up Plan _April'10 (PGCL)" xfId="5209" xr:uid="{00000000-0005-0000-0000-00009A340000}"/>
    <cellStyle name="Normal 40" xfId="5210" xr:uid="{00000000-0005-0000-0000-00009B340000}"/>
    <cellStyle name="Normal 40 2" xfId="5211" xr:uid="{00000000-0005-0000-0000-00009C340000}"/>
    <cellStyle name="Normal 40 2 2" xfId="5212" xr:uid="{00000000-0005-0000-0000-00009D340000}"/>
    <cellStyle name="Normal 40 2 2 2" xfId="13991" xr:uid="{00000000-0005-0000-0000-00009E340000}"/>
    <cellStyle name="Normal 40 2 2 2 2" xfId="13992" xr:uid="{00000000-0005-0000-0000-00009F340000}"/>
    <cellStyle name="Normal 40 2 2 2 2 2" xfId="13993" xr:uid="{00000000-0005-0000-0000-0000A0340000}"/>
    <cellStyle name="Normal 40 2 2 2 2 2 2" xfId="13994" xr:uid="{00000000-0005-0000-0000-0000A1340000}"/>
    <cellStyle name="Normal 40 2 2 2 2 3" xfId="13995" xr:uid="{00000000-0005-0000-0000-0000A2340000}"/>
    <cellStyle name="Normal 40 2 2 2 3" xfId="13996" xr:uid="{00000000-0005-0000-0000-0000A3340000}"/>
    <cellStyle name="Normal 40 2 2 2 3 2" xfId="13997" xr:uid="{00000000-0005-0000-0000-0000A4340000}"/>
    <cellStyle name="Normal 40 2 2 2 4" xfId="13998" xr:uid="{00000000-0005-0000-0000-0000A5340000}"/>
    <cellStyle name="Normal 40 2 2 3" xfId="13999" xr:uid="{00000000-0005-0000-0000-0000A6340000}"/>
    <cellStyle name="Normal 40 2 2 3 2" xfId="14000" xr:uid="{00000000-0005-0000-0000-0000A7340000}"/>
    <cellStyle name="Normal 40 2 2 3 2 2" xfId="14001" xr:uid="{00000000-0005-0000-0000-0000A8340000}"/>
    <cellStyle name="Normal 40 2 2 3 2 2 2" xfId="14002" xr:uid="{00000000-0005-0000-0000-0000A9340000}"/>
    <cellStyle name="Normal 40 2 2 3 2 3" xfId="14003" xr:uid="{00000000-0005-0000-0000-0000AA340000}"/>
    <cellStyle name="Normal 40 2 2 3 3" xfId="14004" xr:uid="{00000000-0005-0000-0000-0000AB340000}"/>
    <cellStyle name="Normal 40 2 2 3 3 2" xfId="14005" xr:uid="{00000000-0005-0000-0000-0000AC340000}"/>
    <cellStyle name="Normal 40 2 2 3 4" xfId="14006" xr:uid="{00000000-0005-0000-0000-0000AD340000}"/>
    <cellStyle name="Normal 40 2 2 4" xfId="14007" xr:uid="{00000000-0005-0000-0000-0000AE340000}"/>
    <cellStyle name="Normal 40 2 2 4 2" xfId="14008" xr:uid="{00000000-0005-0000-0000-0000AF340000}"/>
    <cellStyle name="Normal 40 2 2 4 2 2" xfId="14009" xr:uid="{00000000-0005-0000-0000-0000B0340000}"/>
    <cellStyle name="Normal 40 2 2 4 3" xfId="14010" xr:uid="{00000000-0005-0000-0000-0000B1340000}"/>
    <cellStyle name="Normal 40 2 2 5" xfId="14011" xr:uid="{00000000-0005-0000-0000-0000B2340000}"/>
    <cellStyle name="Normal 40 2 2 5 2" xfId="14012" xr:uid="{00000000-0005-0000-0000-0000B3340000}"/>
    <cellStyle name="Normal 40 2 2 6" xfId="14013" xr:uid="{00000000-0005-0000-0000-0000B4340000}"/>
    <cellStyle name="Normal 40 2 3" xfId="14014" xr:uid="{00000000-0005-0000-0000-0000B5340000}"/>
    <cellStyle name="Normal 40 2 3 2" xfId="14015" xr:uid="{00000000-0005-0000-0000-0000B6340000}"/>
    <cellStyle name="Normal 40 2 3 2 2" xfId="14016" xr:uid="{00000000-0005-0000-0000-0000B7340000}"/>
    <cellStyle name="Normal 40 2 3 2 2 2" xfId="14017" xr:uid="{00000000-0005-0000-0000-0000B8340000}"/>
    <cellStyle name="Normal 40 2 3 2 3" xfId="14018" xr:uid="{00000000-0005-0000-0000-0000B9340000}"/>
    <cellStyle name="Normal 40 2 3 3" xfId="14019" xr:uid="{00000000-0005-0000-0000-0000BA340000}"/>
    <cellStyle name="Normal 40 2 3 3 2" xfId="14020" xr:uid="{00000000-0005-0000-0000-0000BB340000}"/>
    <cellStyle name="Normal 40 2 3 4" xfId="14021" xr:uid="{00000000-0005-0000-0000-0000BC340000}"/>
    <cellStyle name="Normal 40 2 4" xfId="14022" xr:uid="{00000000-0005-0000-0000-0000BD340000}"/>
    <cellStyle name="Normal 40 2 4 2" xfId="14023" xr:uid="{00000000-0005-0000-0000-0000BE340000}"/>
    <cellStyle name="Normal 40 2 4 2 2" xfId="14024" xr:uid="{00000000-0005-0000-0000-0000BF340000}"/>
    <cellStyle name="Normal 40 2 4 2 2 2" xfId="14025" xr:uid="{00000000-0005-0000-0000-0000C0340000}"/>
    <cellStyle name="Normal 40 2 4 2 3" xfId="14026" xr:uid="{00000000-0005-0000-0000-0000C1340000}"/>
    <cellStyle name="Normal 40 2 4 3" xfId="14027" xr:uid="{00000000-0005-0000-0000-0000C2340000}"/>
    <cellStyle name="Normal 40 2 4 3 2" xfId="14028" xr:uid="{00000000-0005-0000-0000-0000C3340000}"/>
    <cellStyle name="Normal 40 2 4 4" xfId="14029" xr:uid="{00000000-0005-0000-0000-0000C4340000}"/>
    <cellStyle name="Normal 40 2 5" xfId="14030" xr:uid="{00000000-0005-0000-0000-0000C5340000}"/>
    <cellStyle name="Normal 40 2 5 2" xfId="14031" xr:uid="{00000000-0005-0000-0000-0000C6340000}"/>
    <cellStyle name="Normal 40 2 5 2 2" xfId="14032" xr:uid="{00000000-0005-0000-0000-0000C7340000}"/>
    <cellStyle name="Normal 40 2 5 3" xfId="14033" xr:uid="{00000000-0005-0000-0000-0000C8340000}"/>
    <cellStyle name="Normal 40 2 6" xfId="14034" xr:uid="{00000000-0005-0000-0000-0000C9340000}"/>
    <cellStyle name="Normal 40 2 6 2" xfId="14035" xr:uid="{00000000-0005-0000-0000-0000CA340000}"/>
    <cellStyle name="Normal 40 2 7" xfId="14036" xr:uid="{00000000-0005-0000-0000-0000CB340000}"/>
    <cellStyle name="Normal 40 3" xfId="14037" xr:uid="{00000000-0005-0000-0000-0000CC340000}"/>
    <cellStyle name="Normal 40 3 2" xfId="14038" xr:uid="{00000000-0005-0000-0000-0000CD340000}"/>
    <cellStyle name="Normal 40 4" xfId="14039" xr:uid="{00000000-0005-0000-0000-0000CE340000}"/>
    <cellStyle name="Normal 40 4 2" xfId="14040" xr:uid="{00000000-0005-0000-0000-0000CF340000}"/>
    <cellStyle name="Normal 40 5" xfId="14041" xr:uid="{00000000-0005-0000-0000-0000D0340000}"/>
    <cellStyle name="Normal 400" xfId="5213" xr:uid="{00000000-0005-0000-0000-0000D1340000}"/>
    <cellStyle name="Normal 401" xfId="5214" xr:uid="{00000000-0005-0000-0000-0000D2340000}"/>
    <cellStyle name="Normal 402" xfId="5215" xr:uid="{00000000-0005-0000-0000-0000D3340000}"/>
    <cellStyle name="Normal 403" xfId="5216" xr:uid="{00000000-0005-0000-0000-0000D4340000}"/>
    <cellStyle name="Normal 404" xfId="5217" xr:uid="{00000000-0005-0000-0000-0000D5340000}"/>
    <cellStyle name="Normal 405" xfId="5218" xr:uid="{00000000-0005-0000-0000-0000D6340000}"/>
    <cellStyle name="Normal 406" xfId="5219" xr:uid="{00000000-0005-0000-0000-0000D7340000}"/>
    <cellStyle name="Normal 407" xfId="5220" xr:uid="{00000000-0005-0000-0000-0000D8340000}"/>
    <cellStyle name="Normal 408" xfId="5221" xr:uid="{00000000-0005-0000-0000-0000D9340000}"/>
    <cellStyle name="Normal 409" xfId="5222" xr:uid="{00000000-0005-0000-0000-0000DA340000}"/>
    <cellStyle name="Normal 41" xfId="5223" xr:uid="{00000000-0005-0000-0000-0000DB340000}"/>
    <cellStyle name="Normal 41 2" xfId="14042" xr:uid="{00000000-0005-0000-0000-0000DC340000}"/>
    <cellStyle name="Normal 41 2 2" xfId="14043" xr:uid="{00000000-0005-0000-0000-0000DD340000}"/>
    <cellStyle name="Normal 41 2 2 2" xfId="14044" xr:uid="{00000000-0005-0000-0000-0000DE340000}"/>
    <cellStyle name="Normal 41 2 2 2 2" xfId="14045" xr:uid="{00000000-0005-0000-0000-0000DF340000}"/>
    <cellStyle name="Normal 41 2 2 2 2 2" xfId="14046" xr:uid="{00000000-0005-0000-0000-0000E0340000}"/>
    <cellStyle name="Normal 41 2 2 2 2 2 2" xfId="14047" xr:uid="{00000000-0005-0000-0000-0000E1340000}"/>
    <cellStyle name="Normal 41 2 2 2 2 3" xfId="14048" xr:uid="{00000000-0005-0000-0000-0000E2340000}"/>
    <cellStyle name="Normal 41 2 2 2 3" xfId="14049" xr:uid="{00000000-0005-0000-0000-0000E3340000}"/>
    <cellStyle name="Normal 41 2 2 2 3 2" xfId="14050" xr:uid="{00000000-0005-0000-0000-0000E4340000}"/>
    <cellStyle name="Normal 41 2 2 2 4" xfId="14051" xr:uid="{00000000-0005-0000-0000-0000E5340000}"/>
    <cellStyle name="Normal 41 2 2 3" xfId="14052" xr:uid="{00000000-0005-0000-0000-0000E6340000}"/>
    <cellStyle name="Normal 41 2 2 3 2" xfId="14053" xr:uid="{00000000-0005-0000-0000-0000E7340000}"/>
    <cellStyle name="Normal 41 2 2 3 2 2" xfId="14054" xr:uid="{00000000-0005-0000-0000-0000E8340000}"/>
    <cellStyle name="Normal 41 2 2 3 2 2 2" xfId="14055" xr:uid="{00000000-0005-0000-0000-0000E9340000}"/>
    <cellStyle name="Normal 41 2 2 3 2 3" xfId="14056" xr:uid="{00000000-0005-0000-0000-0000EA340000}"/>
    <cellStyle name="Normal 41 2 2 3 3" xfId="14057" xr:uid="{00000000-0005-0000-0000-0000EB340000}"/>
    <cellStyle name="Normal 41 2 2 3 3 2" xfId="14058" xr:uid="{00000000-0005-0000-0000-0000EC340000}"/>
    <cellStyle name="Normal 41 2 2 3 4" xfId="14059" xr:uid="{00000000-0005-0000-0000-0000ED340000}"/>
    <cellStyle name="Normal 41 2 2 4" xfId="14060" xr:uid="{00000000-0005-0000-0000-0000EE340000}"/>
    <cellStyle name="Normal 41 2 2 4 2" xfId="14061" xr:uid="{00000000-0005-0000-0000-0000EF340000}"/>
    <cellStyle name="Normal 41 2 2 4 2 2" xfId="14062" xr:uid="{00000000-0005-0000-0000-0000F0340000}"/>
    <cellStyle name="Normal 41 2 2 4 3" xfId="14063" xr:uid="{00000000-0005-0000-0000-0000F1340000}"/>
    <cellStyle name="Normal 41 2 2 5" xfId="14064" xr:uid="{00000000-0005-0000-0000-0000F2340000}"/>
    <cellStyle name="Normal 41 2 2 5 2" xfId="14065" xr:uid="{00000000-0005-0000-0000-0000F3340000}"/>
    <cellStyle name="Normal 41 2 2 6" xfId="14066" xr:uid="{00000000-0005-0000-0000-0000F4340000}"/>
    <cellStyle name="Normal 41 2 3" xfId="14067" xr:uid="{00000000-0005-0000-0000-0000F5340000}"/>
    <cellStyle name="Normal 41 2 3 2" xfId="14068" xr:uid="{00000000-0005-0000-0000-0000F6340000}"/>
    <cellStyle name="Normal 41 2 3 2 2" xfId="14069" xr:uid="{00000000-0005-0000-0000-0000F7340000}"/>
    <cellStyle name="Normal 41 2 3 2 2 2" xfId="14070" xr:uid="{00000000-0005-0000-0000-0000F8340000}"/>
    <cellStyle name="Normal 41 2 3 2 3" xfId="14071" xr:uid="{00000000-0005-0000-0000-0000F9340000}"/>
    <cellStyle name="Normal 41 2 3 3" xfId="14072" xr:uid="{00000000-0005-0000-0000-0000FA340000}"/>
    <cellStyle name="Normal 41 2 3 3 2" xfId="14073" xr:uid="{00000000-0005-0000-0000-0000FB340000}"/>
    <cellStyle name="Normal 41 2 3 4" xfId="14074" xr:uid="{00000000-0005-0000-0000-0000FC340000}"/>
    <cellStyle name="Normal 41 2 4" xfId="14075" xr:uid="{00000000-0005-0000-0000-0000FD340000}"/>
    <cellStyle name="Normal 41 2 4 2" xfId="14076" xr:uid="{00000000-0005-0000-0000-0000FE340000}"/>
    <cellStyle name="Normal 41 2 4 2 2" xfId="14077" xr:uid="{00000000-0005-0000-0000-0000FF340000}"/>
    <cellStyle name="Normal 41 2 4 2 2 2" xfId="14078" xr:uid="{00000000-0005-0000-0000-000000350000}"/>
    <cellStyle name="Normal 41 2 4 2 3" xfId="14079" xr:uid="{00000000-0005-0000-0000-000001350000}"/>
    <cellStyle name="Normal 41 2 4 3" xfId="14080" xr:uid="{00000000-0005-0000-0000-000002350000}"/>
    <cellStyle name="Normal 41 2 4 3 2" xfId="14081" xr:uid="{00000000-0005-0000-0000-000003350000}"/>
    <cellStyle name="Normal 41 2 4 4" xfId="14082" xr:uid="{00000000-0005-0000-0000-000004350000}"/>
    <cellStyle name="Normal 41 2 5" xfId="14083" xr:uid="{00000000-0005-0000-0000-000005350000}"/>
    <cellStyle name="Normal 41 2 5 2" xfId="14084" xr:uid="{00000000-0005-0000-0000-000006350000}"/>
    <cellStyle name="Normal 41 2 5 2 2" xfId="14085" xr:uid="{00000000-0005-0000-0000-000007350000}"/>
    <cellStyle name="Normal 41 2 5 3" xfId="14086" xr:uid="{00000000-0005-0000-0000-000008350000}"/>
    <cellStyle name="Normal 41 2 6" xfId="14087" xr:uid="{00000000-0005-0000-0000-000009350000}"/>
    <cellStyle name="Normal 41 2 6 2" xfId="14088" xr:uid="{00000000-0005-0000-0000-00000A350000}"/>
    <cellStyle name="Normal 41 3" xfId="14089" xr:uid="{00000000-0005-0000-0000-00000B350000}"/>
    <cellStyle name="Normal 41 4" xfId="14090" xr:uid="{00000000-0005-0000-0000-00000C350000}"/>
    <cellStyle name="Normal 41 4 2" xfId="14091" xr:uid="{00000000-0005-0000-0000-00000D350000}"/>
    <cellStyle name="Normal 410" xfId="5224" xr:uid="{00000000-0005-0000-0000-00000E350000}"/>
    <cellStyle name="Normal 411" xfId="5225" xr:uid="{00000000-0005-0000-0000-00000F350000}"/>
    <cellStyle name="Normal 412" xfId="5226" xr:uid="{00000000-0005-0000-0000-000010350000}"/>
    <cellStyle name="Normal 413" xfId="5227" xr:uid="{00000000-0005-0000-0000-000011350000}"/>
    <cellStyle name="Normal 414" xfId="5228" xr:uid="{00000000-0005-0000-0000-000012350000}"/>
    <cellStyle name="Normal 415" xfId="5229" xr:uid="{00000000-0005-0000-0000-000013350000}"/>
    <cellStyle name="Normal 416" xfId="5230" xr:uid="{00000000-0005-0000-0000-000014350000}"/>
    <cellStyle name="Normal 417" xfId="5231" xr:uid="{00000000-0005-0000-0000-000015350000}"/>
    <cellStyle name="Normal 418" xfId="5232" xr:uid="{00000000-0005-0000-0000-000016350000}"/>
    <cellStyle name="Normal 419" xfId="5233" xr:uid="{00000000-0005-0000-0000-000017350000}"/>
    <cellStyle name="Normal 42" xfId="5234" xr:uid="{00000000-0005-0000-0000-000018350000}"/>
    <cellStyle name="Normal 42 2" xfId="14092" xr:uid="{00000000-0005-0000-0000-000019350000}"/>
    <cellStyle name="Normal 42 2 2" xfId="14093" xr:uid="{00000000-0005-0000-0000-00001A350000}"/>
    <cellStyle name="Normal 42 2 2 2" xfId="14094" xr:uid="{00000000-0005-0000-0000-00001B350000}"/>
    <cellStyle name="Normal 42 2 2 2 2" xfId="14095" xr:uid="{00000000-0005-0000-0000-00001C350000}"/>
    <cellStyle name="Normal 42 2 2 2 2 2" xfId="14096" xr:uid="{00000000-0005-0000-0000-00001D350000}"/>
    <cellStyle name="Normal 42 2 2 2 2 2 2" xfId="14097" xr:uid="{00000000-0005-0000-0000-00001E350000}"/>
    <cellStyle name="Normal 42 2 2 2 2 3" xfId="14098" xr:uid="{00000000-0005-0000-0000-00001F350000}"/>
    <cellStyle name="Normal 42 2 2 2 3" xfId="14099" xr:uid="{00000000-0005-0000-0000-000020350000}"/>
    <cellStyle name="Normal 42 2 2 2 3 2" xfId="14100" xr:uid="{00000000-0005-0000-0000-000021350000}"/>
    <cellStyle name="Normal 42 2 2 2 4" xfId="14101" xr:uid="{00000000-0005-0000-0000-000022350000}"/>
    <cellStyle name="Normal 42 2 2 3" xfId="14102" xr:uid="{00000000-0005-0000-0000-000023350000}"/>
    <cellStyle name="Normal 42 2 2 3 2" xfId="14103" xr:uid="{00000000-0005-0000-0000-000024350000}"/>
    <cellStyle name="Normal 42 2 2 3 2 2" xfId="14104" xr:uid="{00000000-0005-0000-0000-000025350000}"/>
    <cellStyle name="Normal 42 2 2 3 2 2 2" xfId="14105" xr:uid="{00000000-0005-0000-0000-000026350000}"/>
    <cellStyle name="Normal 42 2 2 3 2 3" xfId="14106" xr:uid="{00000000-0005-0000-0000-000027350000}"/>
    <cellStyle name="Normal 42 2 2 3 3" xfId="14107" xr:uid="{00000000-0005-0000-0000-000028350000}"/>
    <cellStyle name="Normal 42 2 2 3 3 2" xfId="14108" xr:uid="{00000000-0005-0000-0000-000029350000}"/>
    <cellStyle name="Normal 42 2 2 3 4" xfId="14109" xr:uid="{00000000-0005-0000-0000-00002A350000}"/>
    <cellStyle name="Normal 42 2 2 4" xfId="14110" xr:uid="{00000000-0005-0000-0000-00002B350000}"/>
    <cellStyle name="Normal 42 2 2 4 2" xfId="14111" xr:uid="{00000000-0005-0000-0000-00002C350000}"/>
    <cellStyle name="Normal 42 2 2 4 2 2" xfId="14112" xr:uid="{00000000-0005-0000-0000-00002D350000}"/>
    <cellStyle name="Normal 42 2 2 4 3" xfId="14113" xr:uid="{00000000-0005-0000-0000-00002E350000}"/>
    <cellStyle name="Normal 42 2 2 5" xfId="14114" xr:uid="{00000000-0005-0000-0000-00002F350000}"/>
    <cellStyle name="Normal 42 2 2 5 2" xfId="14115" xr:uid="{00000000-0005-0000-0000-000030350000}"/>
    <cellStyle name="Normal 42 2 2 6" xfId="14116" xr:uid="{00000000-0005-0000-0000-000031350000}"/>
    <cellStyle name="Normal 42 2 3" xfId="14117" xr:uid="{00000000-0005-0000-0000-000032350000}"/>
    <cellStyle name="Normal 42 2 3 2" xfId="14118" xr:uid="{00000000-0005-0000-0000-000033350000}"/>
    <cellStyle name="Normal 42 2 3 2 2" xfId="14119" xr:uid="{00000000-0005-0000-0000-000034350000}"/>
    <cellStyle name="Normal 42 2 3 2 2 2" xfId="14120" xr:uid="{00000000-0005-0000-0000-000035350000}"/>
    <cellStyle name="Normal 42 2 3 2 3" xfId="14121" xr:uid="{00000000-0005-0000-0000-000036350000}"/>
    <cellStyle name="Normal 42 2 3 3" xfId="14122" xr:uid="{00000000-0005-0000-0000-000037350000}"/>
    <cellStyle name="Normal 42 2 3 3 2" xfId="14123" xr:uid="{00000000-0005-0000-0000-000038350000}"/>
    <cellStyle name="Normal 42 2 3 4" xfId="14124" xr:uid="{00000000-0005-0000-0000-000039350000}"/>
    <cellStyle name="Normal 42 2 4" xfId="14125" xr:uid="{00000000-0005-0000-0000-00003A350000}"/>
    <cellStyle name="Normal 42 2 4 2" xfId="14126" xr:uid="{00000000-0005-0000-0000-00003B350000}"/>
    <cellStyle name="Normal 42 2 4 2 2" xfId="14127" xr:uid="{00000000-0005-0000-0000-00003C350000}"/>
    <cellStyle name="Normal 42 2 4 2 2 2" xfId="14128" xr:uid="{00000000-0005-0000-0000-00003D350000}"/>
    <cellStyle name="Normal 42 2 4 2 3" xfId="14129" xr:uid="{00000000-0005-0000-0000-00003E350000}"/>
    <cellStyle name="Normal 42 2 4 3" xfId="14130" xr:uid="{00000000-0005-0000-0000-00003F350000}"/>
    <cellStyle name="Normal 42 2 4 3 2" xfId="14131" xr:uid="{00000000-0005-0000-0000-000040350000}"/>
    <cellStyle name="Normal 42 2 4 4" xfId="14132" xr:uid="{00000000-0005-0000-0000-000041350000}"/>
    <cellStyle name="Normal 42 2 5" xfId="14133" xr:uid="{00000000-0005-0000-0000-000042350000}"/>
    <cellStyle name="Normal 42 2 5 2" xfId="14134" xr:uid="{00000000-0005-0000-0000-000043350000}"/>
    <cellStyle name="Normal 42 2 5 2 2" xfId="14135" xr:uid="{00000000-0005-0000-0000-000044350000}"/>
    <cellStyle name="Normal 42 2 5 3" xfId="14136" xr:uid="{00000000-0005-0000-0000-000045350000}"/>
    <cellStyle name="Normal 42 2 6" xfId="14137" xr:uid="{00000000-0005-0000-0000-000046350000}"/>
    <cellStyle name="Normal 42 2 6 2" xfId="14138" xr:uid="{00000000-0005-0000-0000-000047350000}"/>
    <cellStyle name="Normal 42 3" xfId="14139" xr:uid="{00000000-0005-0000-0000-000048350000}"/>
    <cellStyle name="Normal 42 4" xfId="14140" xr:uid="{00000000-0005-0000-0000-000049350000}"/>
    <cellStyle name="Normal 42 4 2" xfId="14141" xr:uid="{00000000-0005-0000-0000-00004A350000}"/>
    <cellStyle name="Normal 420" xfId="5235" xr:uid="{00000000-0005-0000-0000-00004B350000}"/>
    <cellStyle name="Normal 421" xfId="5236" xr:uid="{00000000-0005-0000-0000-00004C350000}"/>
    <cellStyle name="Normal 422" xfId="5237" xr:uid="{00000000-0005-0000-0000-00004D350000}"/>
    <cellStyle name="Normal 423" xfId="5238" xr:uid="{00000000-0005-0000-0000-00004E350000}"/>
    <cellStyle name="Normal 424" xfId="5239" xr:uid="{00000000-0005-0000-0000-00004F350000}"/>
    <cellStyle name="Normal 425" xfId="5240" xr:uid="{00000000-0005-0000-0000-000050350000}"/>
    <cellStyle name="Normal 426" xfId="5241" xr:uid="{00000000-0005-0000-0000-000051350000}"/>
    <cellStyle name="Normal 427" xfId="5242" xr:uid="{00000000-0005-0000-0000-000052350000}"/>
    <cellStyle name="Normal 428" xfId="5243" xr:uid="{00000000-0005-0000-0000-000053350000}"/>
    <cellStyle name="Normal 429" xfId="5244" xr:uid="{00000000-0005-0000-0000-000054350000}"/>
    <cellStyle name="Normal 43" xfId="5245" xr:uid="{00000000-0005-0000-0000-000055350000}"/>
    <cellStyle name="Normal 43 2" xfId="5246" xr:uid="{00000000-0005-0000-0000-000056350000}"/>
    <cellStyle name="Normal 43 2 2" xfId="14142" xr:uid="{00000000-0005-0000-0000-000057350000}"/>
    <cellStyle name="Normal 43 2 2 2" xfId="14143" xr:uid="{00000000-0005-0000-0000-000058350000}"/>
    <cellStyle name="Normal 43 2 2 2 2" xfId="14144" xr:uid="{00000000-0005-0000-0000-000059350000}"/>
    <cellStyle name="Normal 43 2 2 2 2 2" xfId="14145" xr:uid="{00000000-0005-0000-0000-00005A350000}"/>
    <cellStyle name="Normal 43 2 2 2 2 2 2" xfId="14146" xr:uid="{00000000-0005-0000-0000-00005B350000}"/>
    <cellStyle name="Normal 43 2 2 2 2 3" xfId="14147" xr:uid="{00000000-0005-0000-0000-00005C350000}"/>
    <cellStyle name="Normal 43 2 2 2 3" xfId="14148" xr:uid="{00000000-0005-0000-0000-00005D350000}"/>
    <cellStyle name="Normal 43 2 2 2 3 2" xfId="14149" xr:uid="{00000000-0005-0000-0000-00005E350000}"/>
    <cellStyle name="Normal 43 2 2 2 4" xfId="14150" xr:uid="{00000000-0005-0000-0000-00005F350000}"/>
    <cellStyle name="Normal 43 2 2 3" xfId="14151" xr:uid="{00000000-0005-0000-0000-000060350000}"/>
    <cellStyle name="Normal 43 2 2 3 2" xfId="14152" xr:uid="{00000000-0005-0000-0000-000061350000}"/>
    <cellStyle name="Normal 43 2 2 3 2 2" xfId="14153" xr:uid="{00000000-0005-0000-0000-000062350000}"/>
    <cellStyle name="Normal 43 2 2 3 2 2 2" xfId="14154" xr:uid="{00000000-0005-0000-0000-000063350000}"/>
    <cellStyle name="Normal 43 2 2 3 2 3" xfId="14155" xr:uid="{00000000-0005-0000-0000-000064350000}"/>
    <cellStyle name="Normal 43 2 2 3 3" xfId="14156" xr:uid="{00000000-0005-0000-0000-000065350000}"/>
    <cellStyle name="Normal 43 2 2 3 3 2" xfId="14157" xr:uid="{00000000-0005-0000-0000-000066350000}"/>
    <cellStyle name="Normal 43 2 2 3 4" xfId="14158" xr:uid="{00000000-0005-0000-0000-000067350000}"/>
    <cellStyle name="Normal 43 2 2 4" xfId="14159" xr:uid="{00000000-0005-0000-0000-000068350000}"/>
    <cellStyle name="Normal 43 2 2 4 2" xfId="14160" xr:uid="{00000000-0005-0000-0000-000069350000}"/>
    <cellStyle name="Normal 43 2 2 4 2 2" xfId="14161" xr:uid="{00000000-0005-0000-0000-00006A350000}"/>
    <cellStyle name="Normal 43 2 2 4 3" xfId="14162" xr:uid="{00000000-0005-0000-0000-00006B350000}"/>
    <cellStyle name="Normal 43 2 2 5" xfId="14163" xr:uid="{00000000-0005-0000-0000-00006C350000}"/>
    <cellStyle name="Normal 43 2 2 5 2" xfId="14164" xr:uid="{00000000-0005-0000-0000-00006D350000}"/>
    <cellStyle name="Normal 43 2 2 6" xfId="14165" xr:uid="{00000000-0005-0000-0000-00006E350000}"/>
    <cellStyle name="Normal 43 2 3" xfId="14166" xr:uid="{00000000-0005-0000-0000-00006F350000}"/>
    <cellStyle name="Normal 43 2 3 2" xfId="14167" xr:uid="{00000000-0005-0000-0000-000070350000}"/>
    <cellStyle name="Normal 43 2 3 2 2" xfId="14168" xr:uid="{00000000-0005-0000-0000-000071350000}"/>
    <cellStyle name="Normal 43 2 3 2 2 2" xfId="14169" xr:uid="{00000000-0005-0000-0000-000072350000}"/>
    <cellStyle name="Normal 43 2 3 2 3" xfId="14170" xr:uid="{00000000-0005-0000-0000-000073350000}"/>
    <cellStyle name="Normal 43 2 3 3" xfId="14171" xr:uid="{00000000-0005-0000-0000-000074350000}"/>
    <cellStyle name="Normal 43 2 3 3 2" xfId="14172" xr:uid="{00000000-0005-0000-0000-000075350000}"/>
    <cellStyle name="Normal 43 2 3 4" xfId="14173" xr:uid="{00000000-0005-0000-0000-000076350000}"/>
    <cellStyle name="Normal 43 2 4" xfId="14174" xr:uid="{00000000-0005-0000-0000-000077350000}"/>
    <cellStyle name="Normal 43 2 4 2" xfId="14175" xr:uid="{00000000-0005-0000-0000-000078350000}"/>
    <cellStyle name="Normal 43 2 4 2 2" xfId="14176" xr:uid="{00000000-0005-0000-0000-000079350000}"/>
    <cellStyle name="Normal 43 2 4 2 2 2" xfId="14177" xr:uid="{00000000-0005-0000-0000-00007A350000}"/>
    <cellStyle name="Normal 43 2 4 2 3" xfId="14178" xr:uid="{00000000-0005-0000-0000-00007B350000}"/>
    <cellStyle name="Normal 43 2 4 3" xfId="14179" xr:uid="{00000000-0005-0000-0000-00007C350000}"/>
    <cellStyle name="Normal 43 2 4 3 2" xfId="14180" xr:uid="{00000000-0005-0000-0000-00007D350000}"/>
    <cellStyle name="Normal 43 2 4 4" xfId="14181" xr:uid="{00000000-0005-0000-0000-00007E350000}"/>
    <cellStyle name="Normal 43 2 5" xfId="14182" xr:uid="{00000000-0005-0000-0000-00007F350000}"/>
    <cellStyle name="Normal 43 2 5 2" xfId="14183" xr:uid="{00000000-0005-0000-0000-000080350000}"/>
    <cellStyle name="Normal 43 2 5 2 2" xfId="14184" xr:uid="{00000000-0005-0000-0000-000081350000}"/>
    <cellStyle name="Normal 43 2 5 3" xfId="14185" xr:uid="{00000000-0005-0000-0000-000082350000}"/>
    <cellStyle name="Normal 43 2 6" xfId="14186" xr:uid="{00000000-0005-0000-0000-000083350000}"/>
    <cellStyle name="Normal 43 2 6 2" xfId="14187" xr:uid="{00000000-0005-0000-0000-000084350000}"/>
    <cellStyle name="Normal 43 3" xfId="14188" xr:uid="{00000000-0005-0000-0000-000085350000}"/>
    <cellStyle name="Normal 43 4" xfId="14189" xr:uid="{00000000-0005-0000-0000-000086350000}"/>
    <cellStyle name="Normal 43 4 2" xfId="14190" xr:uid="{00000000-0005-0000-0000-000087350000}"/>
    <cellStyle name="Normal 430" xfId="5247" xr:uid="{00000000-0005-0000-0000-000088350000}"/>
    <cellStyle name="Normal 431" xfId="5248" xr:uid="{00000000-0005-0000-0000-000089350000}"/>
    <cellStyle name="Normal 432" xfId="5249" xr:uid="{00000000-0005-0000-0000-00008A350000}"/>
    <cellStyle name="Normal 433" xfId="5250" xr:uid="{00000000-0005-0000-0000-00008B350000}"/>
    <cellStyle name="Normal 434" xfId="5251" xr:uid="{00000000-0005-0000-0000-00008C350000}"/>
    <cellStyle name="Normal 435" xfId="5252" xr:uid="{00000000-0005-0000-0000-00008D350000}"/>
    <cellStyle name="Normal 436" xfId="5253" xr:uid="{00000000-0005-0000-0000-00008E350000}"/>
    <cellStyle name="Normal 437" xfId="5254" xr:uid="{00000000-0005-0000-0000-00008F350000}"/>
    <cellStyle name="Normal 438" xfId="5255" xr:uid="{00000000-0005-0000-0000-000090350000}"/>
    <cellStyle name="Normal 439" xfId="5256" xr:uid="{00000000-0005-0000-0000-000091350000}"/>
    <cellStyle name="Normal 44" xfId="5257" xr:uid="{00000000-0005-0000-0000-000092350000}"/>
    <cellStyle name="Normal 44 2" xfId="14191" xr:uid="{00000000-0005-0000-0000-000093350000}"/>
    <cellStyle name="Normal 44 2 2" xfId="14192" xr:uid="{00000000-0005-0000-0000-000094350000}"/>
    <cellStyle name="Normal 44 3" xfId="14193" xr:uid="{00000000-0005-0000-0000-000095350000}"/>
    <cellStyle name="Normal 44 4" xfId="14194" xr:uid="{00000000-0005-0000-0000-000096350000}"/>
    <cellStyle name="Normal 44 4 2" xfId="14195" xr:uid="{00000000-0005-0000-0000-000097350000}"/>
    <cellStyle name="Normal 440" xfId="5258" xr:uid="{00000000-0005-0000-0000-000098350000}"/>
    <cellStyle name="Normal 441" xfId="5259" xr:uid="{00000000-0005-0000-0000-000099350000}"/>
    <cellStyle name="Normal 442" xfId="5260" xr:uid="{00000000-0005-0000-0000-00009A350000}"/>
    <cellStyle name="Normal 443" xfId="5261" xr:uid="{00000000-0005-0000-0000-00009B350000}"/>
    <cellStyle name="Normal 444" xfId="5262" xr:uid="{00000000-0005-0000-0000-00009C350000}"/>
    <cellStyle name="Normal 445" xfId="5263" xr:uid="{00000000-0005-0000-0000-00009D350000}"/>
    <cellStyle name="Normal 446" xfId="5264" xr:uid="{00000000-0005-0000-0000-00009E350000}"/>
    <cellStyle name="Normal 447" xfId="5265" xr:uid="{00000000-0005-0000-0000-00009F350000}"/>
    <cellStyle name="Normal 448" xfId="5266" xr:uid="{00000000-0005-0000-0000-0000A0350000}"/>
    <cellStyle name="Normal 449" xfId="5267" xr:uid="{00000000-0005-0000-0000-0000A1350000}"/>
    <cellStyle name="Normal 45" xfId="5268" xr:uid="{00000000-0005-0000-0000-0000A2350000}"/>
    <cellStyle name="Normal 45 2" xfId="14196" xr:uid="{00000000-0005-0000-0000-0000A3350000}"/>
    <cellStyle name="Normal 45 2 2" xfId="14197" xr:uid="{00000000-0005-0000-0000-0000A4350000}"/>
    <cellStyle name="Normal 45 2 2 2" xfId="14198" xr:uid="{00000000-0005-0000-0000-0000A5350000}"/>
    <cellStyle name="Normal 45 2 2 2 2" xfId="14199" xr:uid="{00000000-0005-0000-0000-0000A6350000}"/>
    <cellStyle name="Normal 45 2 2 2 2 2" xfId="14200" xr:uid="{00000000-0005-0000-0000-0000A7350000}"/>
    <cellStyle name="Normal 45 2 2 2 2 2 2" xfId="14201" xr:uid="{00000000-0005-0000-0000-0000A8350000}"/>
    <cellStyle name="Normal 45 2 2 2 2 3" xfId="14202" xr:uid="{00000000-0005-0000-0000-0000A9350000}"/>
    <cellStyle name="Normal 45 2 2 2 3" xfId="14203" xr:uid="{00000000-0005-0000-0000-0000AA350000}"/>
    <cellStyle name="Normal 45 2 2 2 3 2" xfId="14204" xr:uid="{00000000-0005-0000-0000-0000AB350000}"/>
    <cellStyle name="Normal 45 2 2 2 4" xfId="14205" xr:uid="{00000000-0005-0000-0000-0000AC350000}"/>
    <cellStyle name="Normal 45 2 2 3" xfId="14206" xr:uid="{00000000-0005-0000-0000-0000AD350000}"/>
    <cellStyle name="Normal 45 2 2 3 2" xfId="14207" xr:uid="{00000000-0005-0000-0000-0000AE350000}"/>
    <cellStyle name="Normal 45 2 2 3 2 2" xfId="14208" xr:uid="{00000000-0005-0000-0000-0000AF350000}"/>
    <cellStyle name="Normal 45 2 2 3 2 2 2" xfId="14209" xr:uid="{00000000-0005-0000-0000-0000B0350000}"/>
    <cellStyle name="Normal 45 2 2 3 2 3" xfId="14210" xr:uid="{00000000-0005-0000-0000-0000B1350000}"/>
    <cellStyle name="Normal 45 2 2 3 3" xfId="14211" xr:uid="{00000000-0005-0000-0000-0000B2350000}"/>
    <cellStyle name="Normal 45 2 2 3 3 2" xfId="14212" xr:uid="{00000000-0005-0000-0000-0000B3350000}"/>
    <cellStyle name="Normal 45 2 2 3 4" xfId="14213" xr:uid="{00000000-0005-0000-0000-0000B4350000}"/>
    <cellStyle name="Normal 45 2 2 4" xfId="14214" xr:uid="{00000000-0005-0000-0000-0000B5350000}"/>
    <cellStyle name="Normal 45 2 2 4 2" xfId="14215" xr:uid="{00000000-0005-0000-0000-0000B6350000}"/>
    <cellStyle name="Normal 45 2 2 4 2 2" xfId="14216" xr:uid="{00000000-0005-0000-0000-0000B7350000}"/>
    <cellStyle name="Normal 45 2 2 4 3" xfId="14217" xr:uid="{00000000-0005-0000-0000-0000B8350000}"/>
    <cellStyle name="Normal 45 2 2 5" xfId="14218" xr:uid="{00000000-0005-0000-0000-0000B9350000}"/>
    <cellStyle name="Normal 45 2 2 5 2" xfId="14219" xr:uid="{00000000-0005-0000-0000-0000BA350000}"/>
    <cellStyle name="Normal 45 2 2 6" xfId="14220" xr:uid="{00000000-0005-0000-0000-0000BB350000}"/>
    <cellStyle name="Normal 45 2 3" xfId="14221" xr:uid="{00000000-0005-0000-0000-0000BC350000}"/>
    <cellStyle name="Normal 45 2 3 2" xfId="14222" xr:uid="{00000000-0005-0000-0000-0000BD350000}"/>
    <cellStyle name="Normal 45 2 3 2 2" xfId="14223" xr:uid="{00000000-0005-0000-0000-0000BE350000}"/>
    <cellStyle name="Normal 45 2 3 2 2 2" xfId="14224" xr:uid="{00000000-0005-0000-0000-0000BF350000}"/>
    <cellStyle name="Normal 45 2 3 2 3" xfId="14225" xr:uid="{00000000-0005-0000-0000-0000C0350000}"/>
    <cellStyle name="Normal 45 2 3 3" xfId="14226" xr:uid="{00000000-0005-0000-0000-0000C1350000}"/>
    <cellStyle name="Normal 45 2 3 3 2" xfId="14227" xr:uid="{00000000-0005-0000-0000-0000C2350000}"/>
    <cellStyle name="Normal 45 2 3 4" xfId="14228" xr:uid="{00000000-0005-0000-0000-0000C3350000}"/>
    <cellStyle name="Normal 45 2 4" xfId="14229" xr:uid="{00000000-0005-0000-0000-0000C4350000}"/>
    <cellStyle name="Normal 45 2 4 2" xfId="14230" xr:uid="{00000000-0005-0000-0000-0000C5350000}"/>
    <cellStyle name="Normal 45 2 4 2 2" xfId="14231" xr:uid="{00000000-0005-0000-0000-0000C6350000}"/>
    <cellStyle name="Normal 45 2 4 2 2 2" xfId="14232" xr:uid="{00000000-0005-0000-0000-0000C7350000}"/>
    <cellStyle name="Normal 45 2 4 2 3" xfId="14233" xr:uid="{00000000-0005-0000-0000-0000C8350000}"/>
    <cellStyle name="Normal 45 2 4 3" xfId="14234" xr:uid="{00000000-0005-0000-0000-0000C9350000}"/>
    <cellStyle name="Normal 45 2 4 3 2" xfId="14235" xr:uid="{00000000-0005-0000-0000-0000CA350000}"/>
    <cellStyle name="Normal 45 2 4 4" xfId="14236" xr:uid="{00000000-0005-0000-0000-0000CB350000}"/>
    <cellStyle name="Normal 45 2 5" xfId="14237" xr:uid="{00000000-0005-0000-0000-0000CC350000}"/>
    <cellStyle name="Normal 45 2 5 2" xfId="14238" xr:uid="{00000000-0005-0000-0000-0000CD350000}"/>
    <cellStyle name="Normal 45 2 5 2 2" xfId="14239" xr:uid="{00000000-0005-0000-0000-0000CE350000}"/>
    <cellStyle name="Normal 45 2 5 3" xfId="14240" xr:uid="{00000000-0005-0000-0000-0000CF350000}"/>
    <cellStyle name="Normal 45 2 6" xfId="14241" xr:uid="{00000000-0005-0000-0000-0000D0350000}"/>
    <cellStyle name="Normal 45 2 6 2" xfId="14242" xr:uid="{00000000-0005-0000-0000-0000D1350000}"/>
    <cellStyle name="Normal 45 3" xfId="14243" xr:uid="{00000000-0005-0000-0000-0000D2350000}"/>
    <cellStyle name="Normal 45 4" xfId="14244" xr:uid="{00000000-0005-0000-0000-0000D3350000}"/>
    <cellStyle name="Normal 45 4 2" xfId="14245" xr:uid="{00000000-0005-0000-0000-0000D4350000}"/>
    <cellStyle name="Normal 450" xfId="5269" xr:uid="{00000000-0005-0000-0000-0000D5350000}"/>
    <cellStyle name="Normal 451" xfId="5270" xr:uid="{00000000-0005-0000-0000-0000D6350000}"/>
    <cellStyle name="Normal 452" xfId="5271" xr:uid="{00000000-0005-0000-0000-0000D7350000}"/>
    <cellStyle name="Normal 453" xfId="5272" xr:uid="{00000000-0005-0000-0000-0000D8350000}"/>
    <cellStyle name="Normal 454" xfId="5273" xr:uid="{00000000-0005-0000-0000-0000D9350000}"/>
    <cellStyle name="Normal 455" xfId="5274" xr:uid="{00000000-0005-0000-0000-0000DA350000}"/>
    <cellStyle name="Normal 456" xfId="5275" xr:uid="{00000000-0005-0000-0000-0000DB350000}"/>
    <cellStyle name="Normal 457" xfId="5276" xr:uid="{00000000-0005-0000-0000-0000DC350000}"/>
    <cellStyle name="Normal 458" xfId="5277" xr:uid="{00000000-0005-0000-0000-0000DD350000}"/>
    <cellStyle name="Normal 459" xfId="5278" xr:uid="{00000000-0005-0000-0000-0000DE350000}"/>
    <cellStyle name="Normal 46" xfId="5279" xr:uid="{00000000-0005-0000-0000-0000DF350000}"/>
    <cellStyle name="Normal 46 2" xfId="14246" xr:uid="{00000000-0005-0000-0000-0000E0350000}"/>
    <cellStyle name="Normal 46 3" xfId="14247" xr:uid="{00000000-0005-0000-0000-0000E1350000}"/>
    <cellStyle name="Normal 460" xfId="5280" xr:uid="{00000000-0005-0000-0000-0000E2350000}"/>
    <cellStyle name="Normal 461" xfId="5281" xr:uid="{00000000-0005-0000-0000-0000E3350000}"/>
    <cellStyle name="Normal 462" xfId="5282" xr:uid="{00000000-0005-0000-0000-0000E4350000}"/>
    <cellStyle name="Normal 463" xfId="5283" xr:uid="{00000000-0005-0000-0000-0000E5350000}"/>
    <cellStyle name="Normal 464" xfId="5284" xr:uid="{00000000-0005-0000-0000-0000E6350000}"/>
    <cellStyle name="Normal 465" xfId="5285" xr:uid="{00000000-0005-0000-0000-0000E7350000}"/>
    <cellStyle name="Normal 466" xfId="5286" xr:uid="{00000000-0005-0000-0000-0000E8350000}"/>
    <cellStyle name="Normal 467" xfId="5287" xr:uid="{00000000-0005-0000-0000-0000E9350000}"/>
    <cellStyle name="Normal 468" xfId="5288" xr:uid="{00000000-0005-0000-0000-0000EA350000}"/>
    <cellStyle name="Normal 469" xfId="5289" xr:uid="{00000000-0005-0000-0000-0000EB350000}"/>
    <cellStyle name="Normal 47" xfId="5290" xr:uid="{00000000-0005-0000-0000-0000EC350000}"/>
    <cellStyle name="Normal 47 2" xfId="14248" xr:uid="{00000000-0005-0000-0000-0000ED350000}"/>
    <cellStyle name="Normal 47 3" xfId="14249" xr:uid="{00000000-0005-0000-0000-0000EE350000}"/>
    <cellStyle name="Normal 470" xfId="5291" xr:uid="{00000000-0005-0000-0000-0000EF350000}"/>
    <cellStyle name="Normal 471" xfId="5292" xr:uid="{00000000-0005-0000-0000-0000F0350000}"/>
    <cellStyle name="Normal 472" xfId="5293" xr:uid="{00000000-0005-0000-0000-0000F1350000}"/>
    <cellStyle name="Normal 473" xfId="5294" xr:uid="{00000000-0005-0000-0000-0000F2350000}"/>
    <cellStyle name="Normal 474" xfId="5295" xr:uid="{00000000-0005-0000-0000-0000F3350000}"/>
    <cellStyle name="Normal 475" xfId="5296" xr:uid="{00000000-0005-0000-0000-0000F4350000}"/>
    <cellStyle name="Normal 476" xfId="5297" xr:uid="{00000000-0005-0000-0000-0000F5350000}"/>
    <cellStyle name="Normal 477" xfId="5298" xr:uid="{00000000-0005-0000-0000-0000F6350000}"/>
    <cellStyle name="Normal 478" xfId="5299" xr:uid="{00000000-0005-0000-0000-0000F7350000}"/>
    <cellStyle name="Normal 479" xfId="5300" xr:uid="{00000000-0005-0000-0000-0000F8350000}"/>
    <cellStyle name="Normal 48" xfId="5301" xr:uid="{00000000-0005-0000-0000-0000F9350000}"/>
    <cellStyle name="Normal 48 2" xfId="14250" xr:uid="{00000000-0005-0000-0000-0000FA350000}"/>
    <cellStyle name="Normal 48 3" xfId="14251" xr:uid="{00000000-0005-0000-0000-0000FB350000}"/>
    <cellStyle name="Normal 480" xfId="5302" xr:uid="{00000000-0005-0000-0000-0000FC350000}"/>
    <cellStyle name="Normal 481" xfId="5303" xr:uid="{00000000-0005-0000-0000-0000FD350000}"/>
    <cellStyle name="Normal 482" xfId="5304" xr:uid="{00000000-0005-0000-0000-0000FE350000}"/>
    <cellStyle name="Normal 483" xfId="5305" xr:uid="{00000000-0005-0000-0000-0000FF350000}"/>
    <cellStyle name="Normal 484" xfId="5306" xr:uid="{00000000-0005-0000-0000-000000360000}"/>
    <cellStyle name="Normal 485" xfId="5483" xr:uid="{00000000-0005-0000-0000-000001360000}"/>
    <cellStyle name="Normal 485 2" xfId="14252" xr:uid="{00000000-0005-0000-0000-000002360000}"/>
    <cellStyle name="Normal 486" xfId="8173" xr:uid="{00000000-0005-0000-0000-000003360000}"/>
    <cellStyle name="Normal 487" xfId="14253" xr:uid="{00000000-0005-0000-0000-000004360000}"/>
    <cellStyle name="Normal 488" xfId="14254" xr:uid="{00000000-0005-0000-0000-000005360000}"/>
    <cellStyle name="Normal 489" xfId="14255" xr:uid="{00000000-0005-0000-0000-000006360000}"/>
    <cellStyle name="Normal 49" xfId="5307" xr:uid="{00000000-0005-0000-0000-000007360000}"/>
    <cellStyle name="Normal 49 2" xfId="14256" xr:uid="{00000000-0005-0000-0000-000008360000}"/>
    <cellStyle name="Normal 49 2 2" xfId="14257" xr:uid="{00000000-0005-0000-0000-000009360000}"/>
    <cellStyle name="Normal 49 2 2 2" xfId="14258" xr:uid="{00000000-0005-0000-0000-00000A360000}"/>
    <cellStyle name="Normal 49 2 2 2 2" xfId="14259" xr:uid="{00000000-0005-0000-0000-00000B360000}"/>
    <cellStyle name="Normal 49 2 2 2 2 2" xfId="14260" xr:uid="{00000000-0005-0000-0000-00000C360000}"/>
    <cellStyle name="Normal 49 2 2 2 2 2 2" xfId="14261" xr:uid="{00000000-0005-0000-0000-00000D360000}"/>
    <cellStyle name="Normal 49 2 2 2 2 3" xfId="14262" xr:uid="{00000000-0005-0000-0000-00000E360000}"/>
    <cellStyle name="Normal 49 2 2 2 3" xfId="14263" xr:uid="{00000000-0005-0000-0000-00000F360000}"/>
    <cellStyle name="Normal 49 2 2 2 3 2" xfId="14264" xr:uid="{00000000-0005-0000-0000-000010360000}"/>
    <cellStyle name="Normal 49 2 2 2 4" xfId="14265" xr:uid="{00000000-0005-0000-0000-000011360000}"/>
    <cellStyle name="Normal 49 2 2 3" xfId="14266" xr:uid="{00000000-0005-0000-0000-000012360000}"/>
    <cellStyle name="Normal 49 2 2 3 2" xfId="14267" xr:uid="{00000000-0005-0000-0000-000013360000}"/>
    <cellStyle name="Normal 49 2 2 3 2 2" xfId="14268" xr:uid="{00000000-0005-0000-0000-000014360000}"/>
    <cellStyle name="Normal 49 2 2 3 2 2 2" xfId="14269" xr:uid="{00000000-0005-0000-0000-000015360000}"/>
    <cellStyle name="Normal 49 2 2 3 2 3" xfId="14270" xr:uid="{00000000-0005-0000-0000-000016360000}"/>
    <cellStyle name="Normal 49 2 2 3 3" xfId="14271" xr:uid="{00000000-0005-0000-0000-000017360000}"/>
    <cellStyle name="Normal 49 2 2 3 3 2" xfId="14272" xr:uid="{00000000-0005-0000-0000-000018360000}"/>
    <cellStyle name="Normal 49 2 2 3 4" xfId="14273" xr:uid="{00000000-0005-0000-0000-000019360000}"/>
    <cellStyle name="Normal 49 2 2 4" xfId="14274" xr:uid="{00000000-0005-0000-0000-00001A360000}"/>
    <cellStyle name="Normal 49 2 2 4 2" xfId="14275" xr:uid="{00000000-0005-0000-0000-00001B360000}"/>
    <cellStyle name="Normal 49 2 2 4 2 2" xfId="14276" xr:uid="{00000000-0005-0000-0000-00001C360000}"/>
    <cellStyle name="Normal 49 2 2 4 3" xfId="14277" xr:uid="{00000000-0005-0000-0000-00001D360000}"/>
    <cellStyle name="Normal 49 2 2 5" xfId="14278" xr:uid="{00000000-0005-0000-0000-00001E360000}"/>
    <cellStyle name="Normal 49 2 2 5 2" xfId="14279" xr:uid="{00000000-0005-0000-0000-00001F360000}"/>
    <cellStyle name="Normal 49 2 2 6" xfId="14280" xr:uid="{00000000-0005-0000-0000-000020360000}"/>
    <cellStyle name="Normal 49 2 3" xfId="14281" xr:uid="{00000000-0005-0000-0000-000021360000}"/>
    <cellStyle name="Normal 49 2 3 2" xfId="14282" xr:uid="{00000000-0005-0000-0000-000022360000}"/>
    <cellStyle name="Normal 49 2 3 2 2" xfId="14283" xr:uid="{00000000-0005-0000-0000-000023360000}"/>
    <cellStyle name="Normal 49 2 3 2 2 2" xfId="14284" xr:uid="{00000000-0005-0000-0000-000024360000}"/>
    <cellStyle name="Normal 49 2 3 2 3" xfId="14285" xr:uid="{00000000-0005-0000-0000-000025360000}"/>
    <cellStyle name="Normal 49 2 3 3" xfId="14286" xr:uid="{00000000-0005-0000-0000-000026360000}"/>
    <cellStyle name="Normal 49 2 3 3 2" xfId="14287" xr:uid="{00000000-0005-0000-0000-000027360000}"/>
    <cellStyle name="Normal 49 2 3 4" xfId="14288" xr:uid="{00000000-0005-0000-0000-000028360000}"/>
    <cellStyle name="Normal 49 2 4" xfId="14289" xr:uid="{00000000-0005-0000-0000-000029360000}"/>
    <cellStyle name="Normal 49 2 4 2" xfId="14290" xr:uid="{00000000-0005-0000-0000-00002A360000}"/>
    <cellStyle name="Normal 49 2 4 2 2" xfId="14291" xr:uid="{00000000-0005-0000-0000-00002B360000}"/>
    <cellStyle name="Normal 49 2 4 2 2 2" xfId="14292" xr:uid="{00000000-0005-0000-0000-00002C360000}"/>
    <cellStyle name="Normal 49 2 4 2 3" xfId="14293" xr:uid="{00000000-0005-0000-0000-00002D360000}"/>
    <cellStyle name="Normal 49 2 4 3" xfId="14294" xr:uid="{00000000-0005-0000-0000-00002E360000}"/>
    <cellStyle name="Normal 49 2 4 3 2" xfId="14295" xr:uid="{00000000-0005-0000-0000-00002F360000}"/>
    <cellStyle name="Normal 49 2 4 4" xfId="14296" xr:uid="{00000000-0005-0000-0000-000030360000}"/>
    <cellStyle name="Normal 49 2 5" xfId="14297" xr:uid="{00000000-0005-0000-0000-000031360000}"/>
    <cellStyle name="Normal 49 2 5 2" xfId="14298" xr:uid="{00000000-0005-0000-0000-000032360000}"/>
    <cellStyle name="Normal 49 2 5 2 2" xfId="14299" xr:uid="{00000000-0005-0000-0000-000033360000}"/>
    <cellStyle name="Normal 49 2 5 3" xfId="14300" xr:uid="{00000000-0005-0000-0000-000034360000}"/>
    <cellStyle name="Normal 49 2 6" xfId="14301" xr:uid="{00000000-0005-0000-0000-000035360000}"/>
    <cellStyle name="Normal 49 2 6 2" xfId="14302" xr:uid="{00000000-0005-0000-0000-000036360000}"/>
    <cellStyle name="Normal 49 3" xfId="14303" xr:uid="{00000000-0005-0000-0000-000037360000}"/>
    <cellStyle name="Normal 490" xfId="14304" xr:uid="{00000000-0005-0000-0000-000038360000}"/>
    <cellStyle name="Normal 491" xfId="14305" xr:uid="{00000000-0005-0000-0000-000039360000}"/>
    <cellStyle name="Normal 492" xfId="14306" xr:uid="{00000000-0005-0000-0000-00003A360000}"/>
    <cellStyle name="Normal 493" xfId="14307" xr:uid="{00000000-0005-0000-0000-00003B360000}"/>
    <cellStyle name="Normal 494" xfId="14308" xr:uid="{00000000-0005-0000-0000-00003C360000}"/>
    <cellStyle name="Normal 495" xfId="14309" xr:uid="{00000000-0005-0000-0000-00003D360000}"/>
    <cellStyle name="Normal 496" xfId="14310" xr:uid="{00000000-0005-0000-0000-00003E360000}"/>
    <cellStyle name="Normal 497" xfId="14311" xr:uid="{00000000-0005-0000-0000-00003F360000}"/>
    <cellStyle name="Normal 498" xfId="14312" xr:uid="{00000000-0005-0000-0000-000040360000}"/>
    <cellStyle name="Normal 499" xfId="14313" xr:uid="{00000000-0005-0000-0000-000041360000}"/>
    <cellStyle name="Normal 5" xfId="2430" xr:uid="{00000000-0005-0000-0000-000042360000}"/>
    <cellStyle name="Normal 5 10" xfId="14314" xr:uid="{00000000-0005-0000-0000-000043360000}"/>
    <cellStyle name="Normal 5 10 2" xfId="14315" xr:uid="{00000000-0005-0000-0000-000044360000}"/>
    <cellStyle name="Normal 5 10 2 2" xfId="14316" xr:uid="{00000000-0005-0000-0000-000045360000}"/>
    <cellStyle name="Normal 5 10 3" xfId="14317" xr:uid="{00000000-0005-0000-0000-000046360000}"/>
    <cellStyle name="Normal 5 11" xfId="14318" xr:uid="{00000000-0005-0000-0000-000047360000}"/>
    <cellStyle name="Normal 5 11 2" xfId="14319" xr:uid="{00000000-0005-0000-0000-000048360000}"/>
    <cellStyle name="Normal 5 12" xfId="14320" xr:uid="{00000000-0005-0000-0000-000049360000}"/>
    <cellStyle name="Normal 5 13" xfId="14321" xr:uid="{00000000-0005-0000-0000-00004A360000}"/>
    <cellStyle name="Normal 5 14" xfId="14322" xr:uid="{00000000-0005-0000-0000-00004B360000}"/>
    <cellStyle name="Normal 5 15" xfId="14323" xr:uid="{00000000-0005-0000-0000-00004C360000}"/>
    <cellStyle name="Normal 5 16" xfId="14324" xr:uid="{00000000-0005-0000-0000-00004D360000}"/>
    <cellStyle name="Normal 5 17" xfId="14325" xr:uid="{00000000-0005-0000-0000-00004E360000}"/>
    <cellStyle name="Normal 5 18" xfId="14326" xr:uid="{00000000-0005-0000-0000-00004F360000}"/>
    <cellStyle name="Normal 5 19" xfId="14327" xr:uid="{00000000-0005-0000-0000-000050360000}"/>
    <cellStyle name="Normal 5 2" xfId="5308" xr:uid="{00000000-0005-0000-0000-000051360000}"/>
    <cellStyle name="Normal 5 2 2" xfId="5309" xr:uid="{00000000-0005-0000-0000-000052360000}"/>
    <cellStyle name="Normal 5 2 2 2" xfId="8086" xr:uid="{00000000-0005-0000-0000-000053360000}"/>
    <cellStyle name="Normal 5 20" xfId="14328" xr:uid="{00000000-0005-0000-0000-000054360000}"/>
    <cellStyle name="Normal 5 21" xfId="14329" xr:uid="{00000000-0005-0000-0000-000055360000}"/>
    <cellStyle name="Normal 5 22" xfId="14330" xr:uid="{00000000-0005-0000-0000-000056360000}"/>
    <cellStyle name="Normal 5 23" xfId="14331" xr:uid="{00000000-0005-0000-0000-000057360000}"/>
    <cellStyle name="Normal 5 24" xfId="14332" xr:uid="{00000000-0005-0000-0000-000058360000}"/>
    <cellStyle name="Normal 5 25" xfId="14333" xr:uid="{00000000-0005-0000-0000-000059360000}"/>
    <cellStyle name="Normal 5 26" xfId="14334" xr:uid="{00000000-0005-0000-0000-00005A360000}"/>
    <cellStyle name="Normal 5 27" xfId="14335" xr:uid="{00000000-0005-0000-0000-00005B360000}"/>
    <cellStyle name="Normal 5 28" xfId="14336" xr:uid="{00000000-0005-0000-0000-00005C360000}"/>
    <cellStyle name="Normal 5 29" xfId="14337" xr:uid="{00000000-0005-0000-0000-00005D360000}"/>
    <cellStyle name="Normal 5 3" xfId="5310" xr:uid="{00000000-0005-0000-0000-00005E360000}"/>
    <cellStyle name="Normal 5 3 2" xfId="14338" xr:uid="{00000000-0005-0000-0000-00005F360000}"/>
    <cellStyle name="Normal 5 3 2 2" xfId="14339" xr:uid="{00000000-0005-0000-0000-000060360000}"/>
    <cellStyle name="Normal 5 3 2 2 2" xfId="14340" xr:uid="{00000000-0005-0000-0000-000061360000}"/>
    <cellStyle name="Normal 5 3 2 2 2 2" xfId="14341" xr:uid="{00000000-0005-0000-0000-000062360000}"/>
    <cellStyle name="Normal 5 3 2 2 2 2 2" xfId="14342" xr:uid="{00000000-0005-0000-0000-000063360000}"/>
    <cellStyle name="Normal 5 3 2 2 2 2 2 2" xfId="14343" xr:uid="{00000000-0005-0000-0000-000064360000}"/>
    <cellStyle name="Normal 5 3 2 2 2 2 2 2 2" xfId="14344" xr:uid="{00000000-0005-0000-0000-000065360000}"/>
    <cellStyle name="Normal 5 3 2 2 2 2 2 3" xfId="14345" xr:uid="{00000000-0005-0000-0000-000066360000}"/>
    <cellStyle name="Normal 5 3 2 2 2 2 3" xfId="14346" xr:uid="{00000000-0005-0000-0000-000067360000}"/>
    <cellStyle name="Normal 5 3 2 2 2 2 3 2" xfId="14347" xr:uid="{00000000-0005-0000-0000-000068360000}"/>
    <cellStyle name="Normal 5 3 2 2 2 2 4" xfId="14348" xr:uid="{00000000-0005-0000-0000-000069360000}"/>
    <cellStyle name="Normal 5 3 2 2 2 3" xfId="14349" xr:uid="{00000000-0005-0000-0000-00006A360000}"/>
    <cellStyle name="Normal 5 3 2 2 2 3 2" xfId="14350" xr:uid="{00000000-0005-0000-0000-00006B360000}"/>
    <cellStyle name="Normal 5 3 2 2 2 3 2 2" xfId="14351" xr:uid="{00000000-0005-0000-0000-00006C360000}"/>
    <cellStyle name="Normal 5 3 2 2 2 3 2 2 2" xfId="14352" xr:uid="{00000000-0005-0000-0000-00006D360000}"/>
    <cellStyle name="Normal 5 3 2 2 2 3 2 3" xfId="14353" xr:uid="{00000000-0005-0000-0000-00006E360000}"/>
    <cellStyle name="Normal 5 3 2 2 2 3 3" xfId="14354" xr:uid="{00000000-0005-0000-0000-00006F360000}"/>
    <cellStyle name="Normal 5 3 2 2 2 3 3 2" xfId="14355" xr:uid="{00000000-0005-0000-0000-000070360000}"/>
    <cellStyle name="Normal 5 3 2 2 2 3 4" xfId="14356" xr:uid="{00000000-0005-0000-0000-000071360000}"/>
    <cellStyle name="Normal 5 3 2 2 2 4" xfId="14357" xr:uid="{00000000-0005-0000-0000-000072360000}"/>
    <cellStyle name="Normal 5 3 2 2 2 4 2" xfId="14358" xr:uid="{00000000-0005-0000-0000-000073360000}"/>
    <cellStyle name="Normal 5 3 2 2 2 4 2 2" xfId="14359" xr:uid="{00000000-0005-0000-0000-000074360000}"/>
    <cellStyle name="Normal 5 3 2 2 2 4 3" xfId="14360" xr:uid="{00000000-0005-0000-0000-000075360000}"/>
    <cellStyle name="Normal 5 3 2 2 2 5" xfId="14361" xr:uid="{00000000-0005-0000-0000-000076360000}"/>
    <cellStyle name="Normal 5 3 2 2 2 5 2" xfId="14362" xr:uid="{00000000-0005-0000-0000-000077360000}"/>
    <cellStyle name="Normal 5 3 2 2 2 6" xfId="14363" xr:uid="{00000000-0005-0000-0000-000078360000}"/>
    <cellStyle name="Normal 5 3 2 2 3" xfId="14364" xr:uid="{00000000-0005-0000-0000-000079360000}"/>
    <cellStyle name="Normal 5 3 2 2 3 2" xfId="14365" xr:uid="{00000000-0005-0000-0000-00007A360000}"/>
    <cellStyle name="Normal 5 3 2 2 3 2 2" xfId="14366" xr:uid="{00000000-0005-0000-0000-00007B360000}"/>
    <cellStyle name="Normal 5 3 2 2 3 2 2 2" xfId="14367" xr:uid="{00000000-0005-0000-0000-00007C360000}"/>
    <cellStyle name="Normal 5 3 2 2 3 2 3" xfId="14368" xr:uid="{00000000-0005-0000-0000-00007D360000}"/>
    <cellStyle name="Normal 5 3 2 2 3 3" xfId="14369" xr:uid="{00000000-0005-0000-0000-00007E360000}"/>
    <cellStyle name="Normal 5 3 2 2 3 3 2" xfId="14370" xr:uid="{00000000-0005-0000-0000-00007F360000}"/>
    <cellStyle name="Normal 5 3 2 2 3 4" xfId="14371" xr:uid="{00000000-0005-0000-0000-000080360000}"/>
    <cellStyle name="Normal 5 3 2 2 4" xfId="14372" xr:uid="{00000000-0005-0000-0000-000081360000}"/>
    <cellStyle name="Normal 5 3 2 2 4 2" xfId="14373" xr:uid="{00000000-0005-0000-0000-000082360000}"/>
    <cellStyle name="Normal 5 3 2 2 4 2 2" xfId="14374" xr:uid="{00000000-0005-0000-0000-000083360000}"/>
    <cellStyle name="Normal 5 3 2 2 4 2 2 2" xfId="14375" xr:uid="{00000000-0005-0000-0000-000084360000}"/>
    <cellStyle name="Normal 5 3 2 2 4 2 3" xfId="14376" xr:uid="{00000000-0005-0000-0000-000085360000}"/>
    <cellStyle name="Normal 5 3 2 2 4 3" xfId="14377" xr:uid="{00000000-0005-0000-0000-000086360000}"/>
    <cellStyle name="Normal 5 3 2 2 4 3 2" xfId="14378" xr:uid="{00000000-0005-0000-0000-000087360000}"/>
    <cellStyle name="Normal 5 3 2 2 4 4" xfId="14379" xr:uid="{00000000-0005-0000-0000-000088360000}"/>
    <cellStyle name="Normal 5 3 2 2 5" xfId="14380" xr:uid="{00000000-0005-0000-0000-000089360000}"/>
    <cellStyle name="Normal 5 3 2 2 5 2" xfId="14381" xr:uid="{00000000-0005-0000-0000-00008A360000}"/>
    <cellStyle name="Normal 5 3 2 2 5 2 2" xfId="14382" xr:uid="{00000000-0005-0000-0000-00008B360000}"/>
    <cellStyle name="Normal 5 3 2 2 5 3" xfId="14383" xr:uid="{00000000-0005-0000-0000-00008C360000}"/>
    <cellStyle name="Normal 5 3 2 2 6" xfId="14384" xr:uid="{00000000-0005-0000-0000-00008D360000}"/>
    <cellStyle name="Normal 5 3 2 2 6 2" xfId="14385" xr:uid="{00000000-0005-0000-0000-00008E360000}"/>
    <cellStyle name="Normal 5 3 2 2 7" xfId="14386" xr:uid="{00000000-0005-0000-0000-00008F360000}"/>
    <cellStyle name="Normal 5 3 3" xfId="14387" xr:uid="{00000000-0005-0000-0000-000090360000}"/>
    <cellStyle name="Normal 5 3 3 2" xfId="14388" xr:uid="{00000000-0005-0000-0000-000091360000}"/>
    <cellStyle name="Normal 5 3 3 2 2" xfId="14389" xr:uid="{00000000-0005-0000-0000-000092360000}"/>
    <cellStyle name="Normal 5 3 3 2 2 2" xfId="14390" xr:uid="{00000000-0005-0000-0000-000093360000}"/>
    <cellStyle name="Normal 5 3 3 2 2 2 2" xfId="14391" xr:uid="{00000000-0005-0000-0000-000094360000}"/>
    <cellStyle name="Normal 5 3 3 2 2 2 2 2" xfId="14392" xr:uid="{00000000-0005-0000-0000-000095360000}"/>
    <cellStyle name="Normal 5 3 3 2 2 2 3" xfId="14393" xr:uid="{00000000-0005-0000-0000-000096360000}"/>
    <cellStyle name="Normal 5 3 3 2 2 3" xfId="14394" xr:uid="{00000000-0005-0000-0000-000097360000}"/>
    <cellStyle name="Normal 5 3 3 2 2 3 2" xfId="14395" xr:uid="{00000000-0005-0000-0000-000098360000}"/>
    <cellStyle name="Normal 5 3 3 2 2 4" xfId="14396" xr:uid="{00000000-0005-0000-0000-000099360000}"/>
    <cellStyle name="Normal 5 3 3 2 3" xfId="14397" xr:uid="{00000000-0005-0000-0000-00009A360000}"/>
    <cellStyle name="Normal 5 3 3 2 3 2" xfId="14398" xr:uid="{00000000-0005-0000-0000-00009B360000}"/>
    <cellStyle name="Normal 5 3 3 2 3 2 2" xfId="14399" xr:uid="{00000000-0005-0000-0000-00009C360000}"/>
    <cellStyle name="Normal 5 3 3 2 3 2 2 2" xfId="14400" xr:uid="{00000000-0005-0000-0000-00009D360000}"/>
    <cellStyle name="Normal 5 3 3 2 3 2 3" xfId="14401" xr:uid="{00000000-0005-0000-0000-00009E360000}"/>
    <cellStyle name="Normal 5 3 3 2 3 3" xfId="14402" xr:uid="{00000000-0005-0000-0000-00009F360000}"/>
    <cellStyle name="Normal 5 3 3 2 3 3 2" xfId="14403" xr:uid="{00000000-0005-0000-0000-0000A0360000}"/>
    <cellStyle name="Normal 5 3 3 2 3 4" xfId="14404" xr:uid="{00000000-0005-0000-0000-0000A1360000}"/>
    <cellStyle name="Normal 5 3 3 2 4" xfId="14405" xr:uid="{00000000-0005-0000-0000-0000A2360000}"/>
    <cellStyle name="Normal 5 3 3 2 4 2" xfId="14406" xr:uid="{00000000-0005-0000-0000-0000A3360000}"/>
    <cellStyle name="Normal 5 3 3 2 4 2 2" xfId="14407" xr:uid="{00000000-0005-0000-0000-0000A4360000}"/>
    <cellStyle name="Normal 5 3 3 2 4 3" xfId="14408" xr:uid="{00000000-0005-0000-0000-0000A5360000}"/>
    <cellStyle name="Normal 5 3 3 2 5" xfId="14409" xr:uid="{00000000-0005-0000-0000-0000A6360000}"/>
    <cellStyle name="Normal 5 3 3 2 5 2" xfId="14410" xr:uid="{00000000-0005-0000-0000-0000A7360000}"/>
    <cellStyle name="Normal 5 3 3 2 6" xfId="14411" xr:uid="{00000000-0005-0000-0000-0000A8360000}"/>
    <cellStyle name="Normal 5 3 3 3" xfId="14412" xr:uid="{00000000-0005-0000-0000-0000A9360000}"/>
    <cellStyle name="Normal 5 3 3 3 2" xfId="14413" xr:uid="{00000000-0005-0000-0000-0000AA360000}"/>
    <cellStyle name="Normal 5 3 3 3 2 2" xfId="14414" xr:uid="{00000000-0005-0000-0000-0000AB360000}"/>
    <cellStyle name="Normal 5 3 3 3 2 2 2" xfId="14415" xr:uid="{00000000-0005-0000-0000-0000AC360000}"/>
    <cellStyle name="Normal 5 3 3 3 2 3" xfId="14416" xr:uid="{00000000-0005-0000-0000-0000AD360000}"/>
    <cellStyle name="Normal 5 3 3 3 3" xfId="14417" xr:uid="{00000000-0005-0000-0000-0000AE360000}"/>
    <cellStyle name="Normal 5 3 3 3 3 2" xfId="14418" xr:uid="{00000000-0005-0000-0000-0000AF360000}"/>
    <cellStyle name="Normal 5 3 3 3 4" xfId="14419" xr:uid="{00000000-0005-0000-0000-0000B0360000}"/>
    <cellStyle name="Normal 5 3 3 4" xfId="14420" xr:uid="{00000000-0005-0000-0000-0000B1360000}"/>
    <cellStyle name="Normal 5 3 3 4 2" xfId="14421" xr:uid="{00000000-0005-0000-0000-0000B2360000}"/>
    <cellStyle name="Normal 5 3 3 4 2 2" xfId="14422" xr:uid="{00000000-0005-0000-0000-0000B3360000}"/>
    <cellStyle name="Normal 5 3 3 4 2 2 2" xfId="14423" xr:uid="{00000000-0005-0000-0000-0000B4360000}"/>
    <cellStyle name="Normal 5 3 3 4 2 3" xfId="14424" xr:uid="{00000000-0005-0000-0000-0000B5360000}"/>
    <cellStyle name="Normal 5 3 3 4 3" xfId="14425" xr:uid="{00000000-0005-0000-0000-0000B6360000}"/>
    <cellStyle name="Normal 5 3 3 4 3 2" xfId="14426" xr:uid="{00000000-0005-0000-0000-0000B7360000}"/>
    <cellStyle name="Normal 5 3 3 4 4" xfId="14427" xr:uid="{00000000-0005-0000-0000-0000B8360000}"/>
    <cellStyle name="Normal 5 3 3 5" xfId="14428" xr:uid="{00000000-0005-0000-0000-0000B9360000}"/>
    <cellStyle name="Normal 5 3 3 5 2" xfId="14429" xr:uid="{00000000-0005-0000-0000-0000BA360000}"/>
    <cellStyle name="Normal 5 3 3 5 2 2" xfId="14430" xr:uid="{00000000-0005-0000-0000-0000BB360000}"/>
    <cellStyle name="Normal 5 3 3 5 3" xfId="14431" xr:uid="{00000000-0005-0000-0000-0000BC360000}"/>
    <cellStyle name="Normal 5 3 3 6" xfId="14432" xr:uid="{00000000-0005-0000-0000-0000BD360000}"/>
    <cellStyle name="Normal 5 3 3 6 2" xfId="14433" xr:uid="{00000000-0005-0000-0000-0000BE360000}"/>
    <cellStyle name="Normal 5 3 3 7" xfId="14434" xr:uid="{00000000-0005-0000-0000-0000BF360000}"/>
    <cellStyle name="Normal 5 3 4" xfId="14435" xr:uid="{00000000-0005-0000-0000-0000C0360000}"/>
    <cellStyle name="Normal 5 3 4 2" xfId="14436" xr:uid="{00000000-0005-0000-0000-0000C1360000}"/>
    <cellStyle name="Normal 5 3 4 2 2" xfId="14437" xr:uid="{00000000-0005-0000-0000-0000C2360000}"/>
    <cellStyle name="Normal 5 3 4 2 2 2" xfId="14438" xr:uid="{00000000-0005-0000-0000-0000C3360000}"/>
    <cellStyle name="Normal 5 3 4 2 2 2 2" xfId="14439" xr:uid="{00000000-0005-0000-0000-0000C4360000}"/>
    <cellStyle name="Normal 5 3 4 2 2 3" xfId="14440" xr:uid="{00000000-0005-0000-0000-0000C5360000}"/>
    <cellStyle name="Normal 5 3 4 2 3" xfId="14441" xr:uid="{00000000-0005-0000-0000-0000C6360000}"/>
    <cellStyle name="Normal 5 3 4 2 3 2" xfId="14442" xr:uid="{00000000-0005-0000-0000-0000C7360000}"/>
    <cellStyle name="Normal 5 3 4 2 4" xfId="14443" xr:uid="{00000000-0005-0000-0000-0000C8360000}"/>
    <cellStyle name="Normal 5 3 4 3" xfId="14444" xr:uid="{00000000-0005-0000-0000-0000C9360000}"/>
    <cellStyle name="Normal 5 3 4 3 2" xfId="14445" xr:uid="{00000000-0005-0000-0000-0000CA360000}"/>
    <cellStyle name="Normal 5 3 4 3 2 2" xfId="14446" xr:uid="{00000000-0005-0000-0000-0000CB360000}"/>
    <cellStyle name="Normal 5 3 4 3 2 2 2" xfId="14447" xr:uid="{00000000-0005-0000-0000-0000CC360000}"/>
    <cellStyle name="Normal 5 3 4 3 2 3" xfId="14448" xr:uid="{00000000-0005-0000-0000-0000CD360000}"/>
    <cellStyle name="Normal 5 3 4 3 3" xfId="14449" xr:uid="{00000000-0005-0000-0000-0000CE360000}"/>
    <cellStyle name="Normal 5 3 4 3 3 2" xfId="14450" xr:uid="{00000000-0005-0000-0000-0000CF360000}"/>
    <cellStyle name="Normal 5 3 4 3 4" xfId="14451" xr:uid="{00000000-0005-0000-0000-0000D0360000}"/>
    <cellStyle name="Normal 5 3 4 4" xfId="14452" xr:uid="{00000000-0005-0000-0000-0000D1360000}"/>
    <cellStyle name="Normal 5 3 4 4 2" xfId="14453" xr:uid="{00000000-0005-0000-0000-0000D2360000}"/>
    <cellStyle name="Normal 5 3 4 4 2 2" xfId="14454" xr:uid="{00000000-0005-0000-0000-0000D3360000}"/>
    <cellStyle name="Normal 5 3 4 4 3" xfId="14455" xr:uid="{00000000-0005-0000-0000-0000D4360000}"/>
    <cellStyle name="Normal 5 3 4 5" xfId="14456" xr:uid="{00000000-0005-0000-0000-0000D5360000}"/>
    <cellStyle name="Normal 5 3 4 5 2" xfId="14457" xr:uid="{00000000-0005-0000-0000-0000D6360000}"/>
    <cellStyle name="Normal 5 3 4 6" xfId="14458" xr:uid="{00000000-0005-0000-0000-0000D7360000}"/>
    <cellStyle name="Normal 5 3 5" xfId="14459" xr:uid="{00000000-0005-0000-0000-0000D8360000}"/>
    <cellStyle name="Normal 5 3 5 2" xfId="14460" xr:uid="{00000000-0005-0000-0000-0000D9360000}"/>
    <cellStyle name="Normal 5 3 5 2 2" xfId="14461" xr:uid="{00000000-0005-0000-0000-0000DA360000}"/>
    <cellStyle name="Normal 5 3 5 2 2 2" xfId="14462" xr:uid="{00000000-0005-0000-0000-0000DB360000}"/>
    <cellStyle name="Normal 5 3 5 2 3" xfId="14463" xr:uid="{00000000-0005-0000-0000-0000DC360000}"/>
    <cellStyle name="Normal 5 3 5 3" xfId="14464" xr:uid="{00000000-0005-0000-0000-0000DD360000}"/>
    <cellStyle name="Normal 5 3 5 3 2" xfId="14465" xr:uid="{00000000-0005-0000-0000-0000DE360000}"/>
    <cellStyle name="Normal 5 3 5 4" xfId="14466" xr:uid="{00000000-0005-0000-0000-0000DF360000}"/>
    <cellStyle name="Normal 5 3 6" xfId="14467" xr:uid="{00000000-0005-0000-0000-0000E0360000}"/>
    <cellStyle name="Normal 5 3 6 2" xfId="14468" xr:uid="{00000000-0005-0000-0000-0000E1360000}"/>
    <cellStyle name="Normal 5 3 6 2 2" xfId="14469" xr:uid="{00000000-0005-0000-0000-0000E2360000}"/>
    <cellStyle name="Normal 5 3 6 2 2 2" xfId="14470" xr:uid="{00000000-0005-0000-0000-0000E3360000}"/>
    <cellStyle name="Normal 5 3 6 2 3" xfId="14471" xr:uid="{00000000-0005-0000-0000-0000E4360000}"/>
    <cellStyle name="Normal 5 3 6 3" xfId="14472" xr:uid="{00000000-0005-0000-0000-0000E5360000}"/>
    <cellStyle name="Normal 5 3 6 3 2" xfId="14473" xr:uid="{00000000-0005-0000-0000-0000E6360000}"/>
    <cellStyle name="Normal 5 3 6 4" xfId="14474" xr:uid="{00000000-0005-0000-0000-0000E7360000}"/>
    <cellStyle name="Normal 5 3 7" xfId="14475" xr:uid="{00000000-0005-0000-0000-0000E8360000}"/>
    <cellStyle name="Normal 5 3 7 2" xfId="14476" xr:uid="{00000000-0005-0000-0000-0000E9360000}"/>
    <cellStyle name="Normal 5 3 7 2 2" xfId="14477" xr:uid="{00000000-0005-0000-0000-0000EA360000}"/>
    <cellStyle name="Normal 5 3 7 3" xfId="14478" xr:uid="{00000000-0005-0000-0000-0000EB360000}"/>
    <cellStyle name="Normal 5 3 8" xfId="14479" xr:uid="{00000000-0005-0000-0000-0000EC360000}"/>
    <cellStyle name="Normal 5 3 8 2" xfId="14480" xr:uid="{00000000-0005-0000-0000-0000ED360000}"/>
    <cellStyle name="Normal 5 30" xfId="14481" xr:uid="{00000000-0005-0000-0000-0000EE360000}"/>
    <cellStyle name="Normal 5 31" xfId="14482" xr:uid="{00000000-0005-0000-0000-0000EF360000}"/>
    <cellStyle name="Normal 5 32" xfId="14483" xr:uid="{00000000-0005-0000-0000-0000F0360000}"/>
    <cellStyle name="Normal 5 33" xfId="14484" xr:uid="{00000000-0005-0000-0000-0000F1360000}"/>
    <cellStyle name="Normal 5 34" xfId="14485" xr:uid="{00000000-0005-0000-0000-0000F2360000}"/>
    <cellStyle name="Normal 5 34 2" xfId="14486" xr:uid="{00000000-0005-0000-0000-0000F3360000}"/>
    <cellStyle name="Normal 5 34 2 2" xfId="14487" xr:uid="{00000000-0005-0000-0000-0000F4360000}"/>
    <cellStyle name="Normal 5 34 2 2 2" xfId="14488" xr:uid="{00000000-0005-0000-0000-0000F5360000}"/>
    <cellStyle name="Normal 5 34 2 2 2 2" xfId="14489" xr:uid="{00000000-0005-0000-0000-0000F6360000}"/>
    <cellStyle name="Normal 5 34 2 2 2 2 2" xfId="14490" xr:uid="{00000000-0005-0000-0000-0000F7360000}"/>
    <cellStyle name="Normal 5 34 2 2 2 3" xfId="14491" xr:uid="{00000000-0005-0000-0000-0000F8360000}"/>
    <cellStyle name="Normal 5 34 2 2 3" xfId="14492" xr:uid="{00000000-0005-0000-0000-0000F9360000}"/>
    <cellStyle name="Normal 5 34 2 2 3 2" xfId="14493" xr:uid="{00000000-0005-0000-0000-0000FA360000}"/>
    <cellStyle name="Normal 5 34 2 2 4" xfId="14494" xr:uid="{00000000-0005-0000-0000-0000FB360000}"/>
    <cellStyle name="Normal 5 34 2 3" xfId="14495" xr:uid="{00000000-0005-0000-0000-0000FC360000}"/>
    <cellStyle name="Normal 5 34 2 3 2" xfId="14496" xr:uid="{00000000-0005-0000-0000-0000FD360000}"/>
    <cellStyle name="Normal 5 34 2 3 2 2" xfId="14497" xr:uid="{00000000-0005-0000-0000-0000FE360000}"/>
    <cellStyle name="Normal 5 34 2 3 2 2 2" xfId="14498" xr:uid="{00000000-0005-0000-0000-0000FF360000}"/>
    <cellStyle name="Normal 5 34 2 3 2 3" xfId="14499" xr:uid="{00000000-0005-0000-0000-000000370000}"/>
    <cellStyle name="Normal 5 34 2 3 3" xfId="14500" xr:uid="{00000000-0005-0000-0000-000001370000}"/>
    <cellStyle name="Normal 5 34 2 3 3 2" xfId="14501" xr:uid="{00000000-0005-0000-0000-000002370000}"/>
    <cellStyle name="Normal 5 34 2 3 4" xfId="14502" xr:uid="{00000000-0005-0000-0000-000003370000}"/>
    <cellStyle name="Normal 5 34 2 4" xfId="14503" xr:uid="{00000000-0005-0000-0000-000004370000}"/>
    <cellStyle name="Normal 5 34 2 4 2" xfId="14504" xr:uid="{00000000-0005-0000-0000-000005370000}"/>
    <cellStyle name="Normal 5 34 2 4 2 2" xfId="14505" xr:uid="{00000000-0005-0000-0000-000006370000}"/>
    <cellStyle name="Normal 5 34 2 4 3" xfId="14506" xr:uid="{00000000-0005-0000-0000-000007370000}"/>
    <cellStyle name="Normal 5 34 2 5" xfId="14507" xr:uid="{00000000-0005-0000-0000-000008370000}"/>
    <cellStyle name="Normal 5 34 2 5 2" xfId="14508" xr:uid="{00000000-0005-0000-0000-000009370000}"/>
    <cellStyle name="Normal 5 34 2 6" xfId="14509" xr:uid="{00000000-0005-0000-0000-00000A370000}"/>
    <cellStyle name="Normal 5 34 3" xfId="14510" xr:uid="{00000000-0005-0000-0000-00000B370000}"/>
    <cellStyle name="Normal 5 34 3 2" xfId="14511" xr:uid="{00000000-0005-0000-0000-00000C370000}"/>
    <cellStyle name="Normal 5 34 3 2 2" xfId="14512" xr:uid="{00000000-0005-0000-0000-00000D370000}"/>
    <cellStyle name="Normal 5 34 3 2 2 2" xfId="14513" xr:uid="{00000000-0005-0000-0000-00000E370000}"/>
    <cellStyle name="Normal 5 34 3 2 3" xfId="14514" xr:uid="{00000000-0005-0000-0000-00000F370000}"/>
    <cellStyle name="Normal 5 34 3 3" xfId="14515" xr:uid="{00000000-0005-0000-0000-000010370000}"/>
    <cellStyle name="Normal 5 34 3 3 2" xfId="14516" xr:uid="{00000000-0005-0000-0000-000011370000}"/>
    <cellStyle name="Normal 5 34 3 4" xfId="14517" xr:uid="{00000000-0005-0000-0000-000012370000}"/>
    <cellStyle name="Normal 5 34 4" xfId="14518" xr:uid="{00000000-0005-0000-0000-000013370000}"/>
    <cellStyle name="Normal 5 34 4 2" xfId="14519" xr:uid="{00000000-0005-0000-0000-000014370000}"/>
    <cellStyle name="Normal 5 34 4 2 2" xfId="14520" xr:uid="{00000000-0005-0000-0000-000015370000}"/>
    <cellStyle name="Normal 5 34 4 2 2 2" xfId="14521" xr:uid="{00000000-0005-0000-0000-000016370000}"/>
    <cellStyle name="Normal 5 34 4 2 3" xfId="14522" xr:uid="{00000000-0005-0000-0000-000017370000}"/>
    <cellStyle name="Normal 5 34 4 3" xfId="14523" xr:uid="{00000000-0005-0000-0000-000018370000}"/>
    <cellStyle name="Normal 5 34 4 3 2" xfId="14524" xr:uid="{00000000-0005-0000-0000-000019370000}"/>
    <cellStyle name="Normal 5 34 4 4" xfId="14525" xr:uid="{00000000-0005-0000-0000-00001A370000}"/>
    <cellStyle name="Normal 5 34 5" xfId="14526" xr:uid="{00000000-0005-0000-0000-00001B370000}"/>
    <cellStyle name="Normal 5 34 5 2" xfId="14527" xr:uid="{00000000-0005-0000-0000-00001C370000}"/>
    <cellStyle name="Normal 5 34 5 2 2" xfId="14528" xr:uid="{00000000-0005-0000-0000-00001D370000}"/>
    <cellStyle name="Normal 5 34 5 3" xfId="14529" xr:uid="{00000000-0005-0000-0000-00001E370000}"/>
    <cellStyle name="Normal 5 34 6" xfId="14530" xr:uid="{00000000-0005-0000-0000-00001F370000}"/>
    <cellStyle name="Normal 5 34 6 2" xfId="14531" xr:uid="{00000000-0005-0000-0000-000020370000}"/>
    <cellStyle name="Normal 5 34 7" xfId="14532" xr:uid="{00000000-0005-0000-0000-000021370000}"/>
    <cellStyle name="Normal 5 35" xfId="14533" xr:uid="{00000000-0005-0000-0000-000022370000}"/>
    <cellStyle name="Normal 5 36" xfId="14534" xr:uid="{00000000-0005-0000-0000-000023370000}"/>
    <cellStyle name="Normal 5 37" xfId="14535" xr:uid="{00000000-0005-0000-0000-000024370000}"/>
    <cellStyle name="Normal 5 4" xfId="5311" xr:uid="{00000000-0005-0000-0000-000025370000}"/>
    <cellStyle name="Normal 5 4 2" xfId="7429" xr:uid="{00000000-0005-0000-0000-000026370000}"/>
    <cellStyle name="Normal 5 4 2 2" xfId="14536" xr:uid="{00000000-0005-0000-0000-000027370000}"/>
    <cellStyle name="Normal 5 4 2 2 2" xfId="14537" xr:uid="{00000000-0005-0000-0000-000028370000}"/>
    <cellStyle name="Normal 5 4 2 2 2 2" xfId="14538" xr:uid="{00000000-0005-0000-0000-000029370000}"/>
    <cellStyle name="Normal 5 4 2 2 2 2 2" xfId="14539" xr:uid="{00000000-0005-0000-0000-00002A370000}"/>
    <cellStyle name="Normal 5 4 2 2 2 2 2 2" xfId="14540" xr:uid="{00000000-0005-0000-0000-00002B370000}"/>
    <cellStyle name="Normal 5 4 2 2 2 2 2 2 2" xfId="14541" xr:uid="{00000000-0005-0000-0000-00002C370000}"/>
    <cellStyle name="Normal 5 4 2 2 2 2 2 3" xfId="14542" xr:uid="{00000000-0005-0000-0000-00002D370000}"/>
    <cellStyle name="Normal 5 4 2 2 2 2 3" xfId="14543" xr:uid="{00000000-0005-0000-0000-00002E370000}"/>
    <cellStyle name="Normal 5 4 2 2 2 2 3 2" xfId="14544" xr:uid="{00000000-0005-0000-0000-00002F370000}"/>
    <cellStyle name="Normal 5 4 2 2 2 2 4" xfId="14545" xr:uid="{00000000-0005-0000-0000-000030370000}"/>
    <cellStyle name="Normal 5 4 2 2 2 3" xfId="14546" xr:uid="{00000000-0005-0000-0000-000031370000}"/>
    <cellStyle name="Normal 5 4 2 2 2 3 2" xfId="14547" xr:uid="{00000000-0005-0000-0000-000032370000}"/>
    <cellStyle name="Normal 5 4 2 2 2 3 2 2" xfId="14548" xr:uid="{00000000-0005-0000-0000-000033370000}"/>
    <cellStyle name="Normal 5 4 2 2 2 3 2 2 2" xfId="14549" xr:uid="{00000000-0005-0000-0000-000034370000}"/>
    <cellStyle name="Normal 5 4 2 2 2 3 2 3" xfId="14550" xr:uid="{00000000-0005-0000-0000-000035370000}"/>
    <cellStyle name="Normal 5 4 2 2 2 3 3" xfId="14551" xr:uid="{00000000-0005-0000-0000-000036370000}"/>
    <cellStyle name="Normal 5 4 2 2 2 3 3 2" xfId="14552" xr:uid="{00000000-0005-0000-0000-000037370000}"/>
    <cellStyle name="Normal 5 4 2 2 2 3 4" xfId="14553" xr:uid="{00000000-0005-0000-0000-000038370000}"/>
    <cellStyle name="Normal 5 4 2 2 2 4" xfId="14554" xr:uid="{00000000-0005-0000-0000-000039370000}"/>
    <cellStyle name="Normal 5 4 2 2 2 4 2" xfId="14555" xr:uid="{00000000-0005-0000-0000-00003A370000}"/>
    <cellStyle name="Normal 5 4 2 2 2 4 2 2" xfId="14556" xr:uid="{00000000-0005-0000-0000-00003B370000}"/>
    <cellStyle name="Normal 5 4 2 2 2 4 3" xfId="14557" xr:uid="{00000000-0005-0000-0000-00003C370000}"/>
    <cellStyle name="Normal 5 4 2 2 2 5" xfId="14558" xr:uid="{00000000-0005-0000-0000-00003D370000}"/>
    <cellStyle name="Normal 5 4 2 2 2 5 2" xfId="14559" xr:uid="{00000000-0005-0000-0000-00003E370000}"/>
    <cellStyle name="Normal 5 4 2 2 2 6" xfId="14560" xr:uid="{00000000-0005-0000-0000-00003F370000}"/>
    <cellStyle name="Normal 5 4 2 2 3" xfId="14561" xr:uid="{00000000-0005-0000-0000-000040370000}"/>
    <cellStyle name="Normal 5 4 2 2 3 2" xfId="14562" xr:uid="{00000000-0005-0000-0000-000041370000}"/>
    <cellStyle name="Normal 5 4 2 2 3 2 2" xfId="14563" xr:uid="{00000000-0005-0000-0000-000042370000}"/>
    <cellStyle name="Normal 5 4 2 2 3 2 2 2" xfId="14564" xr:uid="{00000000-0005-0000-0000-000043370000}"/>
    <cellStyle name="Normal 5 4 2 2 3 2 3" xfId="14565" xr:uid="{00000000-0005-0000-0000-000044370000}"/>
    <cellStyle name="Normal 5 4 2 2 3 3" xfId="14566" xr:uid="{00000000-0005-0000-0000-000045370000}"/>
    <cellStyle name="Normal 5 4 2 2 3 3 2" xfId="14567" xr:uid="{00000000-0005-0000-0000-000046370000}"/>
    <cellStyle name="Normal 5 4 2 2 3 4" xfId="14568" xr:uid="{00000000-0005-0000-0000-000047370000}"/>
    <cellStyle name="Normal 5 4 2 2 4" xfId="14569" xr:uid="{00000000-0005-0000-0000-000048370000}"/>
    <cellStyle name="Normal 5 4 2 2 4 2" xfId="14570" xr:uid="{00000000-0005-0000-0000-000049370000}"/>
    <cellStyle name="Normal 5 4 2 2 4 2 2" xfId="14571" xr:uid="{00000000-0005-0000-0000-00004A370000}"/>
    <cellStyle name="Normal 5 4 2 2 4 2 2 2" xfId="14572" xr:uid="{00000000-0005-0000-0000-00004B370000}"/>
    <cellStyle name="Normal 5 4 2 2 4 2 3" xfId="14573" xr:uid="{00000000-0005-0000-0000-00004C370000}"/>
    <cellStyle name="Normal 5 4 2 2 4 3" xfId="14574" xr:uid="{00000000-0005-0000-0000-00004D370000}"/>
    <cellStyle name="Normal 5 4 2 2 4 3 2" xfId="14575" xr:uid="{00000000-0005-0000-0000-00004E370000}"/>
    <cellStyle name="Normal 5 4 2 2 4 4" xfId="14576" xr:uid="{00000000-0005-0000-0000-00004F370000}"/>
    <cellStyle name="Normal 5 4 2 2 5" xfId="14577" xr:uid="{00000000-0005-0000-0000-000050370000}"/>
    <cellStyle name="Normal 5 4 2 2 5 2" xfId="14578" xr:uid="{00000000-0005-0000-0000-000051370000}"/>
    <cellStyle name="Normal 5 4 2 2 5 2 2" xfId="14579" xr:uid="{00000000-0005-0000-0000-000052370000}"/>
    <cellStyle name="Normal 5 4 2 2 5 3" xfId="14580" xr:uid="{00000000-0005-0000-0000-000053370000}"/>
    <cellStyle name="Normal 5 4 2 2 6" xfId="14581" xr:uid="{00000000-0005-0000-0000-000054370000}"/>
    <cellStyle name="Normal 5 4 2 2 6 2" xfId="14582" xr:uid="{00000000-0005-0000-0000-000055370000}"/>
    <cellStyle name="Normal 5 4 2 2 7" xfId="14583" xr:uid="{00000000-0005-0000-0000-000056370000}"/>
    <cellStyle name="Normal 5 4 2 3" xfId="14584" xr:uid="{00000000-0005-0000-0000-000057370000}"/>
    <cellStyle name="Normal 5 4 3" xfId="7430" xr:uid="{00000000-0005-0000-0000-000058370000}"/>
    <cellStyle name="Normal 5 4 3 2" xfId="14585" xr:uid="{00000000-0005-0000-0000-000059370000}"/>
    <cellStyle name="Normal 5 4 3 2 2" xfId="14586" xr:uid="{00000000-0005-0000-0000-00005A370000}"/>
    <cellStyle name="Normal 5 4 3 2 2 2" xfId="14587" xr:uid="{00000000-0005-0000-0000-00005B370000}"/>
    <cellStyle name="Normal 5 4 3 2 2 2 2" xfId="14588" xr:uid="{00000000-0005-0000-0000-00005C370000}"/>
    <cellStyle name="Normal 5 4 3 2 2 2 2 2" xfId="14589" xr:uid="{00000000-0005-0000-0000-00005D370000}"/>
    <cellStyle name="Normal 5 4 3 2 2 2 3" xfId="14590" xr:uid="{00000000-0005-0000-0000-00005E370000}"/>
    <cellStyle name="Normal 5 4 3 2 2 3" xfId="14591" xr:uid="{00000000-0005-0000-0000-00005F370000}"/>
    <cellStyle name="Normal 5 4 3 2 2 3 2" xfId="14592" xr:uid="{00000000-0005-0000-0000-000060370000}"/>
    <cellStyle name="Normal 5 4 3 2 2 4" xfId="14593" xr:uid="{00000000-0005-0000-0000-000061370000}"/>
    <cellStyle name="Normal 5 4 3 2 3" xfId="14594" xr:uid="{00000000-0005-0000-0000-000062370000}"/>
    <cellStyle name="Normal 5 4 3 2 3 2" xfId="14595" xr:uid="{00000000-0005-0000-0000-000063370000}"/>
    <cellStyle name="Normal 5 4 3 2 3 2 2" xfId="14596" xr:uid="{00000000-0005-0000-0000-000064370000}"/>
    <cellStyle name="Normal 5 4 3 2 3 2 2 2" xfId="14597" xr:uid="{00000000-0005-0000-0000-000065370000}"/>
    <cellStyle name="Normal 5 4 3 2 3 2 3" xfId="14598" xr:uid="{00000000-0005-0000-0000-000066370000}"/>
    <cellStyle name="Normal 5 4 3 2 3 3" xfId="14599" xr:uid="{00000000-0005-0000-0000-000067370000}"/>
    <cellStyle name="Normal 5 4 3 2 3 3 2" xfId="14600" xr:uid="{00000000-0005-0000-0000-000068370000}"/>
    <cellStyle name="Normal 5 4 3 2 3 4" xfId="14601" xr:uid="{00000000-0005-0000-0000-000069370000}"/>
    <cellStyle name="Normal 5 4 3 2 4" xfId="14602" xr:uid="{00000000-0005-0000-0000-00006A370000}"/>
    <cellStyle name="Normal 5 4 3 2 4 2" xfId="14603" xr:uid="{00000000-0005-0000-0000-00006B370000}"/>
    <cellStyle name="Normal 5 4 3 2 4 2 2" xfId="14604" xr:uid="{00000000-0005-0000-0000-00006C370000}"/>
    <cellStyle name="Normal 5 4 3 2 4 3" xfId="14605" xr:uid="{00000000-0005-0000-0000-00006D370000}"/>
    <cellStyle name="Normal 5 4 3 2 5" xfId="14606" xr:uid="{00000000-0005-0000-0000-00006E370000}"/>
    <cellStyle name="Normal 5 4 3 2 5 2" xfId="14607" xr:uid="{00000000-0005-0000-0000-00006F370000}"/>
    <cellStyle name="Normal 5 4 3 2 6" xfId="14608" xr:uid="{00000000-0005-0000-0000-000070370000}"/>
    <cellStyle name="Normal 5 4 3 3" xfId="14609" xr:uid="{00000000-0005-0000-0000-000071370000}"/>
    <cellStyle name="Normal 5 4 3 3 2" xfId="14610" xr:uid="{00000000-0005-0000-0000-000072370000}"/>
    <cellStyle name="Normal 5 4 3 3 2 2" xfId="14611" xr:uid="{00000000-0005-0000-0000-000073370000}"/>
    <cellStyle name="Normal 5 4 3 3 2 2 2" xfId="14612" xr:uid="{00000000-0005-0000-0000-000074370000}"/>
    <cellStyle name="Normal 5 4 3 3 2 3" xfId="14613" xr:uid="{00000000-0005-0000-0000-000075370000}"/>
    <cellStyle name="Normal 5 4 3 3 3" xfId="14614" xr:uid="{00000000-0005-0000-0000-000076370000}"/>
    <cellStyle name="Normal 5 4 3 3 3 2" xfId="14615" xr:uid="{00000000-0005-0000-0000-000077370000}"/>
    <cellStyle name="Normal 5 4 3 3 4" xfId="14616" xr:uid="{00000000-0005-0000-0000-000078370000}"/>
    <cellStyle name="Normal 5 4 3 4" xfId="14617" xr:uid="{00000000-0005-0000-0000-000079370000}"/>
    <cellStyle name="Normal 5 4 3 4 2" xfId="14618" xr:uid="{00000000-0005-0000-0000-00007A370000}"/>
    <cellStyle name="Normal 5 4 3 4 2 2" xfId="14619" xr:uid="{00000000-0005-0000-0000-00007B370000}"/>
    <cellStyle name="Normal 5 4 3 4 2 2 2" xfId="14620" xr:uid="{00000000-0005-0000-0000-00007C370000}"/>
    <cellStyle name="Normal 5 4 3 4 2 3" xfId="14621" xr:uid="{00000000-0005-0000-0000-00007D370000}"/>
    <cellStyle name="Normal 5 4 3 4 3" xfId="14622" xr:uid="{00000000-0005-0000-0000-00007E370000}"/>
    <cellStyle name="Normal 5 4 3 4 3 2" xfId="14623" xr:uid="{00000000-0005-0000-0000-00007F370000}"/>
    <cellStyle name="Normal 5 4 3 4 4" xfId="14624" xr:uid="{00000000-0005-0000-0000-000080370000}"/>
    <cellStyle name="Normal 5 4 3 5" xfId="14625" xr:uid="{00000000-0005-0000-0000-000081370000}"/>
    <cellStyle name="Normal 5 4 3 5 2" xfId="14626" xr:uid="{00000000-0005-0000-0000-000082370000}"/>
    <cellStyle name="Normal 5 4 3 5 2 2" xfId="14627" xr:uid="{00000000-0005-0000-0000-000083370000}"/>
    <cellStyle name="Normal 5 4 3 5 3" xfId="14628" xr:uid="{00000000-0005-0000-0000-000084370000}"/>
    <cellStyle name="Normal 5 4 3 6" xfId="14629" xr:uid="{00000000-0005-0000-0000-000085370000}"/>
    <cellStyle name="Normal 5 4 3 6 2" xfId="14630" xr:uid="{00000000-0005-0000-0000-000086370000}"/>
    <cellStyle name="Normal 5 4 3 7" xfId="14631" xr:uid="{00000000-0005-0000-0000-000087370000}"/>
    <cellStyle name="Normal 5 4 4" xfId="7431" xr:uid="{00000000-0005-0000-0000-000088370000}"/>
    <cellStyle name="Normal 5 4 4 2" xfId="14632" xr:uid="{00000000-0005-0000-0000-000089370000}"/>
    <cellStyle name="Normal 5 4 4 2 2" xfId="14633" xr:uid="{00000000-0005-0000-0000-00008A370000}"/>
    <cellStyle name="Normal 5 4 4 2 2 2" xfId="14634" xr:uid="{00000000-0005-0000-0000-00008B370000}"/>
    <cellStyle name="Normal 5 4 4 2 2 2 2" xfId="14635" xr:uid="{00000000-0005-0000-0000-00008C370000}"/>
    <cellStyle name="Normal 5 4 4 2 2 3" xfId="14636" xr:uid="{00000000-0005-0000-0000-00008D370000}"/>
    <cellStyle name="Normal 5 4 4 2 3" xfId="14637" xr:uid="{00000000-0005-0000-0000-00008E370000}"/>
    <cellStyle name="Normal 5 4 4 2 3 2" xfId="14638" xr:uid="{00000000-0005-0000-0000-00008F370000}"/>
    <cellStyle name="Normal 5 4 4 2 4" xfId="14639" xr:uid="{00000000-0005-0000-0000-000090370000}"/>
    <cellStyle name="Normal 5 4 4 3" xfId="14640" xr:uid="{00000000-0005-0000-0000-000091370000}"/>
    <cellStyle name="Normal 5 4 4 3 2" xfId="14641" xr:uid="{00000000-0005-0000-0000-000092370000}"/>
    <cellStyle name="Normal 5 4 4 3 2 2" xfId="14642" xr:uid="{00000000-0005-0000-0000-000093370000}"/>
    <cellStyle name="Normal 5 4 4 3 2 2 2" xfId="14643" xr:uid="{00000000-0005-0000-0000-000094370000}"/>
    <cellStyle name="Normal 5 4 4 3 2 3" xfId="14644" xr:uid="{00000000-0005-0000-0000-000095370000}"/>
    <cellStyle name="Normal 5 4 4 3 3" xfId="14645" xr:uid="{00000000-0005-0000-0000-000096370000}"/>
    <cellStyle name="Normal 5 4 4 3 3 2" xfId="14646" xr:uid="{00000000-0005-0000-0000-000097370000}"/>
    <cellStyle name="Normal 5 4 4 3 4" xfId="14647" xr:uid="{00000000-0005-0000-0000-000098370000}"/>
    <cellStyle name="Normal 5 4 4 4" xfId="14648" xr:uid="{00000000-0005-0000-0000-000099370000}"/>
    <cellStyle name="Normal 5 4 4 4 2" xfId="14649" xr:uid="{00000000-0005-0000-0000-00009A370000}"/>
    <cellStyle name="Normal 5 4 4 4 2 2" xfId="14650" xr:uid="{00000000-0005-0000-0000-00009B370000}"/>
    <cellStyle name="Normal 5 4 4 4 3" xfId="14651" xr:uid="{00000000-0005-0000-0000-00009C370000}"/>
    <cellStyle name="Normal 5 4 4 5" xfId="14652" xr:uid="{00000000-0005-0000-0000-00009D370000}"/>
    <cellStyle name="Normal 5 4 4 5 2" xfId="14653" xr:uid="{00000000-0005-0000-0000-00009E370000}"/>
    <cellStyle name="Normal 5 4 4 6" xfId="14654" xr:uid="{00000000-0005-0000-0000-00009F370000}"/>
    <cellStyle name="Normal 5 4 5" xfId="14655" xr:uid="{00000000-0005-0000-0000-0000A0370000}"/>
    <cellStyle name="Normal 5 4 5 2" xfId="14656" xr:uid="{00000000-0005-0000-0000-0000A1370000}"/>
    <cellStyle name="Normal 5 4 5 2 2" xfId="14657" xr:uid="{00000000-0005-0000-0000-0000A2370000}"/>
    <cellStyle name="Normal 5 4 5 2 2 2" xfId="14658" xr:uid="{00000000-0005-0000-0000-0000A3370000}"/>
    <cellStyle name="Normal 5 4 5 2 3" xfId="14659" xr:uid="{00000000-0005-0000-0000-0000A4370000}"/>
    <cellStyle name="Normal 5 4 5 3" xfId="14660" xr:uid="{00000000-0005-0000-0000-0000A5370000}"/>
    <cellStyle name="Normal 5 4 5 3 2" xfId="14661" xr:uid="{00000000-0005-0000-0000-0000A6370000}"/>
    <cellStyle name="Normal 5 4 5 4" xfId="14662" xr:uid="{00000000-0005-0000-0000-0000A7370000}"/>
    <cellStyle name="Normal 5 4 6" xfId="14663" xr:uid="{00000000-0005-0000-0000-0000A8370000}"/>
    <cellStyle name="Normal 5 4 6 2" xfId="14664" xr:uid="{00000000-0005-0000-0000-0000A9370000}"/>
    <cellStyle name="Normal 5 4 6 2 2" xfId="14665" xr:uid="{00000000-0005-0000-0000-0000AA370000}"/>
    <cellStyle name="Normal 5 4 6 2 2 2" xfId="14666" xr:uid="{00000000-0005-0000-0000-0000AB370000}"/>
    <cellStyle name="Normal 5 4 6 2 3" xfId="14667" xr:uid="{00000000-0005-0000-0000-0000AC370000}"/>
    <cellStyle name="Normal 5 4 6 3" xfId="14668" xr:uid="{00000000-0005-0000-0000-0000AD370000}"/>
    <cellStyle name="Normal 5 4 6 3 2" xfId="14669" xr:uid="{00000000-0005-0000-0000-0000AE370000}"/>
    <cellStyle name="Normal 5 4 6 4" xfId="14670" xr:uid="{00000000-0005-0000-0000-0000AF370000}"/>
    <cellStyle name="Normal 5 4 7" xfId="14671" xr:uid="{00000000-0005-0000-0000-0000B0370000}"/>
    <cellStyle name="Normal 5 4 7 2" xfId="14672" xr:uid="{00000000-0005-0000-0000-0000B1370000}"/>
    <cellStyle name="Normal 5 4 7 2 2" xfId="14673" xr:uid="{00000000-0005-0000-0000-0000B2370000}"/>
    <cellStyle name="Normal 5 4 7 3" xfId="14674" xr:uid="{00000000-0005-0000-0000-0000B3370000}"/>
    <cellStyle name="Normal 5 4 8" xfId="14675" xr:uid="{00000000-0005-0000-0000-0000B4370000}"/>
    <cellStyle name="Normal 5 4 8 2" xfId="14676" xr:uid="{00000000-0005-0000-0000-0000B5370000}"/>
    <cellStyle name="Normal 5 4 9" xfId="14677" xr:uid="{00000000-0005-0000-0000-0000B6370000}"/>
    <cellStyle name="Normal 5 5" xfId="5312" xr:uid="{00000000-0005-0000-0000-0000B7370000}"/>
    <cellStyle name="Normal 5 5 2" xfId="14678" xr:uid="{00000000-0005-0000-0000-0000B8370000}"/>
    <cellStyle name="Normal 5 5 2 2" xfId="14679" xr:uid="{00000000-0005-0000-0000-0000B9370000}"/>
    <cellStyle name="Normal 5 5 2 2 2" xfId="14680" xr:uid="{00000000-0005-0000-0000-0000BA370000}"/>
    <cellStyle name="Normal 5 5 2 2 2 2" xfId="14681" xr:uid="{00000000-0005-0000-0000-0000BB370000}"/>
    <cellStyle name="Normal 5 5 2 2 2 2 2" xfId="14682" xr:uid="{00000000-0005-0000-0000-0000BC370000}"/>
    <cellStyle name="Normal 5 5 2 2 2 2 2 2" xfId="14683" xr:uid="{00000000-0005-0000-0000-0000BD370000}"/>
    <cellStyle name="Normal 5 5 2 2 2 2 2 2 2" xfId="14684" xr:uid="{00000000-0005-0000-0000-0000BE370000}"/>
    <cellStyle name="Normal 5 5 2 2 2 2 2 3" xfId="14685" xr:uid="{00000000-0005-0000-0000-0000BF370000}"/>
    <cellStyle name="Normal 5 5 2 2 2 2 3" xfId="14686" xr:uid="{00000000-0005-0000-0000-0000C0370000}"/>
    <cellStyle name="Normal 5 5 2 2 2 2 3 2" xfId="14687" xr:uid="{00000000-0005-0000-0000-0000C1370000}"/>
    <cellStyle name="Normal 5 5 2 2 2 2 4" xfId="14688" xr:uid="{00000000-0005-0000-0000-0000C2370000}"/>
    <cellStyle name="Normal 5 5 2 2 2 3" xfId="14689" xr:uid="{00000000-0005-0000-0000-0000C3370000}"/>
    <cellStyle name="Normal 5 5 2 2 2 3 2" xfId="14690" xr:uid="{00000000-0005-0000-0000-0000C4370000}"/>
    <cellStyle name="Normal 5 5 2 2 2 3 2 2" xfId="14691" xr:uid="{00000000-0005-0000-0000-0000C5370000}"/>
    <cellStyle name="Normal 5 5 2 2 2 3 2 2 2" xfId="14692" xr:uid="{00000000-0005-0000-0000-0000C6370000}"/>
    <cellStyle name="Normal 5 5 2 2 2 3 2 3" xfId="14693" xr:uid="{00000000-0005-0000-0000-0000C7370000}"/>
    <cellStyle name="Normal 5 5 2 2 2 3 3" xfId="14694" xr:uid="{00000000-0005-0000-0000-0000C8370000}"/>
    <cellStyle name="Normal 5 5 2 2 2 3 3 2" xfId="14695" xr:uid="{00000000-0005-0000-0000-0000C9370000}"/>
    <cellStyle name="Normal 5 5 2 2 2 3 4" xfId="14696" xr:uid="{00000000-0005-0000-0000-0000CA370000}"/>
    <cellStyle name="Normal 5 5 2 2 2 4" xfId="14697" xr:uid="{00000000-0005-0000-0000-0000CB370000}"/>
    <cellStyle name="Normal 5 5 2 2 2 4 2" xfId="14698" xr:uid="{00000000-0005-0000-0000-0000CC370000}"/>
    <cellStyle name="Normal 5 5 2 2 2 4 2 2" xfId="14699" xr:uid="{00000000-0005-0000-0000-0000CD370000}"/>
    <cellStyle name="Normal 5 5 2 2 2 4 3" xfId="14700" xr:uid="{00000000-0005-0000-0000-0000CE370000}"/>
    <cellStyle name="Normal 5 5 2 2 2 5" xfId="14701" xr:uid="{00000000-0005-0000-0000-0000CF370000}"/>
    <cellStyle name="Normal 5 5 2 2 2 5 2" xfId="14702" xr:uid="{00000000-0005-0000-0000-0000D0370000}"/>
    <cellStyle name="Normal 5 5 2 2 2 6" xfId="14703" xr:uid="{00000000-0005-0000-0000-0000D1370000}"/>
    <cellStyle name="Normal 5 5 2 2 3" xfId="14704" xr:uid="{00000000-0005-0000-0000-0000D2370000}"/>
    <cellStyle name="Normal 5 5 2 2 3 2" xfId="14705" xr:uid="{00000000-0005-0000-0000-0000D3370000}"/>
    <cellStyle name="Normal 5 5 2 2 3 2 2" xfId="14706" xr:uid="{00000000-0005-0000-0000-0000D4370000}"/>
    <cellStyle name="Normal 5 5 2 2 3 2 2 2" xfId="14707" xr:uid="{00000000-0005-0000-0000-0000D5370000}"/>
    <cellStyle name="Normal 5 5 2 2 3 2 3" xfId="14708" xr:uid="{00000000-0005-0000-0000-0000D6370000}"/>
    <cellStyle name="Normal 5 5 2 2 3 3" xfId="14709" xr:uid="{00000000-0005-0000-0000-0000D7370000}"/>
    <cellStyle name="Normal 5 5 2 2 3 3 2" xfId="14710" xr:uid="{00000000-0005-0000-0000-0000D8370000}"/>
    <cellStyle name="Normal 5 5 2 2 3 4" xfId="14711" xr:uid="{00000000-0005-0000-0000-0000D9370000}"/>
    <cellStyle name="Normal 5 5 2 2 4" xfId="14712" xr:uid="{00000000-0005-0000-0000-0000DA370000}"/>
    <cellStyle name="Normal 5 5 2 2 4 2" xfId="14713" xr:uid="{00000000-0005-0000-0000-0000DB370000}"/>
    <cellStyle name="Normal 5 5 2 2 4 2 2" xfId="14714" xr:uid="{00000000-0005-0000-0000-0000DC370000}"/>
    <cellStyle name="Normal 5 5 2 2 4 2 2 2" xfId="14715" xr:uid="{00000000-0005-0000-0000-0000DD370000}"/>
    <cellStyle name="Normal 5 5 2 2 4 2 3" xfId="14716" xr:uid="{00000000-0005-0000-0000-0000DE370000}"/>
    <cellStyle name="Normal 5 5 2 2 4 3" xfId="14717" xr:uid="{00000000-0005-0000-0000-0000DF370000}"/>
    <cellStyle name="Normal 5 5 2 2 4 3 2" xfId="14718" xr:uid="{00000000-0005-0000-0000-0000E0370000}"/>
    <cellStyle name="Normal 5 5 2 2 4 4" xfId="14719" xr:uid="{00000000-0005-0000-0000-0000E1370000}"/>
    <cellStyle name="Normal 5 5 2 2 5" xfId="14720" xr:uid="{00000000-0005-0000-0000-0000E2370000}"/>
    <cellStyle name="Normal 5 5 2 2 5 2" xfId="14721" xr:uid="{00000000-0005-0000-0000-0000E3370000}"/>
    <cellStyle name="Normal 5 5 2 2 5 2 2" xfId="14722" xr:uid="{00000000-0005-0000-0000-0000E4370000}"/>
    <cellStyle name="Normal 5 5 2 2 5 3" xfId="14723" xr:uid="{00000000-0005-0000-0000-0000E5370000}"/>
    <cellStyle name="Normal 5 5 2 2 6" xfId="14724" xr:uid="{00000000-0005-0000-0000-0000E6370000}"/>
    <cellStyle name="Normal 5 5 2 2 6 2" xfId="14725" xr:uid="{00000000-0005-0000-0000-0000E7370000}"/>
    <cellStyle name="Normal 5 5 2 2 7" xfId="14726" xr:uid="{00000000-0005-0000-0000-0000E8370000}"/>
    <cellStyle name="Normal 5 5 3" xfId="14727" xr:uid="{00000000-0005-0000-0000-0000E9370000}"/>
    <cellStyle name="Normal 5 5 3 2" xfId="14728" xr:uid="{00000000-0005-0000-0000-0000EA370000}"/>
    <cellStyle name="Normal 5 5 3 2 2" xfId="14729" xr:uid="{00000000-0005-0000-0000-0000EB370000}"/>
    <cellStyle name="Normal 5 5 3 2 2 2" xfId="14730" xr:uid="{00000000-0005-0000-0000-0000EC370000}"/>
    <cellStyle name="Normal 5 5 3 2 2 2 2" xfId="14731" xr:uid="{00000000-0005-0000-0000-0000ED370000}"/>
    <cellStyle name="Normal 5 5 3 2 2 2 2 2" xfId="14732" xr:uid="{00000000-0005-0000-0000-0000EE370000}"/>
    <cellStyle name="Normal 5 5 3 2 2 2 3" xfId="14733" xr:uid="{00000000-0005-0000-0000-0000EF370000}"/>
    <cellStyle name="Normal 5 5 3 2 2 3" xfId="14734" xr:uid="{00000000-0005-0000-0000-0000F0370000}"/>
    <cellStyle name="Normal 5 5 3 2 2 3 2" xfId="14735" xr:uid="{00000000-0005-0000-0000-0000F1370000}"/>
    <cellStyle name="Normal 5 5 3 2 2 4" xfId="14736" xr:uid="{00000000-0005-0000-0000-0000F2370000}"/>
    <cellStyle name="Normal 5 5 3 2 3" xfId="14737" xr:uid="{00000000-0005-0000-0000-0000F3370000}"/>
    <cellStyle name="Normal 5 5 3 2 3 2" xfId="14738" xr:uid="{00000000-0005-0000-0000-0000F4370000}"/>
    <cellStyle name="Normal 5 5 3 2 3 2 2" xfId="14739" xr:uid="{00000000-0005-0000-0000-0000F5370000}"/>
    <cellStyle name="Normal 5 5 3 2 3 2 2 2" xfId="14740" xr:uid="{00000000-0005-0000-0000-0000F6370000}"/>
    <cellStyle name="Normal 5 5 3 2 3 2 3" xfId="14741" xr:uid="{00000000-0005-0000-0000-0000F7370000}"/>
    <cellStyle name="Normal 5 5 3 2 3 3" xfId="14742" xr:uid="{00000000-0005-0000-0000-0000F8370000}"/>
    <cellStyle name="Normal 5 5 3 2 3 3 2" xfId="14743" xr:uid="{00000000-0005-0000-0000-0000F9370000}"/>
    <cellStyle name="Normal 5 5 3 2 3 4" xfId="14744" xr:uid="{00000000-0005-0000-0000-0000FA370000}"/>
    <cellStyle name="Normal 5 5 3 2 4" xfId="14745" xr:uid="{00000000-0005-0000-0000-0000FB370000}"/>
    <cellStyle name="Normal 5 5 3 2 4 2" xfId="14746" xr:uid="{00000000-0005-0000-0000-0000FC370000}"/>
    <cellStyle name="Normal 5 5 3 2 4 2 2" xfId="14747" xr:uid="{00000000-0005-0000-0000-0000FD370000}"/>
    <cellStyle name="Normal 5 5 3 2 4 3" xfId="14748" xr:uid="{00000000-0005-0000-0000-0000FE370000}"/>
    <cellStyle name="Normal 5 5 3 2 5" xfId="14749" xr:uid="{00000000-0005-0000-0000-0000FF370000}"/>
    <cellStyle name="Normal 5 5 3 2 5 2" xfId="14750" xr:uid="{00000000-0005-0000-0000-000000380000}"/>
    <cellStyle name="Normal 5 5 3 2 6" xfId="14751" xr:uid="{00000000-0005-0000-0000-000001380000}"/>
    <cellStyle name="Normal 5 5 3 3" xfId="14752" xr:uid="{00000000-0005-0000-0000-000002380000}"/>
    <cellStyle name="Normal 5 5 3 3 2" xfId="14753" xr:uid="{00000000-0005-0000-0000-000003380000}"/>
    <cellStyle name="Normal 5 5 3 3 2 2" xfId="14754" xr:uid="{00000000-0005-0000-0000-000004380000}"/>
    <cellStyle name="Normal 5 5 3 3 2 2 2" xfId="14755" xr:uid="{00000000-0005-0000-0000-000005380000}"/>
    <cellStyle name="Normal 5 5 3 3 2 3" xfId="14756" xr:uid="{00000000-0005-0000-0000-000006380000}"/>
    <cellStyle name="Normal 5 5 3 3 3" xfId="14757" xr:uid="{00000000-0005-0000-0000-000007380000}"/>
    <cellStyle name="Normal 5 5 3 3 3 2" xfId="14758" xr:uid="{00000000-0005-0000-0000-000008380000}"/>
    <cellStyle name="Normal 5 5 3 3 4" xfId="14759" xr:uid="{00000000-0005-0000-0000-000009380000}"/>
    <cellStyle name="Normal 5 5 3 4" xfId="14760" xr:uid="{00000000-0005-0000-0000-00000A380000}"/>
    <cellStyle name="Normal 5 5 3 4 2" xfId="14761" xr:uid="{00000000-0005-0000-0000-00000B380000}"/>
    <cellStyle name="Normal 5 5 3 4 2 2" xfId="14762" xr:uid="{00000000-0005-0000-0000-00000C380000}"/>
    <cellStyle name="Normal 5 5 3 4 2 2 2" xfId="14763" xr:uid="{00000000-0005-0000-0000-00000D380000}"/>
    <cellStyle name="Normal 5 5 3 4 2 3" xfId="14764" xr:uid="{00000000-0005-0000-0000-00000E380000}"/>
    <cellStyle name="Normal 5 5 3 4 3" xfId="14765" xr:uid="{00000000-0005-0000-0000-00000F380000}"/>
    <cellStyle name="Normal 5 5 3 4 3 2" xfId="14766" xr:uid="{00000000-0005-0000-0000-000010380000}"/>
    <cellStyle name="Normal 5 5 3 4 4" xfId="14767" xr:uid="{00000000-0005-0000-0000-000011380000}"/>
    <cellStyle name="Normal 5 5 3 5" xfId="14768" xr:uid="{00000000-0005-0000-0000-000012380000}"/>
    <cellStyle name="Normal 5 5 3 5 2" xfId="14769" xr:uid="{00000000-0005-0000-0000-000013380000}"/>
    <cellStyle name="Normal 5 5 3 5 2 2" xfId="14770" xr:uid="{00000000-0005-0000-0000-000014380000}"/>
    <cellStyle name="Normal 5 5 3 5 3" xfId="14771" xr:uid="{00000000-0005-0000-0000-000015380000}"/>
    <cellStyle name="Normal 5 5 3 6" xfId="14772" xr:uid="{00000000-0005-0000-0000-000016380000}"/>
    <cellStyle name="Normal 5 5 3 6 2" xfId="14773" xr:uid="{00000000-0005-0000-0000-000017380000}"/>
    <cellStyle name="Normal 5 5 4" xfId="14774" xr:uid="{00000000-0005-0000-0000-000018380000}"/>
    <cellStyle name="Normal 5 5 4 2" xfId="14775" xr:uid="{00000000-0005-0000-0000-000019380000}"/>
    <cellStyle name="Normal 5 5 4 2 2" xfId="14776" xr:uid="{00000000-0005-0000-0000-00001A380000}"/>
    <cellStyle name="Normal 5 5 4 2 2 2" xfId="14777" xr:uid="{00000000-0005-0000-0000-00001B380000}"/>
    <cellStyle name="Normal 5 5 4 2 2 2 2" xfId="14778" xr:uid="{00000000-0005-0000-0000-00001C380000}"/>
    <cellStyle name="Normal 5 5 4 2 2 3" xfId="14779" xr:uid="{00000000-0005-0000-0000-00001D380000}"/>
    <cellStyle name="Normal 5 5 4 2 3" xfId="14780" xr:uid="{00000000-0005-0000-0000-00001E380000}"/>
    <cellStyle name="Normal 5 5 4 2 3 2" xfId="14781" xr:uid="{00000000-0005-0000-0000-00001F380000}"/>
    <cellStyle name="Normal 5 5 4 2 4" xfId="14782" xr:uid="{00000000-0005-0000-0000-000020380000}"/>
    <cellStyle name="Normal 5 5 4 3" xfId="14783" xr:uid="{00000000-0005-0000-0000-000021380000}"/>
    <cellStyle name="Normal 5 5 4 3 2" xfId="14784" xr:uid="{00000000-0005-0000-0000-000022380000}"/>
    <cellStyle name="Normal 5 5 4 3 2 2" xfId="14785" xr:uid="{00000000-0005-0000-0000-000023380000}"/>
    <cellStyle name="Normal 5 5 4 3 2 2 2" xfId="14786" xr:uid="{00000000-0005-0000-0000-000024380000}"/>
    <cellStyle name="Normal 5 5 4 3 2 3" xfId="14787" xr:uid="{00000000-0005-0000-0000-000025380000}"/>
    <cellStyle name="Normal 5 5 4 3 3" xfId="14788" xr:uid="{00000000-0005-0000-0000-000026380000}"/>
    <cellStyle name="Normal 5 5 4 3 3 2" xfId="14789" xr:uid="{00000000-0005-0000-0000-000027380000}"/>
    <cellStyle name="Normal 5 5 4 3 4" xfId="14790" xr:uid="{00000000-0005-0000-0000-000028380000}"/>
    <cellStyle name="Normal 5 5 4 4" xfId="14791" xr:uid="{00000000-0005-0000-0000-000029380000}"/>
    <cellStyle name="Normal 5 5 4 4 2" xfId="14792" xr:uid="{00000000-0005-0000-0000-00002A380000}"/>
    <cellStyle name="Normal 5 5 4 4 2 2" xfId="14793" xr:uid="{00000000-0005-0000-0000-00002B380000}"/>
    <cellStyle name="Normal 5 5 4 4 3" xfId="14794" xr:uid="{00000000-0005-0000-0000-00002C380000}"/>
    <cellStyle name="Normal 5 5 4 5" xfId="14795" xr:uid="{00000000-0005-0000-0000-00002D380000}"/>
    <cellStyle name="Normal 5 5 4 5 2" xfId="14796" xr:uid="{00000000-0005-0000-0000-00002E380000}"/>
    <cellStyle name="Normal 5 5 4 6" xfId="14797" xr:uid="{00000000-0005-0000-0000-00002F380000}"/>
    <cellStyle name="Normal 5 5 5" xfId="14798" xr:uid="{00000000-0005-0000-0000-000030380000}"/>
    <cellStyle name="Normal 5 5 5 2" xfId="14799" xr:uid="{00000000-0005-0000-0000-000031380000}"/>
    <cellStyle name="Normal 5 5 5 2 2" xfId="14800" xr:uid="{00000000-0005-0000-0000-000032380000}"/>
    <cellStyle name="Normal 5 5 5 2 2 2" xfId="14801" xr:uid="{00000000-0005-0000-0000-000033380000}"/>
    <cellStyle name="Normal 5 5 5 2 3" xfId="14802" xr:uid="{00000000-0005-0000-0000-000034380000}"/>
    <cellStyle name="Normal 5 5 5 3" xfId="14803" xr:uid="{00000000-0005-0000-0000-000035380000}"/>
    <cellStyle name="Normal 5 5 5 3 2" xfId="14804" xr:uid="{00000000-0005-0000-0000-000036380000}"/>
    <cellStyle name="Normal 5 5 5 4" xfId="14805" xr:uid="{00000000-0005-0000-0000-000037380000}"/>
    <cellStyle name="Normal 5 5 6" xfId="14806" xr:uid="{00000000-0005-0000-0000-000038380000}"/>
    <cellStyle name="Normal 5 5 6 2" xfId="14807" xr:uid="{00000000-0005-0000-0000-000039380000}"/>
    <cellStyle name="Normal 5 5 6 2 2" xfId="14808" xr:uid="{00000000-0005-0000-0000-00003A380000}"/>
    <cellStyle name="Normal 5 5 6 2 2 2" xfId="14809" xr:uid="{00000000-0005-0000-0000-00003B380000}"/>
    <cellStyle name="Normal 5 5 6 2 3" xfId="14810" xr:uid="{00000000-0005-0000-0000-00003C380000}"/>
    <cellStyle name="Normal 5 5 6 3" xfId="14811" xr:uid="{00000000-0005-0000-0000-00003D380000}"/>
    <cellStyle name="Normal 5 5 6 3 2" xfId="14812" xr:uid="{00000000-0005-0000-0000-00003E380000}"/>
    <cellStyle name="Normal 5 5 6 4" xfId="14813" xr:uid="{00000000-0005-0000-0000-00003F380000}"/>
    <cellStyle name="Normal 5 5 7" xfId="14814" xr:uid="{00000000-0005-0000-0000-000040380000}"/>
    <cellStyle name="Normal 5 5 7 2" xfId="14815" xr:uid="{00000000-0005-0000-0000-000041380000}"/>
    <cellStyle name="Normal 5 5 7 2 2" xfId="14816" xr:uid="{00000000-0005-0000-0000-000042380000}"/>
    <cellStyle name="Normal 5 5 7 3" xfId="14817" xr:uid="{00000000-0005-0000-0000-000043380000}"/>
    <cellStyle name="Normal 5 5 8" xfId="14818" xr:uid="{00000000-0005-0000-0000-000044380000}"/>
    <cellStyle name="Normal 5 5 8 2" xfId="14819" xr:uid="{00000000-0005-0000-0000-000045380000}"/>
    <cellStyle name="Normal 5 6" xfId="5313" xr:uid="{00000000-0005-0000-0000-000046380000}"/>
    <cellStyle name="Normal 5 6 2" xfId="14820" xr:uid="{00000000-0005-0000-0000-000047380000}"/>
    <cellStyle name="Normal 5 6 2 2" xfId="14821" xr:uid="{00000000-0005-0000-0000-000048380000}"/>
    <cellStyle name="Normal 5 6 2 2 2" xfId="14822" xr:uid="{00000000-0005-0000-0000-000049380000}"/>
    <cellStyle name="Normal 5 6 2 2 2 2" xfId="14823" xr:uid="{00000000-0005-0000-0000-00004A380000}"/>
    <cellStyle name="Normal 5 6 2 2 2 2 2" xfId="14824" xr:uid="{00000000-0005-0000-0000-00004B380000}"/>
    <cellStyle name="Normal 5 6 2 2 2 2 2 2" xfId="14825" xr:uid="{00000000-0005-0000-0000-00004C380000}"/>
    <cellStyle name="Normal 5 6 2 2 2 2 2 2 2" xfId="14826" xr:uid="{00000000-0005-0000-0000-00004D380000}"/>
    <cellStyle name="Normal 5 6 2 2 2 2 2 3" xfId="14827" xr:uid="{00000000-0005-0000-0000-00004E380000}"/>
    <cellStyle name="Normal 5 6 2 2 2 2 3" xfId="14828" xr:uid="{00000000-0005-0000-0000-00004F380000}"/>
    <cellStyle name="Normal 5 6 2 2 2 2 3 2" xfId="14829" xr:uid="{00000000-0005-0000-0000-000050380000}"/>
    <cellStyle name="Normal 5 6 2 2 2 2 4" xfId="14830" xr:uid="{00000000-0005-0000-0000-000051380000}"/>
    <cellStyle name="Normal 5 6 2 2 2 3" xfId="14831" xr:uid="{00000000-0005-0000-0000-000052380000}"/>
    <cellStyle name="Normal 5 6 2 2 2 3 2" xfId="14832" xr:uid="{00000000-0005-0000-0000-000053380000}"/>
    <cellStyle name="Normal 5 6 2 2 2 3 2 2" xfId="14833" xr:uid="{00000000-0005-0000-0000-000054380000}"/>
    <cellStyle name="Normal 5 6 2 2 2 3 2 2 2" xfId="14834" xr:uid="{00000000-0005-0000-0000-000055380000}"/>
    <cellStyle name="Normal 5 6 2 2 2 3 2 3" xfId="14835" xr:uid="{00000000-0005-0000-0000-000056380000}"/>
    <cellStyle name="Normal 5 6 2 2 2 3 3" xfId="14836" xr:uid="{00000000-0005-0000-0000-000057380000}"/>
    <cellStyle name="Normal 5 6 2 2 2 3 3 2" xfId="14837" xr:uid="{00000000-0005-0000-0000-000058380000}"/>
    <cellStyle name="Normal 5 6 2 2 2 3 4" xfId="14838" xr:uid="{00000000-0005-0000-0000-000059380000}"/>
    <cellStyle name="Normal 5 6 2 2 2 4" xfId="14839" xr:uid="{00000000-0005-0000-0000-00005A380000}"/>
    <cellStyle name="Normal 5 6 2 2 2 4 2" xfId="14840" xr:uid="{00000000-0005-0000-0000-00005B380000}"/>
    <cellStyle name="Normal 5 6 2 2 2 4 2 2" xfId="14841" xr:uid="{00000000-0005-0000-0000-00005C380000}"/>
    <cellStyle name="Normal 5 6 2 2 2 4 3" xfId="14842" xr:uid="{00000000-0005-0000-0000-00005D380000}"/>
    <cellStyle name="Normal 5 6 2 2 2 5" xfId="14843" xr:uid="{00000000-0005-0000-0000-00005E380000}"/>
    <cellStyle name="Normal 5 6 2 2 2 5 2" xfId="14844" xr:uid="{00000000-0005-0000-0000-00005F380000}"/>
    <cellStyle name="Normal 5 6 2 2 2 6" xfId="14845" xr:uid="{00000000-0005-0000-0000-000060380000}"/>
    <cellStyle name="Normal 5 6 2 2 3" xfId="14846" xr:uid="{00000000-0005-0000-0000-000061380000}"/>
    <cellStyle name="Normal 5 6 2 2 3 2" xfId="14847" xr:uid="{00000000-0005-0000-0000-000062380000}"/>
    <cellStyle name="Normal 5 6 2 2 3 2 2" xfId="14848" xr:uid="{00000000-0005-0000-0000-000063380000}"/>
    <cellStyle name="Normal 5 6 2 2 3 2 2 2" xfId="14849" xr:uid="{00000000-0005-0000-0000-000064380000}"/>
    <cellStyle name="Normal 5 6 2 2 3 2 3" xfId="14850" xr:uid="{00000000-0005-0000-0000-000065380000}"/>
    <cellStyle name="Normal 5 6 2 2 3 3" xfId="14851" xr:uid="{00000000-0005-0000-0000-000066380000}"/>
    <cellStyle name="Normal 5 6 2 2 3 3 2" xfId="14852" xr:uid="{00000000-0005-0000-0000-000067380000}"/>
    <cellStyle name="Normal 5 6 2 2 3 4" xfId="14853" xr:uid="{00000000-0005-0000-0000-000068380000}"/>
    <cellStyle name="Normal 5 6 2 2 4" xfId="14854" xr:uid="{00000000-0005-0000-0000-000069380000}"/>
    <cellStyle name="Normal 5 6 2 2 4 2" xfId="14855" xr:uid="{00000000-0005-0000-0000-00006A380000}"/>
    <cellStyle name="Normal 5 6 2 2 4 2 2" xfId="14856" xr:uid="{00000000-0005-0000-0000-00006B380000}"/>
    <cellStyle name="Normal 5 6 2 2 4 2 2 2" xfId="14857" xr:uid="{00000000-0005-0000-0000-00006C380000}"/>
    <cellStyle name="Normal 5 6 2 2 4 2 3" xfId="14858" xr:uid="{00000000-0005-0000-0000-00006D380000}"/>
    <cellStyle name="Normal 5 6 2 2 4 3" xfId="14859" xr:uid="{00000000-0005-0000-0000-00006E380000}"/>
    <cellStyle name="Normal 5 6 2 2 4 3 2" xfId="14860" xr:uid="{00000000-0005-0000-0000-00006F380000}"/>
    <cellStyle name="Normal 5 6 2 2 4 4" xfId="14861" xr:uid="{00000000-0005-0000-0000-000070380000}"/>
    <cellStyle name="Normal 5 6 2 2 5" xfId="14862" xr:uid="{00000000-0005-0000-0000-000071380000}"/>
    <cellStyle name="Normal 5 6 2 2 5 2" xfId="14863" xr:uid="{00000000-0005-0000-0000-000072380000}"/>
    <cellStyle name="Normal 5 6 2 2 5 2 2" xfId="14864" xr:uid="{00000000-0005-0000-0000-000073380000}"/>
    <cellStyle name="Normal 5 6 2 2 5 3" xfId="14865" xr:uid="{00000000-0005-0000-0000-000074380000}"/>
    <cellStyle name="Normal 5 6 2 2 6" xfId="14866" xr:uid="{00000000-0005-0000-0000-000075380000}"/>
    <cellStyle name="Normal 5 6 2 2 6 2" xfId="14867" xr:uid="{00000000-0005-0000-0000-000076380000}"/>
    <cellStyle name="Normal 5 6 2 2 7" xfId="14868" xr:uid="{00000000-0005-0000-0000-000077380000}"/>
    <cellStyle name="Normal 5 6 3" xfId="14869" xr:uid="{00000000-0005-0000-0000-000078380000}"/>
    <cellStyle name="Normal 5 6 3 2" xfId="14870" xr:uid="{00000000-0005-0000-0000-000079380000}"/>
    <cellStyle name="Normal 5 6 3 2 2" xfId="14871" xr:uid="{00000000-0005-0000-0000-00007A380000}"/>
    <cellStyle name="Normal 5 6 3 2 2 2" xfId="14872" xr:uid="{00000000-0005-0000-0000-00007B380000}"/>
    <cellStyle name="Normal 5 6 3 2 2 2 2" xfId="14873" xr:uid="{00000000-0005-0000-0000-00007C380000}"/>
    <cellStyle name="Normal 5 6 3 2 2 2 2 2" xfId="14874" xr:uid="{00000000-0005-0000-0000-00007D380000}"/>
    <cellStyle name="Normal 5 6 3 2 2 2 3" xfId="14875" xr:uid="{00000000-0005-0000-0000-00007E380000}"/>
    <cellStyle name="Normal 5 6 3 2 2 3" xfId="14876" xr:uid="{00000000-0005-0000-0000-00007F380000}"/>
    <cellStyle name="Normal 5 6 3 2 2 3 2" xfId="14877" xr:uid="{00000000-0005-0000-0000-000080380000}"/>
    <cellStyle name="Normal 5 6 3 2 2 4" xfId="14878" xr:uid="{00000000-0005-0000-0000-000081380000}"/>
    <cellStyle name="Normal 5 6 3 2 3" xfId="14879" xr:uid="{00000000-0005-0000-0000-000082380000}"/>
    <cellStyle name="Normal 5 6 3 2 3 2" xfId="14880" xr:uid="{00000000-0005-0000-0000-000083380000}"/>
    <cellStyle name="Normal 5 6 3 2 3 2 2" xfId="14881" xr:uid="{00000000-0005-0000-0000-000084380000}"/>
    <cellStyle name="Normal 5 6 3 2 3 2 2 2" xfId="14882" xr:uid="{00000000-0005-0000-0000-000085380000}"/>
    <cellStyle name="Normal 5 6 3 2 3 2 3" xfId="14883" xr:uid="{00000000-0005-0000-0000-000086380000}"/>
    <cellStyle name="Normal 5 6 3 2 3 3" xfId="14884" xr:uid="{00000000-0005-0000-0000-000087380000}"/>
    <cellStyle name="Normal 5 6 3 2 3 3 2" xfId="14885" xr:uid="{00000000-0005-0000-0000-000088380000}"/>
    <cellStyle name="Normal 5 6 3 2 3 4" xfId="14886" xr:uid="{00000000-0005-0000-0000-000089380000}"/>
    <cellStyle name="Normal 5 6 3 2 4" xfId="14887" xr:uid="{00000000-0005-0000-0000-00008A380000}"/>
    <cellStyle name="Normal 5 6 3 2 4 2" xfId="14888" xr:uid="{00000000-0005-0000-0000-00008B380000}"/>
    <cellStyle name="Normal 5 6 3 2 4 2 2" xfId="14889" xr:uid="{00000000-0005-0000-0000-00008C380000}"/>
    <cellStyle name="Normal 5 6 3 2 4 3" xfId="14890" xr:uid="{00000000-0005-0000-0000-00008D380000}"/>
    <cellStyle name="Normal 5 6 3 2 5" xfId="14891" xr:uid="{00000000-0005-0000-0000-00008E380000}"/>
    <cellStyle name="Normal 5 6 3 2 5 2" xfId="14892" xr:uid="{00000000-0005-0000-0000-00008F380000}"/>
    <cellStyle name="Normal 5 6 3 2 6" xfId="14893" xr:uid="{00000000-0005-0000-0000-000090380000}"/>
    <cellStyle name="Normal 5 6 3 3" xfId="14894" xr:uid="{00000000-0005-0000-0000-000091380000}"/>
    <cellStyle name="Normal 5 6 3 3 2" xfId="14895" xr:uid="{00000000-0005-0000-0000-000092380000}"/>
    <cellStyle name="Normal 5 6 3 3 2 2" xfId="14896" xr:uid="{00000000-0005-0000-0000-000093380000}"/>
    <cellStyle name="Normal 5 6 3 3 2 2 2" xfId="14897" xr:uid="{00000000-0005-0000-0000-000094380000}"/>
    <cellStyle name="Normal 5 6 3 3 2 3" xfId="14898" xr:uid="{00000000-0005-0000-0000-000095380000}"/>
    <cellStyle name="Normal 5 6 3 3 3" xfId="14899" xr:uid="{00000000-0005-0000-0000-000096380000}"/>
    <cellStyle name="Normal 5 6 3 3 3 2" xfId="14900" xr:uid="{00000000-0005-0000-0000-000097380000}"/>
    <cellStyle name="Normal 5 6 3 3 4" xfId="14901" xr:uid="{00000000-0005-0000-0000-000098380000}"/>
    <cellStyle name="Normal 5 6 3 4" xfId="14902" xr:uid="{00000000-0005-0000-0000-000099380000}"/>
    <cellStyle name="Normal 5 6 3 4 2" xfId="14903" xr:uid="{00000000-0005-0000-0000-00009A380000}"/>
    <cellStyle name="Normal 5 6 3 4 2 2" xfId="14904" xr:uid="{00000000-0005-0000-0000-00009B380000}"/>
    <cellStyle name="Normal 5 6 3 4 2 2 2" xfId="14905" xr:uid="{00000000-0005-0000-0000-00009C380000}"/>
    <cellStyle name="Normal 5 6 3 4 2 3" xfId="14906" xr:uid="{00000000-0005-0000-0000-00009D380000}"/>
    <cellStyle name="Normal 5 6 3 4 3" xfId="14907" xr:uid="{00000000-0005-0000-0000-00009E380000}"/>
    <cellStyle name="Normal 5 6 3 4 3 2" xfId="14908" xr:uid="{00000000-0005-0000-0000-00009F380000}"/>
    <cellStyle name="Normal 5 6 3 4 4" xfId="14909" xr:uid="{00000000-0005-0000-0000-0000A0380000}"/>
    <cellStyle name="Normal 5 6 3 5" xfId="14910" xr:uid="{00000000-0005-0000-0000-0000A1380000}"/>
    <cellStyle name="Normal 5 6 3 5 2" xfId="14911" xr:uid="{00000000-0005-0000-0000-0000A2380000}"/>
    <cellStyle name="Normal 5 6 3 5 2 2" xfId="14912" xr:uid="{00000000-0005-0000-0000-0000A3380000}"/>
    <cellStyle name="Normal 5 6 3 5 3" xfId="14913" xr:uid="{00000000-0005-0000-0000-0000A4380000}"/>
    <cellStyle name="Normal 5 6 3 6" xfId="14914" xr:uid="{00000000-0005-0000-0000-0000A5380000}"/>
    <cellStyle name="Normal 5 6 3 6 2" xfId="14915" xr:uid="{00000000-0005-0000-0000-0000A6380000}"/>
    <cellStyle name="Normal 5 6 3 7" xfId="14916" xr:uid="{00000000-0005-0000-0000-0000A7380000}"/>
    <cellStyle name="Normal 5 6 4" xfId="14917" xr:uid="{00000000-0005-0000-0000-0000A8380000}"/>
    <cellStyle name="Normal 5 6 4 2" xfId="14918" xr:uid="{00000000-0005-0000-0000-0000A9380000}"/>
    <cellStyle name="Normal 5 6 4 2 2" xfId="14919" xr:uid="{00000000-0005-0000-0000-0000AA380000}"/>
    <cellStyle name="Normal 5 6 4 2 2 2" xfId="14920" xr:uid="{00000000-0005-0000-0000-0000AB380000}"/>
    <cellStyle name="Normal 5 6 4 2 2 2 2" xfId="14921" xr:uid="{00000000-0005-0000-0000-0000AC380000}"/>
    <cellStyle name="Normal 5 6 4 2 2 3" xfId="14922" xr:uid="{00000000-0005-0000-0000-0000AD380000}"/>
    <cellStyle name="Normal 5 6 4 2 3" xfId="14923" xr:uid="{00000000-0005-0000-0000-0000AE380000}"/>
    <cellStyle name="Normal 5 6 4 2 3 2" xfId="14924" xr:uid="{00000000-0005-0000-0000-0000AF380000}"/>
    <cellStyle name="Normal 5 6 4 2 4" xfId="14925" xr:uid="{00000000-0005-0000-0000-0000B0380000}"/>
    <cellStyle name="Normal 5 6 4 3" xfId="14926" xr:uid="{00000000-0005-0000-0000-0000B1380000}"/>
    <cellStyle name="Normal 5 6 4 3 2" xfId="14927" xr:uid="{00000000-0005-0000-0000-0000B2380000}"/>
    <cellStyle name="Normal 5 6 4 3 2 2" xfId="14928" xr:uid="{00000000-0005-0000-0000-0000B3380000}"/>
    <cellStyle name="Normal 5 6 4 3 2 2 2" xfId="14929" xr:uid="{00000000-0005-0000-0000-0000B4380000}"/>
    <cellStyle name="Normal 5 6 4 3 2 3" xfId="14930" xr:uid="{00000000-0005-0000-0000-0000B5380000}"/>
    <cellStyle name="Normal 5 6 4 3 3" xfId="14931" xr:uid="{00000000-0005-0000-0000-0000B6380000}"/>
    <cellStyle name="Normal 5 6 4 3 3 2" xfId="14932" xr:uid="{00000000-0005-0000-0000-0000B7380000}"/>
    <cellStyle name="Normal 5 6 4 3 4" xfId="14933" xr:uid="{00000000-0005-0000-0000-0000B8380000}"/>
    <cellStyle name="Normal 5 6 4 4" xfId="14934" xr:uid="{00000000-0005-0000-0000-0000B9380000}"/>
    <cellStyle name="Normal 5 6 4 4 2" xfId="14935" xr:uid="{00000000-0005-0000-0000-0000BA380000}"/>
    <cellStyle name="Normal 5 6 4 4 2 2" xfId="14936" xr:uid="{00000000-0005-0000-0000-0000BB380000}"/>
    <cellStyle name="Normal 5 6 4 4 3" xfId="14937" xr:uid="{00000000-0005-0000-0000-0000BC380000}"/>
    <cellStyle name="Normal 5 6 4 5" xfId="14938" xr:uid="{00000000-0005-0000-0000-0000BD380000}"/>
    <cellStyle name="Normal 5 6 4 5 2" xfId="14939" xr:uid="{00000000-0005-0000-0000-0000BE380000}"/>
    <cellStyle name="Normal 5 6 4 6" xfId="14940" xr:uid="{00000000-0005-0000-0000-0000BF380000}"/>
    <cellStyle name="Normal 5 6 5" xfId="14941" xr:uid="{00000000-0005-0000-0000-0000C0380000}"/>
    <cellStyle name="Normal 5 6 5 2" xfId="14942" xr:uid="{00000000-0005-0000-0000-0000C1380000}"/>
    <cellStyle name="Normal 5 6 5 2 2" xfId="14943" xr:uid="{00000000-0005-0000-0000-0000C2380000}"/>
    <cellStyle name="Normal 5 6 5 2 2 2" xfId="14944" xr:uid="{00000000-0005-0000-0000-0000C3380000}"/>
    <cellStyle name="Normal 5 6 5 2 3" xfId="14945" xr:uid="{00000000-0005-0000-0000-0000C4380000}"/>
    <cellStyle name="Normal 5 6 5 3" xfId="14946" xr:uid="{00000000-0005-0000-0000-0000C5380000}"/>
    <cellStyle name="Normal 5 6 5 3 2" xfId="14947" xr:uid="{00000000-0005-0000-0000-0000C6380000}"/>
    <cellStyle name="Normal 5 6 5 4" xfId="14948" xr:uid="{00000000-0005-0000-0000-0000C7380000}"/>
    <cellStyle name="Normal 5 6 6" xfId="14949" xr:uid="{00000000-0005-0000-0000-0000C8380000}"/>
    <cellStyle name="Normal 5 6 6 2" xfId="14950" xr:uid="{00000000-0005-0000-0000-0000C9380000}"/>
    <cellStyle name="Normal 5 6 6 2 2" xfId="14951" xr:uid="{00000000-0005-0000-0000-0000CA380000}"/>
    <cellStyle name="Normal 5 6 6 2 2 2" xfId="14952" xr:uid="{00000000-0005-0000-0000-0000CB380000}"/>
    <cellStyle name="Normal 5 6 6 2 3" xfId="14953" xr:uid="{00000000-0005-0000-0000-0000CC380000}"/>
    <cellStyle name="Normal 5 6 6 3" xfId="14954" xr:uid="{00000000-0005-0000-0000-0000CD380000}"/>
    <cellStyle name="Normal 5 6 6 3 2" xfId="14955" xr:uid="{00000000-0005-0000-0000-0000CE380000}"/>
    <cellStyle name="Normal 5 6 6 4" xfId="14956" xr:uid="{00000000-0005-0000-0000-0000CF380000}"/>
    <cellStyle name="Normal 5 6 7" xfId="14957" xr:uid="{00000000-0005-0000-0000-0000D0380000}"/>
    <cellStyle name="Normal 5 6 7 2" xfId="14958" xr:uid="{00000000-0005-0000-0000-0000D1380000}"/>
    <cellStyle name="Normal 5 6 7 2 2" xfId="14959" xr:uid="{00000000-0005-0000-0000-0000D2380000}"/>
    <cellStyle name="Normal 5 6 7 3" xfId="14960" xr:uid="{00000000-0005-0000-0000-0000D3380000}"/>
    <cellStyle name="Normal 5 6 8" xfId="14961" xr:uid="{00000000-0005-0000-0000-0000D4380000}"/>
    <cellStyle name="Normal 5 6 8 2" xfId="14962" xr:uid="{00000000-0005-0000-0000-0000D5380000}"/>
    <cellStyle name="Normal 5 7" xfId="5314" xr:uid="{00000000-0005-0000-0000-0000D6380000}"/>
    <cellStyle name="Normal 5 7 2" xfId="14963" xr:uid="{00000000-0005-0000-0000-0000D7380000}"/>
    <cellStyle name="Normal 5 7 2 2" xfId="14964" xr:uid="{00000000-0005-0000-0000-0000D8380000}"/>
    <cellStyle name="Normal 5 7 3" xfId="14965" xr:uid="{00000000-0005-0000-0000-0000D9380000}"/>
    <cellStyle name="Normal 5 8" xfId="14966" xr:uid="{00000000-0005-0000-0000-0000DA380000}"/>
    <cellStyle name="Normal 5 8 2" xfId="14967" xr:uid="{00000000-0005-0000-0000-0000DB380000}"/>
    <cellStyle name="Normal 5 8 2 2" xfId="14968" xr:uid="{00000000-0005-0000-0000-0000DC380000}"/>
    <cellStyle name="Normal 5 8 3" xfId="14969" xr:uid="{00000000-0005-0000-0000-0000DD380000}"/>
    <cellStyle name="Normal 5 9" xfId="14970" xr:uid="{00000000-0005-0000-0000-0000DE380000}"/>
    <cellStyle name="Normal 5 9 2" xfId="14971" xr:uid="{00000000-0005-0000-0000-0000DF380000}"/>
    <cellStyle name="Normal 5 9 2 2" xfId="14972" xr:uid="{00000000-0005-0000-0000-0000E0380000}"/>
    <cellStyle name="Normal 5 9 3" xfId="14973" xr:uid="{00000000-0005-0000-0000-0000E1380000}"/>
    <cellStyle name="Normal 5_BANK RECO" xfId="5315" xr:uid="{00000000-0005-0000-0000-0000E2380000}"/>
    <cellStyle name="Normal 50" xfId="5316" xr:uid="{00000000-0005-0000-0000-0000E3380000}"/>
    <cellStyle name="Normal 50 2" xfId="14974" xr:uid="{00000000-0005-0000-0000-0000E4380000}"/>
    <cellStyle name="Normal 50 3" xfId="14975" xr:uid="{00000000-0005-0000-0000-0000E5380000}"/>
    <cellStyle name="Normal 500" xfId="14976" xr:uid="{00000000-0005-0000-0000-0000E6380000}"/>
    <cellStyle name="Normal 501" xfId="14977" xr:uid="{00000000-0005-0000-0000-0000E7380000}"/>
    <cellStyle name="Normal 502" xfId="14978" xr:uid="{00000000-0005-0000-0000-0000E8380000}"/>
    <cellStyle name="Normal 503" xfId="14979" xr:uid="{00000000-0005-0000-0000-0000E9380000}"/>
    <cellStyle name="Normal 504" xfId="14980" xr:uid="{00000000-0005-0000-0000-0000EA380000}"/>
    <cellStyle name="Normal 505" xfId="14981" xr:uid="{00000000-0005-0000-0000-0000EB380000}"/>
    <cellStyle name="Normal 506" xfId="14982" xr:uid="{00000000-0005-0000-0000-0000EC380000}"/>
    <cellStyle name="Normal 507" xfId="14983" xr:uid="{00000000-0005-0000-0000-0000ED380000}"/>
    <cellStyle name="Normal 508" xfId="14984" xr:uid="{00000000-0005-0000-0000-0000EE380000}"/>
    <cellStyle name="Normal 509" xfId="14985" xr:uid="{00000000-0005-0000-0000-0000EF380000}"/>
    <cellStyle name="Normal 51" xfId="5317" xr:uid="{00000000-0005-0000-0000-0000F0380000}"/>
    <cellStyle name="Normal 51 2" xfId="14986" xr:uid="{00000000-0005-0000-0000-0000F1380000}"/>
    <cellStyle name="Normal 51 2 2" xfId="14987" xr:uid="{00000000-0005-0000-0000-0000F2380000}"/>
    <cellStyle name="Normal 51 2 2 2" xfId="14988" xr:uid="{00000000-0005-0000-0000-0000F3380000}"/>
    <cellStyle name="Normal 51 2 3" xfId="14989" xr:uid="{00000000-0005-0000-0000-0000F4380000}"/>
    <cellStyle name="Normal 51 3" xfId="14990" xr:uid="{00000000-0005-0000-0000-0000F5380000}"/>
    <cellStyle name="Normal 51 3 2" xfId="14991" xr:uid="{00000000-0005-0000-0000-0000F6380000}"/>
    <cellStyle name="Normal 51 4" xfId="14992" xr:uid="{00000000-0005-0000-0000-0000F7380000}"/>
    <cellStyle name="Normal 510" xfId="14993" xr:uid="{00000000-0005-0000-0000-0000F8380000}"/>
    <cellStyle name="Normal 511" xfId="14994" xr:uid="{00000000-0005-0000-0000-0000F9380000}"/>
    <cellStyle name="Normal 512" xfId="14995" xr:uid="{00000000-0005-0000-0000-0000FA380000}"/>
    <cellStyle name="Normal 513" xfId="14996" xr:uid="{00000000-0005-0000-0000-0000FB380000}"/>
    <cellStyle name="Normal 514" xfId="14997" xr:uid="{00000000-0005-0000-0000-0000FC380000}"/>
    <cellStyle name="Normal 515" xfId="14998" xr:uid="{00000000-0005-0000-0000-0000FD380000}"/>
    <cellStyle name="Normal 516" xfId="14999" xr:uid="{00000000-0005-0000-0000-0000FE380000}"/>
    <cellStyle name="Normal 517" xfId="15000" xr:uid="{00000000-0005-0000-0000-0000FF380000}"/>
    <cellStyle name="Normal 518" xfId="15001" xr:uid="{00000000-0005-0000-0000-000000390000}"/>
    <cellStyle name="Normal 519" xfId="15002" xr:uid="{00000000-0005-0000-0000-000001390000}"/>
    <cellStyle name="Normal 52" xfId="5318" xr:uid="{00000000-0005-0000-0000-000002390000}"/>
    <cellStyle name="Normal 52 2" xfId="15003" xr:uid="{00000000-0005-0000-0000-000003390000}"/>
    <cellStyle name="Normal 52 2 2" xfId="15004" xr:uid="{00000000-0005-0000-0000-000004390000}"/>
    <cellStyle name="Normal 52 2 2 2" xfId="15005" xr:uid="{00000000-0005-0000-0000-000005390000}"/>
    <cellStyle name="Normal 52 2 2 2 2" xfId="15006" xr:uid="{00000000-0005-0000-0000-000006390000}"/>
    <cellStyle name="Normal 52 2 2 2 2 2" xfId="15007" xr:uid="{00000000-0005-0000-0000-000007390000}"/>
    <cellStyle name="Normal 52 2 2 2 2 2 2" xfId="15008" xr:uid="{00000000-0005-0000-0000-000008390000}"/>
    <cellStyle name="Normal 52 2 2 2 2 3" xfId="15009" xr:uid="{00000000-0005-0000-0000-000009390000}"/>
    <cellStyle name="Normal 52 2 2 2 3" xfId="15010" xr:uid="{00000000-0005-0000-0000-00000A390000}"/>
    <cellStyle name="Normal 52 2 2 2 3 2" xfId="15011" xr:uid="{00000000-0005-0000-0000-00000B390000}"/>
    <cellStyle name="Normal 52 2 2 2 4" xfId="15012" xr:uid="{00000000-0005-0000-0000-00000C390000}"/>
    <cellStyle name="Normal 52 2 2 3" xfId="15013" xr:uid="{00000000-0005-0000-0000-00000D390000}"/>
    <cellStyle name="Normal 52 2 2 3 2" xfId="15014" xr:uid="{00000000-0005-0000-0000-00000E390000}"/>
    <cellStyle name="Normal 52 2 2 3 2 2" xfId="15015" xr:uid="{00000000-0005-0000-0000-00000F390000}"/>
    <cellStyle name="Normal 52 2 2 3 2 2 2" xfId="15016" xr:uid="{00000000-0005-0000-0000-000010390000}"/>
    <cellStyle name="Normal 52 2 2 3 2 3" xfId="15017" xr:uid="{00000000-0005-0000-0000-000011390000}"/>
    <cellStyle name="Normal 52 2 2 3 3" xfId="15018" xr:uid="{00000000-0005-0000-0000-000012390000}"/>
    <cellStyle name="Normal 52 2 2 3 3 2" xfId="15019" xr:uid="{00000000-0005-0000-0000-000013390000}"/>
    <cellStyle name="Normal 52 2 2 3 4" xfId="15020" xr:uid="{00000000-0005-0000-0000-000014390000}"/>
    <cellStyle name="Normal 52 2 2 4" xfId="15021" xr:uid="{00000000-0005-0000-0000-000015390000}"/>
    <cellStyle name="Normal 52 2 2 4 2" xfId="15022" xr:uid="{00000000-0005-0000-0000-000016390000}"/>
    <cellStyle name="Normal 52 2 2 4 2 2" xfId="15023" xr:uid="{00000000-0005-0000-0000-000017390000}"/>
    <cellStyle name="Normal 52 2 2 4 3" xfId="15024" xr:uid="{00000000-0005-0000-0000-000018390000}"/>
    <cellStyle name="Normal 52 2 2 5" xfId="15025" xr:uid="{00000000-0005-0000-0000-000019390000}"/>
    <cellStyle name="Normal 52 2 2 5 2" xfId="15026" xr:uid="{00000000-0005-0000-0000-00001A390000}"/>
    <cellStyle name="Normal 52 2 2 6" xfId="15027" xr:uid="{00000000-0005-0000-0000-00001B390000}"/>
    <cellStyle name="Normal 52 2 3" xfId="15028" xr:uid="{00000000-0005-0000-0000-00001C390000}"/>
    <cellStyle name="Normal 52 2 3 2" xfId="15029" xr:uid="{00000000-0005-0000-0000-00001D390000}"/>
    <cellStyle name="Normal 52 2 3 2 2" xfId="15030" xr:uid="{00000000-0005-0000-0000-00001E390000}"/>
    <cellStyle name="Normal 52 2 3 2 2 2" xfId="15031" xr:uid="{00000000-0005-0000-0000-00001F390000}"/>
    <cellStyle name="Normal 52 2 3 2 3" xfId="15032" xr:uid="{00000000-0005-0000-0000-000020390000}"/>
    <cellStyle name="Normal 52 2 3 3" xfId="15033" xr:uid="{00000000-0005-0000-0000-000021390000}"/>
    <cellStyle name="Normal 52 2 3 3 2" xfId="15034" xr:uid="{00000000-0005-0000-0000-000022390000}"/>
    <cellStyle name="Normal 52 2 3 4" xfId="15035" xr:uid="{00000000-0005-0000-0000-000023390000}"/>
    <cellStyle name="Normal 52 2 4" xfId="15036" xr:uid="{00000000-0005-0000-0000-000024390000}"/>
    <cellStyle name="Normal 52 2 4 2" xfId="15037" xr:uid="{00000000-0005-0000-0000-000025390000}"/>
    <cellStyle name="Normal 52 2 4 2 2" xfId="15038" xr:uid="{00000000-0005-0000-0000-000026390000}"/>
    <cellStyle name="Normal 52 2 4 2 2 2" xfId="15039" xr:uid="{00000000-0005-0000-0000-000027390000}"/>
    <cellStyle name="Normal 52 2 4 2 3" xfId="15040" xr:uid="{00000000-0005-0000-0000-000028390000}"/>
    <cellStyle name="Normal 52 2 4 3" xfId="15041" xr:uid="{00000000-0005-0000-0000-000029390000}"/>
    <cellStyle name="Normal 52 2 4 3 2" xfId="15042" xr:uid="{00000000-0005-0000-0000-00002A390000}"/>
    <cellStyle name="Normal 52 2 4 4" xfId="15043" xr:uid="{00000000-0005-0000-0000-00002B390000}"/>
    <cellStyle name="Normal 52 2 5" xfId="15044" xr:uid="{00000000-0005-0000-0000-00002C390000}"/>
    <cellStyle name="Normal 52 2 5 2" xfId="15045" xr:uid="{00000000-0005-0000-0000-00002D390000}"/>
    <cellStyle name="Normal 52 2 5 2 2" xfId="15046" xr:uid="{00000000-0005-0000-0000-00002E390000}"/>
    <cellStyle name="Normal 52 2 5 3" xfId="15047" xr:uid="{00000000-0005-0000-0000-00002F390000}"/>
    <cellStyle name="Normal 52 2 6" xfId="15048" xr:uid="{00000000-0005-0000-0000-000030390000}"/>
    <cellStyle name="Normal 52 2 6 2" xfId="15049" xr:uid="{00000000-0005-0000-0000-000031390000}"/>
    <cellStyle name="Normal 52 2 7" xfId="15050" xr:uid="{00000000-0005-0000-0000-000032390000}"/>
    <cellStyle name="Normal 520" xfId="15051" xr:uid="{00000000-0005-0000-0000-000033390000}"/>
    <cellStyle name="Normal 521" xfId="15052" xr:uid="{00000000-0005-0000-0000-000034390000}"/>
    <cellStyle name="Normal 522" xfId="15053" xr:uid="{00000000-0005-0000-0000-000035390000}"/>
    <cellStyle name="Normal 523" xfId="15054" xr:uid="{00000000-0005-0000-0000-000036390000}"/>
    <cellStyle name="Normal 524" xfId="15055" xr:uid="{00000000-0005-0000-0000-000037390000}"/>
    <cellStyle name="Normal 525" xfId="15056" xr:uid="{00000000-0005-0000-0000-000038390000}"/>
    <cellStyle name="Normal 526" xfId="15057" xr:uid="{00000000-0005-0000-0000-000039390000}"/>
    <cellStyle name="Normal 527" xfId="15058" xr:uid="{00000000-0005-0000-0000-00003A390000}"/>
    <cellStyle name="Normal 528" xfId="15059" xr:uid="{00000000-0005-0000-0000-00003B390000}"/>
    <cellStyle name="Normal 529" xfId="15060" xr:uid="{00000000-0005-0000-0000-00003C390000}"/>
    <cellStyle name="Normal 53" xfId="5319" xr:uid="{00000000-0005-0000-0000-00003D390000}"/>
    <cellStyle name="Normal 53 2" xfId="15061" xr:uid="{00000000-0005-0000-0000-00003E390000}"/>
    <cellStyle name="Normal 53 2 2" xfId="15062" xr:uid="{00000000-0005-0000-0000-00003F390000}"/>
    <cellStyle name="Normal 53 3" xfId="15063" xr:uid="{00000000-0005-0000-0000-000040390000}"/>
    <cellStyle name="Normal 530" xfId="15064" xr:uid="{00000000-0005-0000-0000-000041390000}"/>
    <cellStyle name="Normal 531" xfId="15065" xr:uid="{00000000-0005-0000-0000-000042390000}"/>
    <cellStyle name="Normal 532" xfId="15066" xr:uid="{00000000-0005-0000-0000-000043390000}"/>
    <cellStyle name="Normal 533" xfId="15067" xr:uid="{00000000-0005-0000-0000-000044390000}"/>
    <cellStyle name="Normal 534" xfId="15068" xr:uid="{00000000-0005-0000-0000-000045390000}"/>
    <cellStyle name="Normal 535" xfId="15069" xr:uid="{00000000-0005-0000-0000-000046390000}"/>
    <cellStyle name="Normal 536" xfId="15070" xr:uid="{00000000-0005-0000-0000-000047390000}"/>
    <cellStyle name="Normal 537" xfId="15071" xr:uid="{00000000-0005-0000-0000-000048390000}"/>
    <cellStyle name="Normal 538" xfId="15072" xr:uid="{00000000-0005-0000-0000-000049390000}"/>
    <cellStyle name="Normal 539" xfId="15073" xr:uid="{00000000-0005-0000-0000-00004A390000}"/>
    <cellStyle name="Normal 54" xfId="5320" xr:uid="{00000000-0005-0000-0000-00004B390000}"/>
    <cellStyle name="Normal 54 2" xfId="15074" xr:uid="{00000000-0005-0000-0000-00004C390000}"/>
    <cellStyle name="Normal 54 2 2" xfId="15075" xr:uid="{00000000-0005-0000-0000-00004D390000}"/>
    <cellStyle name="Normal 54 2 2 2" xfId="15076" xr:uid="{00000000-0005-0000-0000-00004E390000}"/>
    <cellStyle name="Normal 54 2 2 2 2" xfId="15077" xr:uid="{00000000-0005-0000-0000-00004F390000}"/>
    <cellStyle name="Normal 54 2 2 2 2 2" xfId="15078" xr:uid="{00000000-0005-0000-0000-000050390000}"/>
    <cellStyle name="Normal 54 2 2 2 2 2 2" xfId="15079" xr:uid="{00000000-0005-0000-0000-000051390000}"/>
    <cellStyle name="Normal 54 2 2 2 2 3" xfId="15080" xr:uid="{00000000-0005-0000-0000-000052390000}"/>
    <cellStyle name="Normal 54 2 2 2 3" xfId="15081" xr:uid="{00000000-0005-0000-0000-000053390000}"/>
    <cellStyle name="Normal 54 2 2 2 3 2" xfId="15082" xr:uid="{00000000-0005-0000-0000-000054390000}"/>
    <cellStyle name="Normal 54 2 2 2 4" xfId="15083" xr:uid="{00000000-0005-0000-0000-000055390000}"/>
    <cellStyle name="Normal 54 2 2 3" xfId="15084" xr:uid="{00000000-0005-0000-0000-000056390000}"/>
    <cellStyle name="Normal 54 2 2 3 2" xfId="15085" xr:uid="{00000000-0005-0000-0000-000057390000}"/>
    <cellStyle name="Normal 54 2 2 3 2 2" xfId="15086" xr:uid="{00000000-0005-0000-0000-000058390000}"/>
    <cellStyle name="Normal 54 2 2 3 2 2 2" xfId="15087" xr:uid="{00000000-0005-0000-0000-000059390000}"/>
    <cellStyle name="Normal 54 2 2 3 2 3" xfId="15088" xr:uid="{00000000-0005-0000-0000-00005A390000}"/>
    <cellStyle name="Normal 54 2 2 3 3" xfId="15089" xr:uid="{00000000-0005-0000-0000-00005B390000}"/>
    <cellStyle name="Normal 54 2 2 3 3 2" xfId="15090" xr:uid="{00000000-0005-0000-0000-00005C390000}"/>
    <cellStyle name="Normal 54 2 2 3 4" xfId="15091" xr:uid="{00000000-0005-0000-0000-00005D390000}"/>
    <cellStyle name="Normal 54 2 2 4" xfId="15092" xr:uid="{00000000-0005-0000-0000-00005E390000}"/>
    <cellStyle name="Normal 54 2 2 4 2" xfId="15093" xr:uid="{00000000-0005-0000-0000-00005F390000}"/>
    <cellStyle name="Normal 54 2 2 4 2 2" xfId="15094" xr:uid="{00000000-0005-0000-0000-000060390000}"/>
    <cellStyle name="Normal 54 2 2 4 3" xfId="15095" xr:uid="{00000000-0005-0000-0000-000061390000}"/>
    <cellStyle name="Normal 54 2 2 5" xfId="15096" xr:uid="{00000000-0005-0000-0000-000062390000}"/>
    <cellStyle name="Normal 54 2 2 5 2" xfId="15097" xr:uid="{00000000-0005-0000-0000-000063390000}"/>
    <cellStyle name="Normal 54 2 2 6" xfId="15098" xr:uid="{00000000-0005-0000-0000-000064390000}"/>
    <cellStyle name="Normal 54 2 3" xfId="15099" xr:uid="{00000000-0005-0000-0000-000065390000}"/>
    <cellStyle name="Normal 54 2 3 2" xfId="15100" xr:uid="{00000000-0005-0000-0000-000066390000}"/>
    <cellStyle name="Normal 54 2 3 2 2" xfId="15101" xr:uid="{00000000-0005-0000-0000-000067390000}"/>
    <cellStyle name="Normal 54 2 3 2 2 2" xfId="15102" xr:uid="{00000000-0005-0000-0000-000068390000}"/>
    <cellStyle name="Normal 54 2 3 2 3" xfId="15103" xr:uid="{00000000-0005-0000-0000-000069390000}"/>
    <cellStyle name="Normal 54 2 3 3" xfId="15104" xr:uid="{00000000-0005-0000-0000-00006A390000}"/>
    <cellStyle name="Normal 54 2 3 3 2" xfId="15105" xr:uid="{00000000-0005-0000-0000-00006B390000}"/>
    <cellStyle name="Normal 54 2 3 4" xfId="15106" xr:uid="{00000000-0005-0000-0000-00006C390000}"/>
    <cellStyle name="Normal 54 2 4" xfId="15107" xr:uid="{00000000-0005-0000-0000-00006D390000}"/>
    <cellStyle name="Normal 54 2 4 2" xfId="15108" xr:uid="{00000000-0005-0000-0000-00006E390000}"/>
    <cellStyle name="Normal 54 2 4 2 2" xfId="15109" xr:uid="{00000000-0005-0000-0000-00006F390000}"/>
    <cellStyle name="Normal 54 2 4 2 2 2" xfId="15110" xr:uid="{00000000-0005-0000-0000-000070390000}"/>
    <cellStyle name="Normal 54 2 4 2 3" xfId="15111" xr:uid="{00000000-0005-0000-0000-000071390000}"/>
    <cellStyle name="Normal 54 2 4 3" xfId="15112" xr:uid="{00000000-0005-0000-0000-000072390000}"/>
    <cellStyle name="Normal 54 2 4 3 2" xfId="15113" xr:uid="{00000000-0005-0000-0000-000073390000}"/>
    <cellStyle name="Normal 54 2 4 4" xfId="15114" xr:uid="{00000000-0005-0000-0000-000074390000}"/>
    <cellStyle name="Normal 54 2 5" xfId="15115" xr:uid="{00000000-0005-0000-0000-000075390000}"/>
    <cellStyle name="Normal 54 2 5 2" xfId="15116" xr:uid="{00000000-0005-0000-0000-000076390000}"/>
    <cellStyle name="Normal 54 2 5 2 2" xfId="15117" xr:uid="{00000000-0005-0000-0000-000077390000}"/>
    <cellStyle name="Normal 54 2 5 3" xfId="15118" xr:uid="{00000000-0005-0000-0000-000078390000}"/>
    <cellStyle name="Normal 54 2 6" xfId="15119" xr:uid="{00000000-0005-0000-0000-000079390000}"/>
    <cellStyle name="Normal 54 2 6 2" xfId="15120" xr:uid="{00000000-0005-0000-0000-00007A390000}"/>
    <cellStyle name="Normal 54 2 7" xfId="15121" xr:uid="{00000000-0005-0000-0000-00007B390000}"/>
    <cellStyle name="Normal 54 3" xfId="15122" xr:uid="{00000000-0005-0000-0000-00007C390000}"/>
    <cellStyle name="Normal 540" xfId="15123" xr:uid="{00000000-0005-0000-0000-00007D390000}"/>
    <cellStyle name="Normal 541" xfId="15124" xr:uid="{00000000-0005-0000-0000-00007E390000}"/>
    <cellStyle name="Normal 542" xfId="15125" xr:uid="{00000000-0005-0000-0000-00007F390000}"/>
    <cellStyle name="Normal 543" xfId="15126" xr:uid="{00000000-0005-0000-0000-000080390000}"/>
    <cellStyle name="Normal 544" xfId="15127" xr:uid="{00000000-0005-0000-0000-000081390000}"/>
    <cellStyle name="Normal 545" xfId="15128" xr:uid="{00000000-0005-0000-0000-000082390000}"/>
    <cellStyle name="Normal 546" xfId="15129" xr:uid="{00000000-0005-0000-0000-000083390000}"/>
    <cellStyle name="Normal 547" xfId="15130" xr:uid="{00000000-0005-0000-0000-000084390000}"/>
    <cellStyle name="Normal 548" xfId="15131" xr:uid="{00000000-0005-0000-0000-000085390000}"/>
    <cellStyle name="Normal 549" xfId="15132" xr:uid="{00000000-0005-0000-0000-000086390000}"/>
    <cellStyle name="Normal 55" xfId="5321" xr:uid="{00000000-0005-0000-0000-000087390000}"/>
    <cellStyle name="Normal 55 2" xfId="5322" xr:uid="{00000000-0005-0000-0000-000088390000}"/>
    <cellStyle name="Normal 55 2 2" xfId="15133" xr:uid="{00000000-0005-0000-0000-000089390000}"/>
    <cellStyle name="Normal 55 3" xfId="15134" xr:uid="{00000000-0005-0000-0000-00008A390000}"/>
    <cellStyle name="Normal 550" xfId="15135" xr:uid="{00000000-0005-0000-0000-00008B390000}"/>
    <cellStyle name="Normal 551" xfId="15136" xr:uid="{00000000-0005-0000-0000-00008C390000}"/>
    <cellStyle name="Normal 552" xfId="15137" xr:uid="{00000000-0005-0000-0000-00008D390000}"/>
    <cellStyle name="Normal 553" xfId="15138" xr:uid="{00000000-0005-0000-0000-00008E390000}"/>
    <cellStyle name="Normal 554" xfId="15139" xr:uid="{00000000-0005-0000-0000-00008F390000}"/>
    <cellStyle name="Normal 555" xfId="15140" xr:uid="{00000000-0005-0000-0000-000090390000}"/>
    <cellStyle name="Normal 556" xfId="15141" xr:uid="{00000000-0005-0000-0000-000091390000}"/>
    <cellStyle name="Normal 557" xfId="15142" xr:uid="{00000000-0005-0000-0000-000092390000}"/>
    <cellStyle name="Normal 558" xfId="15143" xr:uid="{00000000-0005-0000-0000-000093390000}"/>
    <cellStyle name="Normal 559" xfId="15144" xr:uid="{00000000-0005-0000-0000-000094390000}"/>
    <cellStyle name="Normal 56" xfId="5323" xr:uid="{00000000-0005-0000-0000-000095390000}"/>
    <cellStyle name="Normal 56 2" xfId="15145" xr:uid="{00000000-0005-0000-0000-000096390000}"/>
    <cellStyle name="Normal 560" xfId="15146" xr:uid="{00000000-0005-0000-0000-000097390000}"/>
    <cellStyle name="Normal 561" xfId="15147" xr:uid="{00000000-0005-0000-0000-000098390000}"/>
    <cellStyle name="Normal 562" xfId="15148" xr:uid="{00000000-0005-0000-0000-000099390000}"/>
    <cellStyle name="Normal 563" xfId="15149" xr:uid="{00000000-0005-0000-0000-00009A390000}"/>
    <cellStyle name="Normal 564" xfId="15150" xr:uid="{00000000-0005-0000-0000-00009B390000}"/>
    <cellStyle name="Normal 565" xfId="15151" xr:uid="{00000000-0005-0000-0000-00009C390000}"/>
    <cellStyle name="Normal 566" xfId="15152" xr:uid="{00000000-0005-0000-0000-00009D390000}"/>
    <cellStyle name="Normal 567" xfId="15153" xr:uid="{00000000-0005-0000-0000-00009E390000}"/>
    <cellStyle name="Normal 568" xfId="15154" xr:uid="{00000000-0005-0000-0000-00009F390000}"/>
    <cellStyle name="Normal 569" xfId="15155" xr:uid="{00000000-0005-0000-0000-0000A0390000}"/>
    <cellStyle name="Normal 57" xfId="5324" xr:uid="{00000000-0005-0000-0000-0000A1390000}"/>
    <cellStyle name="Normal 57 2" xfId="15156" xr:uid="{00000000-0005-0000-0000-0000A2390000}"/>
    <cellStyle name="Normal 57 2 2" xfId="15157" xr:uid="{00000000-0005-0000-0000-0000A3390000}"/>
    <cellStyle name="Normal 57 3" xfId="15158" xr:uid="{00000000-0005-0000-0000-0000A4390000}"/>
    <cellStyle name="Normal 570" xfId="15159" xr:uid="{00000000-0005-0000-0000-0000A5390000}"/>
    <cellStyle name="Normal 571" xfId="15160" xr:uid="{00000000-0005-0000-0000-0000A6390000}"/>
    <cellStyle name="Normal 572" xfId="15161" xr:uid="{00000000-0005-0000-0000-0000A7390000}"/>
    <cellStyle name="Normal 573" xfId="15162" xr:uid="{00000000-0005-0000-0000-0000A8390000}"/>
    <cellStyle name="Normal 574" xfId="15163" xr:uid="{00000000-0005-0000-0000-0000A9390000}"/>
    <cellStyle name="Normal 575" xfId="15164" xr:uid="{00000000-0005-0000-0000-0000AA390000}"/>
    <cellStyle name="Normal 576" xfId="15165" xr:uid="{00000000-0005-0000-0000-0000AB390000}"/>
    <cellStyle name="Normal 577" xfId="15166" xr:uid="{00000000-0005-0000-0000-0000AC390000}"/>
    <cellStyle name="Normal 578" xfId="15167" xr:uid="{00000000-0005-0000-0000-0000AD390000}"/>
    <cellStyle name="Normal 579" xfId="15168" xr:uid="{00000000-0005-0000-0000-0000AE390000}"/>
    <cellStyle name="Normal 58" xfId="5325" xr:uid="{00000000-0005-0000-0000-0000AF390000}"/>
    <cellStyle name="Normal 58 2" xfId="15169" xr:uid="{00000000-0005-0000-0000-0000B0390000}"/>
    <cellStyle name="Normal 58 2 2" xfId="15170" xr:uid="{00000000-0005-0000-0000-0000B1390000}"/>
    <cellStyle name="Normal 58 2 2 2" xfId="15171" xr:uid="{00000000-0005-0000-0000-0000B2390000}"/>
    <cellStyle name="Normal 58 2 2 2 2" xfId="15172" xr:uid="{00000000-0005-0000-0000-0000B3390000}"/>
    <cellStyle name="Normal 58 2 2 2 2 2" xfId="15173" xr:uid="{00000000-0005-0000-0000-0000B4390000}"/>
    <cellStyle name="Normal 58 2 2 2 2 2 2" xfId="15174" xr:uid="{00000000-0005-0000-0000-0000B5390000}"/>
    <cellStyle name="Normal 58 2 2 2 2 3" xfId="15175" xr:uid="{00000000-0005-0000-0000-0000B6390000}"/>
    <cellStyle name="Normal 58 2 2 2 3" xfId="15176" xr:uid="{00000000-0005-0000-0000-0000B7390000}"/>
    <cellStyle name="Normal 58 2 2 2 3 2" xfId="15177" xr:uid="{00000000-0005-0000-0000-0000B8390000}"/>
    <cellStyle name="Normal 58 2 2 2 4" xfId="15178" xr:uid="{00000000-0005-0000-0000-0000B9390000}"/>
    <cellStyle name="Normal 58 2 2 3" xfId="15179" xr:uid="{00000000-0005-0000-0000-0000BA390000}"/>
    <cellStyle name="Normal 58 2 2 3 2" xfId="15180" xr:uid="{00000000-0005-0000-0000-0000BB390000}"/>
    <cellStyle name="Normal 58 2 2 3 2 2" xfId="15181" xr:uid="{00000000-0005-0000-0000-0000BC390000}"/>
    <cellStyle name="Normal 58 2 2 3 2 2 2" xfId="15182" xr:uid="{00000000-0005-0000-0000-0000BD390000}"/>
    <cellStyle name="Normal 58 2 2 3 2 3" xfId="15183" xr:uid="{00000000-0005-0000-0000-0000BE390000}"/>
    <cellStyle name="Normal 58 2 2 3 3" xfId="15184" xr:uid="{00000000-0005-0000-0000-0000BF390000}"/>
    <cellStyle name="Normal 58 2 2 3 3 2" xfId="15185" xr:uid="{00000000-0005-0000-0000-0000C0390000}"/>
    <cellStyle name="Normal 58 2 2 3 4" xfId="15186" xr:uid="{00000000-0005-0000-0000-0000C1390000}"/>
    <cellStyle name="Normal 58 2 2 4" xfId="15187" xr:uid="{00000000-0005-0000-0000-0000C2390000}"/>
    <cellStyle name="Normal 58 2 2 4 2" xfId="15188" xr:uid="{00000000-0005-0000-0000-0000C3390000}"/>
    <cellStyle name="Normal 58 2 2 4 2 2" xfId="15189" xr:uid="{00000000-0005-0000-0000-0000C4390000}"/>
    <cellStyle name="Normal 58 2 2 4 3" xfId="15190" xr:uid="{00000000-0005-0000-0000-0000C5390000}"/>
    <cellStyle name="Normal 58 2 2 5" xfId="15191" xr:uid="{00000000-0005-0000-0000-0000C6390000}"/>
    <cellStyle name="Normal 58 2 2 5 2" xfId="15192" xr:uid="{00000000-0005-0000-0000-0000C7390000}"/>
    <cellStyle name="Normal 58 2 2 6" xfId="15193" xr:uid="{00000000-0005-0000-0000-0000C8390000}"/>
    <cellStyle name="Normal 58 2 3" xfId="15194" xr:uid="{00000000-0005-0000-0000-0000C9390000}"/>
    <cellStyle name="Normal 58 2 3 2" xfId="15195" xr:uid="{00000000-0005-0000-0000-0000CA390000}"/>
    <cellStyle name="Normal 58 2 3 2 2" xfId="15196" xr:uid="{00000000-0005-0000-0000-0000CB390000}"/>
    <cellStyle name="Normal 58 2 3 2 2 2" xfId="15197" xr:uid="{00000000-0005-0000-0000-0000CC390000}"/>
    <cellStyle name="Normal 58 2 3 2 3" xfId="15198" xr:uid="{00000000-0005-0000-0000-0000CD390000}"/>
    <cellStyle name="Normal 58 2 3 3" xfId="15199" xr:uid="{00000000-0005-0000-0000-0000CE390000}"/>
    <cellStyle name="Normal 58 2 3 3 2" xfId="15200" xr:uid="{00000000-0005-0000-0000-0000CF390000}"/>
    <cellStyle name="Normal 58 2 3 4" xfId="15201" xr:uid="{00000000-0005-0000-0000-0000D0390000}"/>
    <cellStyle name="Normal 58 2 4" xfId="15202" xr:uid="{00000000-0005-0000-0000-0000D1390000}"/>
    <cellStyle name="Normal 58 2 4 2" xfId="15203" xr:uid="{00000000-0005-0000-0000-0000D2390000}"/>
    <cellStyle name="Normal 58 2 4 2 2" xfId="15204" xr:uid="{00000000-0005-0000-0000-0000D3390000}"/>
    <cellStyle name="Normal 58 2 4 2 2 2" xfId="15205" xr:uid="{00000000-0005-0000-0000-0000D4390000}"/>
    <cellStyle name="Normal 58 2 4 2 3" xfId="15206" xr:uid="{00000000-0005-0000-0000-0000D5390000}"/>
    <cellStyle name="Normal 58 2 4 3" xfId="15207" xr:uid="{00000000-0005-0000-0000-0000D6390000}"/>
    <cellStyle name="Normal 58 2 4 3 2" xfId="15208" xr:uid="{00000000-0005-0000-0000-0000D7390000}"/>
    <cellStyle name="Normal 58 2 4 4" xfId="15209" xr:uid="{00000000-0005-0000-0000-0000D8390000}"/>
    <cellStyle name="Normal 58 2 5" xfId="15210" xr:uid="{00000000-0005-0000-0000-0000D9390000}"/>
    <cellStyle name="Normal 58 2 5 2" xfId="15211" xr:uid="{00000000-0005-0000-0000-0000DA390000}"/>
    <cellStyle name="Normal 58 2 5 2 2" xfId="15212" xr:uid="{00000000-0005-0000-0000-0000DB390000}"/>
    <cellStyle name="Normal 58 2 5 3" xfId="15213" xr:uid="{00000000-0005-0000-0000-0000DC390000}"/>
    <cellStyle name="Normal 58 2 6" xfId="15214" xr:uid="{00000000-0005-0000-0000-0000DD390000}"/>
    <cellStyle name="Normal 58 2 6 2" xfId="15215" xr:uid="{00000000-0005-0000-0000-0000DE390000}"/>
    <cellStyle name="Normal 58 2 7" xfId="15216" xr:uid="{00000000-0005-0000-0000-0000DF390000}"/>
    <cellStyle name="Normal 58 3" xfId="15217" xr:uid="{00000000-0005-0000-0000-0000E0390000}"/>
    <cellStyle name="Normal 580" xfId="15218" xr:uid="{00000000-0005-0000-0000-0000E1390000}"/>
    <cellStyle name="Normal 581" xfId="15219" xr:uid="{00000000-0005-0000-0000-0000E2390000}"/>
    <cellStyle name="Normal 582" xfId="15220" xr:uid="{00000000-0005-0000-0000-0000E3390000}"/>
    <cellStyle name="Normal 583" xfId="15221" xr:uid="{00000000-0005-0000-0000-0000E4390000}"/>
    <cellStyle name="Normal 584" xfId="15222" xr:uid="{00000000-0005-0000-0000-0000E5390000}"/>
    <cellStyle name="Normal 585" xfId="15223" xr:uid="{00000000-0005-0000-0000-0000E6390000}"/>
    <cellStyle name="Normal 586" xfId="15224" xr:uid="{00000000-0005-0000-0000-0000E7390000}"/>
    <cellStyle name="Normal 587" xfId="15225" xr:uid="{00000000-0005-0000-0000-0000E8390000}"/>
    <cellStyle name="Normal 588" xfId="15226" xr:uid="{00000000-0005-0000-0000-0000E9390000}"/>
    <cellStyle name="Normal 589" xfId="15227" xr:uid="{00000000-0005-0000-0000-0000EA390000}"/>
    <cellStyle name="Normal 59" xfId="5326" xr:uid="{00000000-0005-0000-0000-0000EB390000}"/>
    <cellStyle name="Normal 59 2" xfId="15228" xr:uid="{00000000-0005-0000-0000-0000EC390000}"/>
    <cellStyle name="Normal 590" xfId="15229" xr:uid="{00000000-0005-0000-0000-0000ED390000}"/>
    <cellStyle name="Normal 591" xfId="15230" xr:uid="{00000000-0005-0000-0000-0000EE390000}"/>
    <cellStyle name="Normal 592" xfId="15231" xr:uid="{00000000-0005-0000-0000-0000EF390000}"/>
    <cellStyle name="Normal 593" xfId="15232" xr:uid="{00000000-0005-0000-0000-0000F0390000}"/>
    <cellStyle name="Normal 594" xfId="15233" xr:uid="{00000000-0005-0000-0000-0000F1390000}"/>
    <cellStyle name="Normal 595" xfId="15234" xr:uid="{00000000-0005-0000-0000-0000F2390000}"/>
    <cellStyle name="Normal 596" xfId="15235" xr:uid="{00000000-0005-0000-0000-0000F3390000}"/>
    <cellStyle name="Normal 597" xfId="15236" xr:uid="{00000000-0005-0000-0000-0000F4390000}"/>
    <cellStyle name="Normal 598" xfId="15237" xr:uid="{00000000-0005-0000-0000-0000F5390000}"/>
    <cellStyle name="Normal 599" xfId="15238" xr:uid="{00000000-0005-0000-0000-0000F6390000}"/>
    <cellStyle name="Normal 6" xfId="2431" xr:uid="{00000000-0005-0000-0000-0000F7390000}"/>
    <cellStyle name="Normal 6 10" xfId="7432" xr:uid="{00000000-0005-0000-0000-0000F8390000}"/>
    <cellStyle name="Normal 6 10 2" xfId="15239" xr:uid="{00000000-0005-0000-0000-0000F9390000}"/>
    <cellStyle name="Normal 6 10 2 2" xfId="15240" xr:uid="{00000000-0005-0000-0000-0000FA390000}"/>
    <cellStyle name="Normal 6 10 2 2 2" xfId="15241" xr:uid="{00000000-0005-0000-0000-0000FB390000}"/>
    <cellStyle name="Normal 6 10 2 2 2 2" xfId="15242" xr:uid="{00000000-0005-0000-0000-0000FC390000}"/>
    <cellStyle name="Normal 6 10 2 2 2 2 2" xfId="15243" xr:uid="{00000000-0005-0000-0000-0000FD390000}"/>
    <cellStyle name="Normal 6 10 2 2 2 3" xfId="15244" xr:uid="{00000000-0005-0000-0000-0000FE390000}"/>
    <cellStyle name="Normal 6 10 2 2 3" xfId="15245" xr:uid="{00000000-0005-0000-0000-0000FF390000}"/>
    <cellStyle name="Normal 6 10 2 2 3 2" xfId="15246" xr:uid="{00000000-0005-0000-0000-0000003A0000}"/>
    <cellStyle name="Normal 6 10 2 2 4" xfId="15247" xr:uid="{00000000-0005-0000-0000-0000013A0000}"/>
    <cellStyle name="Normal 6 10 2 3" xfId="15248" xr:uid="{00000000-0005-0000-0000-0000023A0000}"/>
    <cellStyle name="Normal 6 10 2 3 2" xfId="15249" xr:uid="{00000000-0005-0000-0000-0000033A0000}"/>
    <cellStyle name="Normal 6 10 2 3 2 2" xfId="15250" xr:uid="{00000000-0005-0000-0000-0000043A0000}"/>
    <cellStyle name="Normal 6 10 2 3 2 2 2" xfId="15251" xr:uid="{00000000-0005-0000-0000-0000053A0000}"/>
    <cellStyle name="Normal 6 10 2 3 2 3" xfId="15252" xr:uid="{00000000-0005-0000-0000-0000063A0000}"/>
    <cellStyle name="Normal 6 10 2 3 3" xfId="15253" xr:uid="{00000000-0005-0000-0000-0000073A0000}"/>
    <cellStyle name="Normal 6 10 2 3 3 2" xfId="15254" xr:uid="{00000000-0005-0000-0000-0000083A0000}"/>
    <cellStyle name="Normal 6 10 2 3 4" xfId="15255" xr:uid="{00000000-0005-0000-0000-0000093A0000}"/>
    <cellStyle name="Normal 6 10 2 4" xfId="15256" xr:uid="{00000000-0005-0000-0000-00000A3A0000}"/>
    <cellStyle name="Normal 6 10 2 4 2" xfId="15257" xr:uid="{00000000-0005-0000-0000-00000B3A0000}"/>
    <cellStyle name="Normal 6 10 2 4 2 2" xfId="15258" xr:uid="{00000000-0005-0000-0000-00000C3A0000}"/>
    <cellStyle name="Normal 6 10 2 4 3" xfId="15259" xr:uid="{00000000-0005-0000-0000-00000D3A0000}"/>
    <cellStyle name="Normal 6 10 2 5" xfId="15260" xr:uid="{00000000-0005-0000-0000-00000E3A0000}"/>
    <cellStyle name="Normal 6 10 2 5 2" xfId="15261" xr:uid="{00000000-0005-0000-0000-00000F3A0000}"/>
    <cellStyle name="Normal 6 10 2 6" xfId="15262" xr:uid="{00000000-0005-0000-0000-0000103A0000}"/>
    <cellStyle name="Normal 6 10 3" xfId="15263" xr:uid="{00000000-0005-0000-0000-0000113A0000}"/>
    <cellStyle name="Normal 6 10 3 2" xfId="15264" xr:uid="{00000000-0005-0000-0000-0000123A0000}"/>
    <cellStyle name="Normal 6 10 3 2 2" xfId="15265" xr:uid="{00000000-0005-0000-0000-0000133A0000}"/>
    <cellStyle name="Normal 6 10 3 2 2 2" xfId="15266" xr:uid="{00000000-0005-0000-0000-0000143A0000}"/>
    <cellStyle name="Normal 6 10 3 2 3" xfId="15267" xr:uid="{00000000-0005-0000-0000-0000153A0000}"/>
    <cellStyle name="Normal 6 10 3 3" xfId="15268" xr:uid="{00000000-0005-0000-0000-0000163A0000}"/>
    <cellStyle name="Normal 6 10 3 3 2" xfId="15269" xr:uid="{00000000-0005-0000-0000-0000173A0000}"/>
    <cellStyle name="Normal 6 10 3 4" xfId="15270" xr:uid="{00000000-0005-0000-0000-0000183A0000}"/>
    <cellStyle name="Normal 6 10 4" xfId="15271" xr:uid="{00000000-0005-0000-0000-0000193A0000}"/>
    <cellStyle name="Normal 6 10 4 2" xfId="15272" xr:uid="{00000000-0005-0000-0000-00001A3A0000}"/>
    <cellStyle name="Normal 6 10 4 2 2" xfId="15273" xr:uid="{00000000-0005-0000-0000-00001B3A0000}"/>
    <cellStyle name="Normal 6 10 4 2 2 2" xfId="15274" xr:uid="{00000000-0005-0000-0000-00001C3A0000}"/>
    <cellStyle name="Normal 6 10 4 2 3" xfId="15275" xr:uid="{00000000-0005-0000-0000-00001D3A0000}"/>
    <cellStyle name="Normal 6 10 4 3" xfId="15276" xr:uid="{00000000-0005-0000-0000-00001E3A0000}"/>
    <cellStyle name="Normal 6 10 4 3 2" xfId="15277" xr:uid="{00000000-0005-0000-0000-00001F3A0000}"/>
    <cellStyle name="Normal 6 10 4 4" xfId="15278" xr:uid="{00000000-0005-0000-0000-0000203A0000}"/>
    <cellStyle name="Normal 6 10 5" xfId="15279" xr:uid="{00000000-0005-0000-0000-0000213A0000}"/>
    <cellStyle name="Normal 6 10 5 2" xfId="15280" xr:uid="{00000000-0005-0000-0000-0000223A0000}"/>
    <cellStyle name="Normal 6 10 5 2 2" xfId="15281" xr:uid="{00000000-0005-0000-0000-0000233A0000}"/>
    <cellStyle name="Normal 6 10 5 3" xfId="15282" xr:uid="{00000000-0005-0000-0000-0000243A0000}"/>
    <cellStyle name="Normal 6 10 6" xfId="15283" xr:uid="{00000000-0005-0000-0000-0000253A0000}"/>
    <cellStyle name="Normal 6 10 6 2" xfId="15284" xr:uid="{00000000-0005-0000-0000-0000263A0000}"/>
    <cellStyle name="Normal 6 11" xfId="8087" xr:uid="{00000000-0005-0000-0000-0000273A0000}"/>
    <cellStyle name="Normal 6 11 2" xfId="15285" xr:uid="{00000000-0005-0000-0000-0000283A0000}"/>
    <cellStyle name="Normal 6 11 2 2" xfId="15286" xr:uid="{00000000-0005-0000-0000-0000293A0000}"/>
    <cellStyle name="Normal 6 11 2 2 2" xfId="15287" xr:uid="{00000000-0005-0000-0000-00002A3A0000}"/>
    <cellStyle name="Normal 6 11 2 2 2 2" xfId="15288" xr:uid="{00000000-0005-0000-0000-00002B3A0000}"/>
    <cellStyle name="Normal 6 11 2 2 2 2 2" xfId="15289" xr:uid="{00000000-0005-0000-0000-00002C3A0000}"/>
    <cellStyle name="Normal 6 11 2 2 2 3" xfId="15290" xr:uid="{00000000-0005-0000-0000-00002D3A0000}"/>
    <cellStyle name="Normal 6 11 2 2 3" xfId="15291" xr:uid="{00000000-0005-0000-0000-00002E3A0000}"/>
    <cellStyle name="Normal 6 11 2 2 3 2" xfId="15292" xr:uid="{00000000-0005-0000-0000-00002F3A0000}"/>
    <cellStyle name="Normal 6 11 2 2 4" xfId="15293" xr:uid="{00000000-0005-0000-0000-0000303A0000}"/>
    <cellStyle name="Normal 6 11 2 3" xfId="15294" xr:uid="{00000000-0005-0000-0000-0000313A0000}"/>
    <cellStyle name="Normal 6 11 2 3 2" xfId="15295" xr:uid="{00000000-0005-0000-0000-0000323A0000}"/>
    <cellStyle name="Normal 6 11 2 3 2 2" xfId="15296" xr:uid="{00000000-0005-0000-0000-0000333A0000}"/>
    <cellStyle name="Normal 6 11 2 3 2 2 2" xfId="15297" xr:uid="{00000000-0005-0000-0000-0000343A0000}"/>
    <cellStyle name="Normal 6 11 2 3 2 3" xfId="15298" xr:uid="{00000000-0005-0000-0000-0000353A0000}"/>
    <cellStyle name="Normal 6 11 2 3 3" xfId="15299" xr:uid="{00000000-0005-0000-0000-0000363A0000}"/>
    <cellStyle name="Normal 6 11 2 3 3 2" xfId="15300" xr:uid="{00000000-0005-0000-0000-0000373A0000}"/>
    <cellStyle name="Normal 6 11 2 3 4" xfId="15301" xr:uid="{00000000-0005-0000-0000-0000383A0000}"/>
    <cellStyle name="Normal 6 11 2 4" xfId="15302" xr:uid="{00000000-0005-0000-0000-0000393A0000}"/>
    <cellStyle name="Normal 6 11 2 4 2" xfId="15303" xr:uid="{00000000-0005-0000-0000-00003A3A0000}"/>
    <cellStyle name="Normal 6 11 2 4 2 2" xfId="15304" xr:uid="{00000000-0005-0000-0000-00003B3A0000}"/>
    <cellStyle name="Normal 6 11 2 4 3" xfId="15305" xr:uid="{00000000-0005-0000-0000-00003C3A0000}"/>
    <cellStyle name="Normal 6 11 2 5" xfId="15306" xr:uid="{00000000-0005-0000-0000-00003D3A0000}"/>
    <cellStyle name="Normal 6 11 2 5 2" xfId="15307" xr:uid="{00000000-0005-0000-0000-00003E3A0000}"/>
    <cellStyle name="Normal 6 11 2 6" xfId="15308" xr:uid="{00000000-0005-0000-0000-00003F3A0000}"/>
    <cellStyle name="Normal 6 11 3" xfId="15309" xr:uid="{00000000-0005-0000-0000-0000403A0000}"/>
    <cellStyle name="Normal 6 11 3 2" xfId="15310" xr:uid="{00000000-0005-0000-0000-0000413A0000}"/>
    <cellStyle name="Normal 6 11 3 2 2" xfId="15311" xr:uid="{00000000-0005-0000-0000-0000423A0000}"/>
    <cellStyle name="Normal 6 11 3 2 2 2" xfId="15312" xr:uid="{00000000-0005-0000-0000-0000433A0000}"/>
    <cellStyle name="Normal 6 11 3 2 3" xfId="15313" xr:uid="{00000000-0005-0000-0000-0000443A0000}"/>
    <cellStyle name="Normal 6 11 3 3" xfId="15314" xr:uid="{00000000-0005-0000-0000-0000453A0000}"/>
    <cellStyle name="Normal 6 11 3 3 2" xfId="15315" xr:uid="{00000000-0005-0000-0000-0000463A0000}"/>
    <cellStyle name="Normal 6 11 3 4" xfId="15316" xr:uid="{00000000-0005-0000-0000-0000473A0000}"/>
    <cellStyle name="Normal 6 11 4" xfId="15317" xr:uid="{00000000-0005-0000-0000-0000483A0000}"/>
    <cellStyle name="Normal 6 11 4 2" xfId="15318" xr:uid="{00000000-0005-0000-0000-0000493A0000}"/>
    <cellStyle name="Normal 6 11 4 2 2" xfId="15319" xr:uid="{00000000-0005-0000-0000-00004A3A0000}"/>
    <cellStyle name="Normal 6 11 4 2 2 2" xfId="15320" xr:uid="{00000000-0005-0000-0000-00004B3A0000}"/>
    <cellStyle name="Normal 6 11 4 2 3" xfId="15321" xr:uid="{00000000-0005-0000-0000-00004C3A0000}"/>
    <cellStyle name="Normal 6 11 4 3" xfId="15322" xr:uid="{00000000-0005-0000-0000-00004D3A0000}"/>
    <cellStyle name="Normal 6 11 4 3 2" xfId="15323" xr:uid="{00000000-0005-0000-0000-00004E3A0000}"/>
    <cellStyle name="Normal 6 11 4 4" xfId="15324" xr:uid="{00000000-0005-0000-0000-00004F3A0000}"/>
    <cellStyle name="Normal 6 11 5" xfId="15325" xr:uid="{00000000-0005-0000-0000-0000503A0000}"/>
    <cellStyle name="Normal 6 11 5 2" xfId="15326" xr:uid="{00000000-0005-0000-0000-0000513A0000}"/>
    <cellStyle name="Normal 6 11 5 2 2" xfId="15327" xr:uid="{00000000-0005-0000-0000-0000523A0000}"/>
    <cellStyle name="Normal 6 11 5 3" xfId="15328" xr:uid="{00000000-0005-0000-0000-0000533A0000}"/>
    <cellStyle name="Normal 6 11 6" xfId="15329" xr:uid="{00000000-0005-0000-0000-0000543A0000}"/>
    <cellStyle name="Normal 6 11 6 2" xfId="15330" xr:uid="{00000000-0005-0000-0000-0000553A0000}"/>
    <cellStyle name="Normal 6 11 7" xfId="15331" xr:uid="{00000000-0005-0000-0000-0000563A0000}"/>
    <cellStyle name="Normal 6 12" xfId="15332" xr:uid="{00000000-0005-0000-0000-0000573A0000}"/>
    <cellStyle name="Normal 6 12 2" xfId="15333" xr:uid="{00000000-0005-0000-0000-0000583A0000}"/>
    <cellStyle name="Normal 6 12 2 2" xfId="15334" xr:uid="{00000000-0005-0000-0000-0000593A0000}"/>
    <cellStyle name="Normal 6 12 2 2 2" xfId="15335" xr:uid="{00000000-0005-0000-0000-00005A3A0000}"/>
    <cellStyle name="Normal 6 12 2 2 2 2" xfId="15336" xr:uid="{00000000-0005-0000-0000-00005B3A0000}"/>
    <cellStyle name="Normal 6 12 2 2 2 2 2" xfId="15337" xr:uid="{00000000-0005-0000-0000-00005C3A0000}"/>
    <cellStyle name="Normal 6 12 2 2 2 3" xfId="15338" xr:uid="{00000000-0005-0000-0000-00005D3A0000}"/>
    <cellStyle name="Normal 6 12 2 2 3" xfId="15339" xr:uid="{00000000-0005-0000-0000-00005E3A0000}"/>
    <cellStyle name="Normal 6 12 2 2 3 2" xfId="15340" xr:uid="{00000000-0005-0000-0000-00005F3A0000}"/>
    <cellStyle name="Normal 6 12 2 2 4" xfId="15341" xr:uid="{00000000-0005-0000-0000-0000603A0000}"/>
    <cellStyle name="Normal 6 12 2 3" xfId="15342" xr:uid="{00000000-0005-0000-0000-0000613A0000}"/>
    <cellStyle name="Normal 6 12 2 3 2" xfId="15343" xr:uid="{00000000-0005-0000-0000-0000623A0000}"/>
    <cellStyle name="Normal 6 12 2 3 2 2" xfId="15344" xr:uid="{00000000-0005-0000-0000-0000633A0000}"/>
    <cellStyle name="Normal 6 12 2 3 2 2 2" xfId="15345" xr:uid="{00000000-0005-0000-0000-0000643A0000}"/>
    <cellStyle name="Normal 6 12 2 3 2 3" xfId="15346" xr:uid="{00000000-0005-0000-0000-0000653A0000}"/>
    <cellStyle name="Normal 6 12 2 3 3" xfId="15347" xr:uid="{00000000-0005-0000-0000-0000663A0000}"/>
    <cellStyle name="Normal 6 12 2 3 3 2" xfId="15348" xr:uid="{00000000-0005-0000-0000-0000673A0000}"/>
    <cellStyle name="Normal 6 12 2 3 4" xfId="15349" xr:uid="{00000000-0005-0000-0000-0000683A0000}"/>
    <cellStyle name="Normal 6 12 2 4" xfId="15350" xr:uid="{00000000-0005-0000-0000-0000693A0000}"/>
    <cellStyle name="Normal 6 12 2 4 2" xfId="15351" xr:uid="{00000000-0005-0000-0000-00006A3A0000}"/>
    <cellStyle name="Normal 6 12 2 4 2 2" xfId="15352" xr:uid="{00000000-0005-0000-0000-00006B3A0000}"/>
    <cellStyle name="Normal 6 12 2 4 3" xfId="15353" xr:uid="{00000000-0005-0000-0000-00006C3A0000}"/>
    <cellStyle name="Normal 6 12 2 5" xfId="15354" xr:uid="{00000000-0005-0000-0000-00006D3A0000}"/>
    <cellStyle name="Normal 6 12 2 5 2" xfId="15355" xr:uid="{00000000-0005-0000-0000-00006E3A0000}"/>
    <cellStyle name="Normal 6 12 2 6" xfId="15356" xr:uid="{00000000-0005-0000-0000-00006F3A0000}"/>
    <cellStyle name="Normal 6 12 3" xfId="15357" xr:uid="{00000000-0005-0000-0000-0000703A0000}"/>
    <cellStyle name="Normal 6 12 3 2" xfId="15358" xr:uid="{00000000-0005-0000-0000-0000713A0000}"/>
    <cellStyle name="Normal 6 12 3 2 2" xfId="15359" xr:uid="{00000000-0005-0000-0000-0000723A0000}"/>
    <cellStyle name="Normal 6 12 3 2 2 2" xfId="15360" xr:uid="{00000000-0005-0000-0000-0000733A0000}"/>
    <cellStyle name="Normal 6 12 3 2 3" xfId="15361" xr:uid="{00000000-0005-0000-0000-0000743A0000}"/>
    <cellStyle name="Normal 6 12 3 3" xfId="15362" xr:uid="{00000000-0005-0000-0000-0000753A0000}"/>
    <cellStyle name="Normal 6 12 3 3 2" xfId="15363" xr:uid="{00000000-0005-0000-0000-0000763A0000}"/>
    <cellStyle name="Normal 6 12 3 4" xfId="15364" xr:uid="{00000000-0005-0000-0000-0000773A0000}"/>
    <cellStyle name="Normal 6 12 4" xfId="15365" xr:uid="{00000000-0005-0000-0000-0000783A0000}"/>
    <cellStyle name="Normal 6 12 4 2" xfId="15366" xr:uid="{00000000-0005-0000-0000-0000793A0000}"/>
    <cellStyle name="Normal 6 12 4 2 2" xfId="15367" xr:uid="{00000000-0005-0000-0000-00007A3A0000}"/>
    <cellStyle name="Normal 6 12 4 2 2 2" xfId="15368" xr:uid="{00000000-0005-0000-0000-00007B3A0000}"/>
    <cellStyle name="Normal 6 12 4 2 3" xfId="15369" xr:uid="{00000000-0005-0000-0000-00007C3A0000}"/>
    <cellStyle name="Normal 6 12 4 3" xfId="15370" xr:uid="{00000000-0005-0000-0000-00007D3A0000}"/>
    <cellStyle name="Normal 6 12 4 3 2" xfId="15371" xr:uid="{00000000-0005-0000-0000-00007E3A0000}"/>
    <cellStyle name="Normal 6 12 4 4" xfId="15372" xr:uid="{00000000-0005-0000-0000-00007F3A0000}"/>
    <cellStyle name="Normal 6 12 5" xfId="15373" xr:uid="{00000000-0005-0000-0000-0000803A0000}"/>
    <cellStyle name="Normal 6 12 5 2" xfId="15374" xr:uid="{00000000-0005-0000-0000-0000813A0000}"/>
    <cellStyle name="Normal 6 12 5 2 2" xfId="15375" xr:uid="{00000000-0005-0000-0000-0000823A0000}"/>
    <cellStyle name="Normal 6 12 5 3" xfId="15376" xr:uid="{00000000-0005-0000-0000-0000833A0000}"/>
    <cellStyle name="Normal 6 12 6" xfId="15377" xr:uid="{00000000-0005-0000-0000-0000843A0000}"/>
    <cellStyle name="Normal 6 12 6 2" xfId="15378" xr:uid="{00000000-0005-0000-0000-0000853A0000}"/>
    <cellStyle name="Normal 6 12 7" xfId="15379" xr:uid="{00000000-0005-0000-0000-0000863A0000}"/>
    <cellStyle name="Normal 6 13" xfId="15380" xr:uid="{00000000-0005-0000-0000-0000873A0000}"/>
    <cellStyle name="Normal 6 13 2" xfId="15381" xr:uid="{00000000-0005-0000-0000-0000883A0000}"/>
    <cellStyle name="Normal 6 13 2 2" xfId="15382" xr:uid="{00000000-0005-0000-0000-0000893A0000}"/>
    <cellStyle name="Normal 6 13 2 2 2" xfId="15383" xr:uid="{00000000-0005-0000-0000-00008A3A0000}"/>
    <cellStyle name="Normal 6 13 2 2 2 2" xfId="15384" xr:uid="{00000000-0005-0000-0000-00008B3A0000}"/>
    <cellStyle name="Normal 6 13 2 2 2 2 2" xfId="15385" xr:uid="{00000000-0005-0000-0000-00008C3A0000}"/>
    <cellStyle name="Normal 6 13 2 2 2 3" xfId="15386" xr:uid="{00000000-0005-0000-0000-00008D3A0000}"/>
    <cellStyle name="Normal 6 13 2 2 3" xfId="15387" xr:uid="{00000000-0005-0000-0000-00008E3A0000}"/>
    <cellStyle name="Normal 6 13 2 2 3 2" xfId="15388" xr:uid="{00000000-0005-0000-0000-00008F3A0000}"/>
    <cellStyle name="Normal 6 13 2 2 4" xfId="15389" xr:uid="{00000000-0005-0000-0000-0000903A0000}"/>
    <cellStyle name="Normal 6 13 2 3" xfId="15390" xr:uid="{00000000-0005-0000-0000-0000913A0000}"/>
    <cellStyle name="Normal 6 13 2 3 2" xfId="15391" xr:uid="{00000000-0005-0000-0000-0000923A0000}"/>
    <cellStyle name="Normal 6 13 2 3 2 2" xfId="15392" xr:uid="{00000000-0005-0000-0000-0000933A0000}"/>
    <cellStyle name="Normal 6 13 2 3 2 2 2" xfId="15393" xr:uid="{00000000-0005-0000-0000-0000943A0000}"/>
    <cellStyle name="Normal 6 13 2 3 2 3" xfId="15394" xr:uid="{00000000-0005-0000-0000-0000953A0000}"/>
    <cellStyle name="Normal 6 13 2 3 3" xfId="15395" xr:uid="{00000000-0005-0000-0000-0000963A0000}"/>
    <cellStyle name="Normal 6 13 2 3 3 2" xfId="15396" xr:uid="{00000000-0005-0000-0000-0000973A0000}"/>
    <cellStyle name="Normal 6 13 2 3 4" xfId="15397" xr:uid="{00000000-0005-0000-0000-0000983A0000}"/>
    <cellStyle name="Normal 6 13 2 4" xfId="15398" xr:uid="{00000000-0005-0000-0000-0000993A0000}"/>
    <cellStyle name="Normal 6 13 2 4 2" xfId="15399" xr:uid="{00000000-0005-0000-0000-00009A3A0000}"/>
    <cellStyle name="Normal 6 13 2 4 2 2" xfId="15400" xr:uid="{00000000-0005-0000-0000-00009B3A0000}"/>
    <cellStyle name="Normal 6 13 2 4 3" xfId="15401" xr:uid="{00000000-0005-0000-0000-00009C3A0000}"/>
    <cellStyle name="Normal 6 13 2 5" xfId="15402" xr:uid="{00000000-0005-0000-0000-00009D3A0000}"/>
    <cellStyle name="Normal 6 13 2 5 2" xfId="15403" xr:uid="{00000000-0005-0000-0000-00009E3A0000}"/>
    <cellStyle name="Normal 6 13 2 6" xfId="15404" xr:uid="{00000000-0005-0000-0000-00009F3A0000}"/>
    <cellStyle name="Normal 6 13 3" xfId="15405" xr:uid="{00000000-0005-0000-0000-0000A03A0000}"/>
    <cellStyle name="Normal 6 13 3 2" xfId="15406" xr:uid="{00000000-0005-0000-0000-0000A13A0000}"/>
    <cellStyle name="Normal 6 13 3 2 2" xfId="15407" xr:uid="{00000000-0005-0000-0000-0000A23A0000}"/>
    <cellStyle name="Normal 6 13 3 2 2 2" xfId="15408" xr:uid="{00000000-0005-0000-0000-0000A33A0000}"/>
    <cellStyle name="Normal 6 13 3 2 3" xfId="15409" xr:uid="{00000000-0005-0000-0000-0000A43A0000}"/>
    <cellStyle name="Normal 6 13 3 3" xfId="15410" xr:uid="{00000000-0005-0000-0000-0000A53A0000}"/>
    <cellStyle name="Normal 6 13 3 3 2" xfId="15411" xr:uid="{00000000-0005-0000-0000-0000A63A0000}"/>
    <cellStyle name="Normal 6 13 3 4" xfId="15412" xr:uid="{00000000-0005-0000-0000-0000A73A0000}"/>
    <cellStyle name="Normal 6 13 4" xfId="15413" xr:uid="{00000000-0005-0000-0000-0000A83A0000}"/>
    <cellStyle name="Normal 6 13 4 2" xfId="15414" xr:uid="{00000000-0005-0000-0000-0000A93A0000}"/>
    <cellStyle name="Normal 6 13 4 2 2" xfId="15415" xr:uid="{00000000-0005-0000-0000-0000AA3A0000}"/>
    <cellStyle name="Normal 6 13 4 2 2 2" xfId="15416" xr:uid="{00000000-0005-0000-0000-0000AB3A0000}"/>
    <cellStyle name="Normal 6 13 4 2 3" xfId="15417" xr:uid="{00000000-0005-0000-0000-0000AC3A0000}"/>
    <cellStyle name="Normal 6 13 4 3" xfId="15418" xr:uid="{00000000-0005-0000-0000-0000AD3A0000}"/>
    <cellStyle name="Normal 6 13 4 3 2" xfId="15419" xr:uid="{00000000-0005-0000-0000-0000AE3A0000}"/>
    <cellStyle name="Normal 6 13 4 4" xfId="15420" xr:uid="{00000000-0005-0000-0000-0000AF3A0000}"/>
    <cellStyle name="Normal 6 13 5" xfId="15421" xr:uid="{00000000-0005-0000-0000-0000B03A0000}"/>
    <cellStyle name="Normal 6 13 5 2" xfId="15422" xr:uid="{00000000-0005-0000-0000-0000B13A0000}"/>
    <cellStyle name="Normal 6 13 5 2 2" xfId="15423" xr:uid="{00000000-0005-0000-0000-0000B23A0000}"/>
    <cellStyle name="Normal 6 13 5 3" xfId="15424" xr:uid="{00000000-0005-0000-0000-0000B33A0000}"/>
    <cellStyle name="Normal 6 13 6" xfId="15425" xr:uid="{00000000-0005-0000-0000-0000B43A0000}"/>
    <cellStyle name="Normal 6 13 6 2" xfId="15426" xr:uid="{00000000-0005-0000-0000-0000B53A0000}"/>
    <cellStyle name="Normal 6 13 7" xfId="15427" xr:uid="{00000000-0005-0000-0000-0000B63A0000}"/>
    <cellStyle name="Normal 6 14" xfId="15428" xr:uid="{00000000-0005-0000-0000-0000B73A0000}"/>
    <cellStyle name="Normal 6 14 2" xfId="15429" xr:uid="{00000000-0005-0000-0000-0000B83A0000}"/>
    <cellStyle name="Normal 6 14 2 2" xfId="15430" xr:uid="{00000000-0005-0000-0000-0000B93A0000}"/>
    <cellStyle name="Normal 6 14 2 2 2" xfId="15431" xr:uid="{00000000-0005-0000-0000-0000BA3A0000}"/>
    <cellStyle name="Normal 6 14 2 2 2 2" xfId="15432" xr:uid="{00000000-0005-0000-0000-0000BB3A0000}"/>
    <cellStyle name="Normal 6 14 2 2 2 2 2" xfId="15433" xr:uid="{00000000-0005-0000-0000-0000BC3A0000}"/>
    <cellStyle name="Normal 6 14 2 2 2 3" xfId="15434" xr:uid="{00000000-0005-0000-0000-0000BD3A0000}"/>
    <cellStyle name="Normal 6 14 2 2 3" xfId="15435" xr:uid="{00000000-0005-0000-0000-0000BE3A0000}"/>
    <cellStyle name="Normal 6 14 2 2 3 2" xfId="15436" xr:uid="{00000000-0005-0000-0000-0000BF3A0000}"/>
    <cellStyle name="Normal 6 14 2 2 4" xfId="15437" xr:uid="{00000000-0005-0000-0000-0000C03A0000}"/>
    <cellStyle name="Normal 6 14 2 3" xfId="15438" xr:uid="{00000000-0005-0000-0000-0000C13A0000}"/>
    <cellStyle name="Normal 6 14 2 3 2" xfId="15439" xr:uid="{00000000-0005-0000-0000-0000C23A0000}"/>
    <cellStyle name="Normal 6 14 2 3 2 2" xfId="15440" xr:uid="{00000000-0005-0000-0000-0000C33A0000}"/>
    <cellStyle name="Normal 6 14 2 3 2 2 2" xfId="15441" xr:uid="{00000000-0005-0000-0000-0000C43A0000}"/>
    <cellStyle name="Normal 6 14 2 3 2 3" xfId="15442" xr:uid="{00000000-0005-0000-0000-0000C53A0000}"/>
    <cellStyle name="Normal 6 14 2 3 3" xfId="15443" xr:uid="{00000000-0005-0000-0000-0000C63A0000}"/>
    <cellStyle name="Normal 6 14 2 3 3 2" xfId="15444" xr:uid="{00000000-0005-0000-0000-0000C73A0000}"/>
    <cellStyle name="Normal 6 14 2 3 4" xfId="15445" xr:uid="{00000000-0005-0000-0000-0000C83A0000}"/>
    <cellStyle name="Normal 6 14 2 4" xfId="15446" xr:uid="{00000000-0005-0000-0000-0000C93A0000}"/>
    <cellStyle name="Normal 6 14 2 4 2" xfId="15447" xr:uid="{00000000-0005-0000-0000-0000CA3A0000}"/>
    <cellStyle name="Normal 6 14 2 4 2 2" xfId="15448" xr:uid="{00000000-0005-0000-0000-0000CB3A0000}"/>
    <cellStyle name="Normal 6 14 2 4 3" xfId="15449" xr:uid="{00000000-0005-0000-0000-0000CC3A0000}"/>
    <cellStyle name="Normal 6 14 2 5" xfId="15450" xr:uid="{00000000-0005-0000-0000-0000CD3A0000}"/>
    <cellStyle name="Normal 6 14 2 5 2" xfId="15451" xr:uid="{00000000-0005-0000-0000-0000CE3A0000}"/>
    <cellStyle name="Normal 6 14 2 6" xfId="15452" xr:uid="{00000000-0005-0000-0000-0000CF3A0000}"/>
    <cellStyle name="Normal 6 14 3" xfId="15453" xr:uid="{00000000-0005-0000-0000-0000D03A0000}"/>
    <cellStyle name="Normal 6 14 3 2" xfId="15454" xr:uid="{00000000-0005-0000-0000-0000D13A0000}"/>
    <cellStyle name="Normal 6 14 3 2 2" xfId="15455" xr:uid="{00000000-0005-0000-0000-0000D23A0000}"/>
    <cellStyle name="Normal 6 14 3 2 2 2" xfId="15456" xr:uid="{00000000-0005-0000-0000-0000D33A0000}"/>
    <cellStyle name="Normal 6 14 3 2 3" xfId="15457" xr:uid="{00000000-0005-0000-0000-0000D43A0000}"/>
    <cellStyle name="Normal 6 14 3 3" xfId="15458" xr:uid="{00000000-0005-0000-0000-0000D53A0000}"/>
    <cellStyle name="Normal 6 14 3 3 2" xfId="15459" xr:uid="{00000000-0005-0000-0000-0000D63A0000}"/>
    <cellStyle name="Normal 6 14 3 4" xfId="15460" xr:uid="{00000000-0005-0000-0000-0000D73A0000}"/>
    <cellStyle name="Normal 6 14 4" xfId="15461" xr:uid="{00000000-0005-0000-0000-0000D83A0000}"/>
    <cellStyle name="Normal 6 14 4 2" xfId="15462" xr:uid="{00000000-0005-0000-0000-0000D93A0000}"/>
    <cellStyle name="Normal 6 14 4 2 2" xfId="15463" xr:uid="{00000000-0005-0000-0000-0000DA3A0000}"/>
    <cellStyle name="Normal 6 14 4 2 2 2" xfId="15464" xr:uid="{00000000-0005-0000-0000-0000DB3A0000}"/>
    <cellStyle name="Normal 6 14 4 2 3" xfId="15465" xr:uid="{00000000-0005-0000-0000-0000DC3A0000}"/>
    <cellStyle name="Normal 6 14 4 3" xfId="15466" xr:uid="{00000000-0005-0000-0000-0000DD3A0000}"/>
    <cellStyle name="Normal 6 14 4 3 2" xfId="15467" xr:uid="{00000000-0005-0000-0000-0000DE3A0000}"/>
    <cellStyle name="Normal 6 14 4 4" xfId="15468" xr:uid="{00000000-0005-0000-0000-0000DF3A0000}"/>
    <cellStyle name="Normal 6 14 5" xfId="15469" xr:uid="{00000000-0005-0000-0000-0000E03A0000}"/>
    <cellStyle name="Normal 6 14 5 2" xfId="15470" xr:uid="{00000000-0005-0000-0000-0000E13A0000}"/>
    <cellStyle name="Normal 6 14 5 2 2" xfId="15471" xr:uid="{00000000-0005-0000-0000-0000E23A0000}"/>
    <cellStyle name="Normal 6 14 5 3" xfId="15472" xr:uid="{00000000-0005-0000-0000-0000E33A0000}"/>
    <cellStyle name="Normal 6 14 6" xfId="15473" xr:uid="{00000000-0005-0000-0000-0000E43A0000}"/>
    <cellStyle name="Normal 6 14 6 2" xfId="15474" xr:uid="{00000000-0005-0000-0000-0000E53A0000}"/>
    <cellStyle name="Normal 6 14 7" xfId="15475" xr:uid="{00000000-0005-0000-0000-0000E63A0000}"/>
    <cellStyle name="Normal 6 15" xfId="15476" xr:uid="{00000000-0005-0000-0000-0000E73A0000}"/>
    <cellStyle name="Normal 6 15 2" xfId="15477" xr:uid="{00000000-0005-0000-0000-0000E83A0000}"/>
    <cellStyle name="Normal 6 15 2 2" xfId="15478" xr:uid="{00000000-0005-0000-0000-0000E93A0000}"/>
    <cellStyle name="Normal 6 15 2 2 2" xfId="15479" xr:uid="{00000000-0005-0000-0000-0000EA3A0000}"/>
    <cellStyle name="Normal 6 15 2 2 2 2" xfId="15480" xr:uid="{00000000-0005-0000-0000-0000EB3A0000}"/>
    <cellStyle name="Normal 6 15 2 2 2 2 2" xfId="15481" xr:uid="{00000000-0005-0000-0000-0000EC3A0000}"/>
    <cellStyle name="Normal 6 15 2 2 2 3" xfId="15482" xr:uid="{00000000-0005-0000-0000-0000ED3A0000}"/>
    <cellStyle name="Normal 6 15 2 2 3" xfId="15483" xr:uid="{00000000-0005-0000-0000-0000EE3A0000}"/>
    <cellStyle name="Normal 6 15 2 2 3 2" xfId="15484" xr:uid="{00000000-0005-0000-0000-0000EF3A0000}"/>
    <cellStyle name="Normal 6 15 2 2 4" xfId="15485" xr:uid="{00000000-0005-0000-0000-0000F03A0000}"/>
    <cellStyle name="Normal 6 15 2 3" xfId="15486" xr:uid="{00000000-0005-0000-0000-0000F13A0000}"/>
    <cellStyle name="Normal 6 15 2 3 2" xfId="15487" xr:uid="{00000000-0005-0000-0000-0000F23A0000}"/>
    <cellStyle name="Normal 6 15 2 3 2 2" xfId="15488" xr:uid="{00000000-0005-0000-0000-0000F33A0000}"/>
    <cellStyle name="Normal 6 15 2 3 2 2 2" xfId="15489" xr:uid="{00000000-0005-0000-0000-0000F43A0000}"/>
    <cellStyle name="Normal 6 15 2 3 2 3" xfId="15490" xr:uid="{00000000-0005-0000-0000-0000F53A0000}"/>
    <cellStyle name="Normal 6 15 2 3 3" xfId="15491" xr:uid="{00000000-0005-0000-0000-0000F63A0000}"/>
    <cellStyle name="Normal 6 15 2 3 3 2" xfId="15492" xr:uid="{00000000-0005-0000-0000-0000F73A0000}"/>
    <cellStyle name="Normal 6 15 2 3 4" xfId="15493" xr:uid="{00000000-0005-0000-0000-0000F83A0000}"/>
    <cellStyle name="Normal 6 15 2 4" xfId="15494" xr:uid="{00000000-0005-0000-0000-0000F93A0000}"/>
    <cellStyle name="Normal 6 15 2 4 2" xfId="15495" xr:uid="{00000000-0005-0000-0000-0000FA3A0000}"/>
    <cellStyle name="Normal 6 15 2 4 2 2" xfId="15496" xr:uid="{00000000-0005-0000-0000-0000FB3A0000}"/>
    <cellStyle name="Normal 6 15 2 4 3" xfId="15497" xr:uid="{00000000-0005-0000-0000-0000FC3A0000}"/>
    <cellStyle name="Normal 6 15 2 5" xfId="15498" xr:uid="{00000000-0005-0000-0000-0000FD3A0000}"/>
    <cellStyle name="Normal 6 15 2 5 2" xfId="15499" xr:uid="{00000000-0005-0000-0000-0000FE3A0000}"/>
    <cellStyle name="Normal 6 15 2 6" xfId="15500" xr:uid="{00000000-0005-0000-0000-0000FF3A0000}"/>
    <cellStyle name="Normal 6 15 3" xfId="15501" xr:uid="{00000000-0005-0000-0000-0000003B0000}"/>
    <cellStyle name="Normal 6 15 3 2" xfId="15502" xr:uid="{00000000-0005-0000-0000-0000013B0000}"/>
    <cellStyle name="Normal 6 15 3 2 2" xfId="15503" xr:uid="{00000000-0005-0000-0000-0000023B0000}"/>
    <cellStyle name="Normal 6 15 3 2 2 2" xfId="15504" xr:uid="{00000000-0005-0000-0000-0000033B0000}"/>
    <cellStyle name="Normal 6 15 3 2 3" xfId="15505" xr:uid="{00000000-0005-0000-0000-0000043B0000}"/>
    <cellStyle name="Normal 6 15 3 3" xfId="15506" xr:uid="{00000000-0005-0000-0000-0000053B0000}"/>
    <cellStyle name="Normal 6 15 3 3 2" xfId="15507" xr:uid="{00000000-0005-0000-0000-0000063B0000}"/>
    <cellStyle name="Normal 6 15 3 4" xfId="15508" xr:uid="{00000000-0005-0000-0000-0000073B0000}"/>
    <cellStyle name="Normal 6 15 4" xfId="15509" xr:uid="{00000000-0005-0000-0000-0000083B0000}"/>
    <cellStyle name="Normal 6 15 4 2" xfId="15510" xr:uid="{00000000-0005-0000-0000-0000093B0000}"/>
    <cellStyle name="Normal 6 15 4 2 2" xfId="15511" xr:uid="{00000000-0005-0000-0000-00000A3B0000}"/>
    <cellStyle name="Normal 6 15 4 2 2 2" xfId="15512" xr:uid="{00000000-0005-0000-0000-00000B3B0000}"/>
    <cellStyle name="Normal 6 15 4 2 3" xfId="15513" xr:uid="{00000000-0005-0000-0000-00000C3B0000}"/>
    <cellStyle name="Normal 6 15 4 3" xfId="15514" xr:uid="{00000000-0005-0000-0000-00000D3B0000}"/>
    <cellStyle name="Normal 6 15 4 3 2" xfId="15515" xr:uid="{00000000-0005-0000-0000-00000E3B0000}"/>
    <cellStyle name="Normal 6 15 4 4" xfId="15516" xr:uid="{00000000-0005-0000-0000-00000F3B0000}"/>
    <cellStyle name="Normal 6 15 5" xfId="15517" xr:uid="{00000000-0005-0000-0000-0000103B0000}"/>
    <cellStyle name="Normal 6 15 5 2" xfId="15518" xr:uid="{00000000-0005-0000-0000-0000113B0000}"/>
    <cellStyle name="Normal 6 15 5 2 2" xfId="15519" xr:uid="{00000000-0005-0000-0000-0000123B0000}"/>
    <cellStyle name="Normal 6 15 5 3" xfId="15520" xr:uid="{00000000-0005-0000-0000-0000133B0000}"/>
    <cellStyle name="Normal 6 15 6" xfId="15521" xr:uid="{00000000-0005-0000-0000-0000143B0000}"/>
    <cellStyle name="Normal 6 15 6 2" xfId="15522" xr:uid="{00000000-0005-0000-0000-0000153B0000}"/>
    <cellStyle name="Normal 6 15 7" xfId="15523" xr:uid="{00000000-0005-0000-0000-0000163B0000}"/>
    <cellStyle name="Normal 6 16" xfId="15524" xr:uid="{00000000-0005-0000-0000-0000173B0000}"/>
    <cellStyle name="Normal 6 16 2" xfId="15525" xr:uid="{00000000-0005-0000-0000-0000183B0000}"/>
    <cellStyle name="Normal 6 16 2 2" xfId="15526" xr:uid="{00000000-0005-0000-0000-0000193B0000}"/>
    <cellStyle name="Normal 6 16 2 2 2" xfId="15527" xr:uid="{00000000-0005-0000-0000-00001A3B0000}"/>
    <cellStyle name="Normal 6 16 2 2 2 2" xfId="15528" xr:uid="{00000000-0005-0000-0000-00001B3B0000}"/>
    <cellStyle name="Normal 6 16 2 2 2 2 2" xfId="15529" xr:uid="{00000000-0005-0000-0000-00001C3B0000}"/>
    <cellStyle name="Normal 6 16 2 2 2 3" xfId="15530" xr:uid="{00000000-0005-0000-0000-00001D3B0000}"/>
    <cellStyle name="Normal 6 16 2 2 3" xfId="15531" xr:uid="{00000000-0005-0000-0000-00001E3B0000}"/>
    <cellStyle name="Normal 6 16 2 2 3 2" xfId="15532" xr:uid="{00000000-0005-0000-0000-00001F3B0000}"/>
    <cellStyle name="Normal 6 16 2 2 4" xfId="15533" xr:uid="{00000000-0005-0000-0000-0000203B0000}"/>
    <cellStyle name="Normal 6 16 2 3" xfId="15534" xr:uid="{00000000-0005-0000-0000-0000213B0000}"/>
    <cellStyle name="Normal 6 16 2 3 2" xfId="15535" xr:uid="{00000000-0005-0000-0000-0000223B0000}"/>
    <cellStyle name="Normal 6 16 2 3 2 2" xfId="15536" xr:uid="{00000000-0005-0000-0000-0000233B0000}"/>
    <cellStyle name="Normal 6 16 2 3 2 2 2" xfId="15537" xr:uid="{00000000-0005-0000-0000-0000243B0000}"/>
    <cellStyle name="Normal 6 16 2 3 2 3" xfId="15538" xr:uid="{00000000-0005-0000-0000-0000253B0000}"/>
    <cellStyle name="Normal 6 16 2 3 3" xfId="15539" xr:uid="{00000000-0005-0000-0000-0000263B0000}"/>
    <cellStyle name="Normal 6 16 2 3 3 2" xfId="15540" xr:uid="{00000000-0005-0000-0000-0000273B0000}"/>
    <cellStyle name="Normal 6 16 2 3 4" xfId="15541" xr:uid="{00000000-0005-0000-0000-0000283B0000}"/>
    <cellStyle name="Normal 6 16 2 4" xfId="15542" xr:uid="{00000000-0005-0000-0000-0000293B0000}"/>
    <cellStyle name="Normal 6 16 2 4 2" xfId="15543" xr:uid="{00000000-0005-0000-0000-00002A3B0000}"/>
    <cellStyle name="Normal 6 16 2 4 2 2" xfId="15544" xr:uid="{00000000-0005-0000-0000-00002B3B0000}"/>
    <cellStyle name="Normal 6 16 2 4 3" xfId="15545" xr:uid="{00000000-0005-0000-0000-00002C3B0000}"/>
    <cellStyle name="Normal 6 16 2 5" xfId="15546" xr:uid="{00000000-0005-0000-0000-00002D3B0000}"/>
    <cellStyle name="Normal 6 16 2 5 2" xfId="15547" xr:uid="{00000000-0005-0000-0000-00002E3B0000}"/>
    <cellStyle name="Normal 6 16 2 6" xfId="15548" xr:uid="{00000000-0005-0000-0000-00002F3B0000}"/>
    <cellStyle name="Normal 6 16 3" xfId="15549" xr:uid="{00000000-0005-0000-0000-0000303B0000}"/>
    <cellStyle name="Normal 6 16 3 2" xfId="15550" xr:uid="{00000000-0005-0000-0000-0000313B0000}"/>
    <cellStyle name="Normal 6 16 3 2 2" xfId="15551" xr:uid="{00000000-0005-0000-0000-0000323B0000}"/>
    <cellStyle name="Normal 6 16 3 2 2 2" xfId="15552" xr:uid="{00000000-0005-0000-0000-0000333B0000}"/>
    <cellStyle name="Normal 6 16 3 2 3" xfId="15553" xr:uid="{00000000-0005-0000-0000-0000343B0000}"/>
    <cellStyle name="Normal 6 16 3 3" xfId="15554" xr:uid="{00000000-0005-0000-0000-0000353B0000}"/>
    <cellStyle name="Normal 6 16 3 3 2" xfId="15555" xr:uid="{00000000-0005-0000-0000-0000363B0000}"/>
    <cellStyle name="Normal 6 16 3 4" xfId="15556" xr:uid="{00000000-0005-0000-0000-0000373B0000}"/>
    <cellStyle name="Normal 6 16 4" xfId="15557" xr:uid="{00000000-0005-0000-0000-0000383B0000}"/>
    <cellStyle name="Normal 6 16 4 2" xfId="15558" xr:uid="{00000000-0005-0000-0000-0000393B0000}"/>
    <cellStyle name="Normal 6 16 4 2 2" xfId="15559" xr:uid="{00000000-0005-0000-0000-00003A3B0000}"/>
    <cellStyle name="Normal 6 16 4 2 2 2" xfId="15560" xr:uid="{00000000-0005-0000-0000-00003B3B0000}"/>
    <cellStyle name="Normal 6 16 4 2 3" xfId="15561" xr:uid="{00000000-0005-0000-0000-00003C3B0000}"/>
    <cellStyle name="Normal 6 16 4 3" xfId="15562" xr:uid="{00000000-0005-0000-0000-00003D3B0000}"/>
    <cellStyle name="Normal 6 16 4 3 2" xfId="15563" xr:uid="{00000000-0005-0000-0000-00003E3B0000}"/>
    <cellStyle name="Normal 6 16 4 4" xfId="15564" xr:uid="{00000000-0005-0000-0000-00003F3B0000}"/>
    <cellStyle name="Normal 6 16 5" xfId="15565" xr:uid="{00000000-0005-0000-0000-0000403B0000}"/>
    <cellStyle name="Normal 6 16 5 2" xfId="15566" xr:uid="{00000000-0005-0000-0000-0000413B0000}"/>
    <cellStyle name="Normal 6 16 5 2 2" xfId="15567" xr:uid="{00000000-0005-0000-0000-0000423B0000}"/>
    <cellStyle name="Normal 6 16 5 3" xfId="15568" xr:uid="{00000000-0005-0000-0000-0000433B0000}"/>
    <cellStyle name="Normal 6 16 6" xfId="15569" xr:uid="{00000000-0005-0000-0000-0000443B0000}"/>
    <cellStyle name="Normal 6 16 6 2" xfId="15570" xr:uid="{00000000-0005-0000-0000-0000453B0000}"/>
    <cellStyle name="Normal 6 16 7" xfId="15571" xr:uid="{00000000-0005-0000-0000-0000463B0000}"/>
    <cellStyle name="Normal 6 17" xfId="15572" xr:uid="{00000000-0005-0000-0000-0000473B0000}"/>
    <cellStyle name="Normal 6 17 2" xfId="15573" xr:uid="{00000000-0005-0000-0000-0000483B0000}"/>
    <cellStyle name="Normal 6 17 2 2" xfId="15574" xr:uid="{00000000-0005-0000-0000-0000493B0000}"/>
    <cellStyle name="Normal 6 17 2 2 2" xfId="15575" xr:uid="{00000000-0005-0000-0000-00004A3B0000}"/>
    <cellStyle name="Normal 6 17 2 2 2 2" xfId="15576" xr:uid="{00000000-0005-0000-0000-00004B3B0000}"/>
    <cellStyle name="Normal 6 17 2 2 2 2 2" xfId="15577" xr:uid="{00000000-0005-0000-0000-00004C3B0000}"/>
    <cellStyle name="Normal 6 17 2 2 2 3" xfId="15578" xr:uid="{00000000-0005-0000-0000-00004D3B0000}"/>
    <cellStyle name="Normal 6 17 2 2 3" xfId="15579" xr:uid="{00000000-0005-0000-0000-00004E3B0000}"/>
    <cellStyle name="Normal 6 17 2 2 3 2" xfId="15580" xr:uid="{00000000-0005-0000-0000-00004F3B0000}"/>
    <cellStyle name="Normal 6 17 2 2 4" xfId="15581" xr:uid="{00000000-0005-0000-0000-0000503B0000}"/>
    <cellStyle name="Normal 6 17 2 3" xfId="15582" xr:uid="{00000000-0005-0000-0000-0000513B0000}"/>
    <cellStyle name="Normal 6 17 2 3 2" xfId="15583" xr:uid="{00000000-0005-0000-0000-0000523B0000}"/>
    <cellStyle name="Normal 6 17 2 3 2 2" xfId="15584" xr:uid="{00000000-0005-0000-0000-0000533B0000}"/>
    <cellStyle name="Normal 6 17 2 3 2 2 2" xfId="15585" xr:uid="{00000000-0005-0000-0000-0000543B0000}"/>
    <cellStyle name="Normal 6 17 2 3 2 3" xfId="15586" xr:uid="{00000000-0005-0000-0000-0000553B0000}"/>
    <cellStyle name="Normal 6 17 2 3 3" xfId="15587" xr:uid="{00000000-0005-0000-0000-0000563B0000}"/>
    <cellStyle name="Normal 6 17 2 3 3 2" xfId="15588" xr:uid="{00000000-0005-0000-0000-0000573B0000}"/>
    <cellStyle name="Normal 6 17 2 3 4" xfId="15589" xr:uid="{00000000-0005-0000-0000-0000583B0000}"/>
    <cellStyle name="Normal 6 17 2 4" xfId="15590" xr:uid="{00000000-0005-0000-0000-0000593B0000}"/>
    <cellStyle name="Normal 6 17 2 4 2" xfId="15591" xr:uid="{00000000-0005-0000-0000-00005A3B0000}"/>
    <cellStyle name="Normal 6 17 2 4 2 2" xfId="15592" xr:uid="{00000000-0005-0000-0000-00005B3B0000}"/>
    <cellStyle name="Normal 6 17 2 4 3" xfId="15593" xr:uid="{00000000-0005-0000-0000-00005C3B0000}"/>
    <cellStyle name="Normal 6 17 2 5" xfId="15594" xr:uid="{00000000-0005-0000-0000-00005D3B0000}"/>
    <cellStyle name="Normal 6 17 2 5 2" xfId="15595" xr:uid="{00000000-0005-0000-0000-00005E3B0000}"/>
    <cellStyle name="Normal 6 17 2 6" xfId="15596" xr:uid="{00000000-0005-0000-0000-00005F3B0000}"/>
    <cellStyle name="Normal 6 17 3" xfId="15597" xr:uid="{00000000-0005-0000-0000-0000603B0000}"/>
    <cellStyle name="Normal 6 17 3 2" xfId="15598" xr:uid="{00000000-0005-0000-0000-0000613B0000}"/>
    <cellStyle name="Normal 6 17 3 2 2" xfId="15599" xr:uid="{00000000-0005-0000-0000-0000623B0000}"/>
    <cellStyle name="Normal 6 17 3 2 2 2" xfId="15600" xr:uid="{00000000-0005-0000-0000-0000633B0000}"/>
    <cellStyle name="Normal 6 17 3 2 3" xfId="15601" xr:uid="{00000000-0005-0000-0000-0000643B0000}"/>
    <cellStyle name="Normal 6 17 3 3" xfId="15602" xr:uid="{00000000-0005-0000-0000-0000653B0000}"/>
    <cellStyle name="Normal 6 17 3 3 2" xfId="15603" xr:uid="{00000000-0005-0000-0000-0000663B0000}"/>
    <cellStyle name="Normal 6 17 3 4" xfId="15604" xr:uid="{00000000-0005-0000-0000-0000673B0000}"/>
    <cellStyle name="Normal 6 17 4" xfId="15605" xr:uid="{00000000-0005-0000-0000-0000683B0000}"/>
    <cellStyle name="Normal 6 17 4 2" xfId="15606" xr:uid="{00000000-0005-0000-0000-0000693B0000}"/>
    <cellStyle name="Normal 6 17 4 2 2" xfId="15607" xr:uid="{00000000-0005-0000-0000-00006A3B0000}"/>
    <cellStyle name="Normal 6 17 4 2 2 2" xfId="15608" xr:uid="{00000000-0005-0000-0000-00006B3B0000}"/>
    <cellStyle name="Normal 6 17 4 2 3" xfId="15609" xr:uid="{00000000-0005-0000-0000-00006C3B0000}"/>
    <cellStyle name="Normal 6 17 4 3" xfId="15610" xr:uid="{00000000-0005-0000-0000-00006D3B0000}"/>
    <cellStyle name="Normal 6 17 4 3 2" xfId="15611" xr:uid="{00000000-0005-0000-0000-00006E3B0000}"/>
    <cellStyle name="Normal 6 17 4 4" xfId="15612" xr:uid="{00000000-0005-0000-0000-00006F3B0000}"/>
    <cellStyle name="Normal 6 17 5" xfId="15613" xr:uid="{00000000-0005-0000-0000-0000703B0000}"/>
    <cellStyle name="Normal 6 17 5 2" xfId="15614" xr:uid="{00000000-0005-0000-0000-0000713B0000}"/>
    <cellStyle name="Normal 6 17 5 2 2" xfId="15615" xr:uid="{00000000-0005-0000-0000-0000723B0000}"/>
    <cellStyle name="Normal 6 17 5 3" xfId="15616" xr:uid="{00000000-0005-0000-0000-0000733B0000}"/>
    <cellStyle name="Normal 6 17 6" xfId="15617" xr:uid="{00000000-0005-0000-0000-0000743B0000}"/>
    <cellStyle name="Normal 6 17 6 2" xfId="15618" xr:uid="{00000000-0005-0000-0000-0000753B0000}"/>
    <cellStyle name="Normal 6 17 7" xfId="15619" xr:uid="{00000000-0005-0000-0000-0000763B0000}"/>
    <cellStyle name="Normal 6 18" xfId="15620" xr:uid="{00000000-0005-0000-0000-0000773B0000}"/>
    <cellStyle name="Normal 6 18 2" xfId="15621" xr:uid="{00000000-0005-0000-0000-0000783B0000}"/>
    <cellStyle name="Normal 6 18 2 2" xfId="15622" xr:uid="{00000000-0005-0000-0000-0000793B0000}"/>
    <cellStyle name="Normal 6 18 2 2 2" xfId="15623" xr:uid="{00000000-0005-0000-0000-00007A3B0000}"/>
    <cellStyle name="Normal 6 18 2 2 2 2" xfId="15624" xr:uid="{00000000-0005-0000-0000-00007B3B0000}"/>
    <cellStyle name="Normal 6 18 2 2 2 2 2" xfId="15625" xr:uid="{00000000-0005-0000-0000-00007C3B0000}"/>
    <cellStyle name="Normal 6 18 2 2 2 3" xfId="15626" xr:uid="{00000000-0005-0000-0000-00007D3B0000}"/>
    <cellStyle name="Normal 6 18 2 2 3" xfId="15627" xr:uid="{00000000-0005-0000-0000-00007E3B0000}"/>
    <cellStyle name="Normal 6 18 2 2 3 2" xfId="15628" xr:uid="{00000000-0005-0000-0000-00007F3B0000}"/>
    <cellStyle name="Normal 6 18 2 2 4" xfId="15629" xr:uid="{00000000-0005-0000-0000-0000803B0000}"/>
    <cellStyle name="Normal 6 18 2 3" xfId="15630" xr:uid="{00000000-0005-0000-0000-0000813B0000}"/>
    <cellStyle name="Normal 6 18 2 3 2" xfId="15631" xr:uid="{00000000-0005-0000-0000-0000823B0000}"/>
    <cellStyle name="Normal 6 18 2 3 2 2" xfId="15632" xr:uid="{00000000-0005-0000-0000-0000833B0000}"/>
    <cellStyle name="Normal 6 18 2 3 2 2 2" xfId="15633" xr:uid="{00000000-0005-0000-0000-0000843B0000}"/>
    <cellStyle name="Normal 6 18 2 3 2 3" xfId="15634" xr:uid="{00000000-0005-0000-0000-0000853B0000}"/>
    <cellStyle name="Normal 6 18 2 3 3" xfId="15635" xr:uid="{00000000-0005-0000-0000-0000863B0000}"/>
    <cellStyle name="Normal 6 18 2 3 3 2" xfId="15636" xr:uid="{00000000-0005-0000-0000-0000873B0000}"/>
    <cellStyle name="Normal 6 18 2 3 4" xfId="15637" xr:uid="{00000000-0005-0000-0000-0000883B0000}"/>
    <cellStyle name="Normal 6 18 2 4" xfId="15638" xr:uid="{00000000-0005-0000-0000-0000893B0000}"/>
    <cellStyle name="Normal 6 18 2 4 2" xfId="15639" xr:uid="{00000000-0005-0000-0000-00008A3B0000}"/>
    <cellStyle name="Normal 6 18 2 4 2 2" xfId="15640" xr:uid="{00000000-0005-0000-0000-00008B3B0000}"/>
    <cellStyle name="Normal 6 18 2 4 3" xfId="15641" xr:uid="{00000000-0005-0000-0000-00008C3B0000}"/>
    <cellStyle name="Normal 6 18 2 5" xfId="15642" xr:uid="{00000000-0005-0000-0000-00008D3B0000}"/>
    <cellStyle name="Normal 6 18 2 5 2" xfId="15643" xr:uid="{00000000-0005-0000-0000-00008E3B0000}"/>
    <cellStyle name="Normal 6 18 2 6" xfId="15644" xr:uid="{00000000-0005-0000-0000-00008F3B0000}"/>
    <cellStyle name="Normal 6 18 3" xfId="15645" xr:uid="{00000000-0005-0000-0000-0000903B0000}"/>
    <cellStyle name="Normal 6 18 3 2" xfId="15646" xr:uid="{00000000-0005-0000-0000-0000913B0000}"/>
    <cellStyle name="Normal 6 18 3 2 2" xfId="15647" xr:uid="{00000000-0005-0000-0000-0000923B0000}"/>
    <cellStyle name="Normal 6 18 3 2 2 2" xfId="15648" xr:uid="{00000000-0005-0000-0000-0000933B0000}"/>
    <cellStyle name="Normal 6 18 3 2 3" xfId="15649" xr:uid="{00000000-0005-0000-0000-0000943B0000}"/>
    <cellStyle name="Normal 6 18 3 3" xfId="15650" xr:uid="{00000000-0005-0000-0000-0000953B0000}"/>
    <cellStyle name="Normal 6 18 3 3 2" xfId="15651" xr:uid="{00000000-0005-0000-0000-0000963B0000}"/>
    <cellStyle name="Normal 6 18 3 4" xfId="15652" xr:uid="{00000000-0005-0000-0000-0000973B0000}"/>
    <cellStyle name="Normal 6 18 4" xfId="15653" xr:uid="{00000000-0005-0000-0000-0000983B0000}"/>
    <cellStyle name="Normal 6 18 4 2" xfId="15654" xr:uid="{00000000-0005-0000-0000-0000993B0000}"/>
    <cellStyle name="Normal 6 18 4 2 2" xfId="15655" xr:uid="{00000000-0005-0000-0000-00009A3B0000}"/>
    <cellStyle name="Normal 6 18 4 2 2 2" xfId="15656" xr:uid="{00000000-0005-0000-0000-00009B3B0000}"/>
    <cellStyle name="Normal 6 18 4 2 3" xfId="15657" xr:uid="{00000000-0005-0000-0000-00009C3B0000}"/>
    <cellStyle name="Normal 6 18 4 3" xfId="15658" xr:uid="{00000000-0005-0000-0000-00009D3B0000}"/>
    <cellStyle name="Normal 6 18 4 3 2" xfId="15659" xr:uid="{00000000-0005-0000-0000-00009E3B0000}"/>
    <cellStyle name="Normal 6 18 4 4" xfId="15660" xr:uid="{00000000-0005-0000-0000-00009F3B0000}"/>
    <cellStyle name="Normal 6 18 5" xfId="15661" xr:uid="{00000000-0005-0000-0000-0000A03B0000}"/>
    <cellStyle name="Normal 6 18 5 2" xfId="15662" xr:uid="{00000000-0005-0000-0000-0000A13B0000}"/>
    <cellStyle name="Normal 6 18 5 2 2" xfId="15663" xr:uid="{00000000-0005-0000-0000-0000A23B0000}"/>
    <cellStyle name="Normal 6 18 5 3" xfId="15664" xr:uid="{00000000-0005-0000-0000-0000A33B0000}"/>
    <cellStyle name="Normal 6 18 6" xfId="15665" xr:uid="{00000000-0005-0000-0000-0000A43B0000}"/>
    <cellStyle name="Normal 6 18 6 2" xfId="15666" xr:uid="{00000000-0005-0000-0000-0000A53B0000}"/>
    <cellStyle name="Normal 6 18 7" xfId="15667" xr:uid="{00000000-0005-0000-0000-0000A63B0000}"/>
    <cellStyle name="Normal 6 19" xfId="15668" xr:uid="{00000000-0005-0000-0000-0000A73B0000}"/>
    <cellStyle name="Normal 6 19 2" xfId="15669" xr:uid="{00000000-0005-0000-0000-0000A83B0000}"/>
    <cellStyle name="Normal 6 19 2 2" xfId="15670" xr:uid="{00000000-0005-0000-0000-0000A93B0000}"/>
    <cellStyle name="Normal 6 19 2 2 2" xfId="15671" xr:uid="{00000000-0005-0000-0000-0000AA3B0000}"/>
    <cellStyle name="Normal 6 19 2 2 2 2" xfId="15672" xr:uid="{00000000-0005-0000-0000-0000AB3B0000}"/>
    <cellStyle name="Normal 6 19 2 2 2 2 2" xfId="15673" xr:uid="{00000000-0005-0000-0000-0000AC3B0000}"/>
    <cellStyle name="Normal 6 19 2 2 2 3" xfId="15674" xr:uid="{00000000-0005-0000-0000-0000AD3B0000}"/>
    <cellStyle name="Normal 6 19 2 2 3" xfId="15675" xr:uid="{00000000-0005-0000-0000-0000AE3B0000}"/>
    <cellStyle name="Normal 6 19 2 2 3 2" xfId="15676" xr:uid="{00000000-0005-0000-0000-0000AF3B0000}"/>
    <cellStyle name="Normal 6 19 2 2 4" xfId="15677" xr:uid="{00000000-0005-0000-0000-0000B03B0000}"/>
    <cellStyle name="Normal 6 19 2 3" xfId="15678" xr:uid="{00000000-0005-0000-0000-0000B13B0000}"/>
    <cellStyle name="Normal 6 19 2 3 2" xfId="15679" xr:uid="{00000000-0005-0000-0000-0000B23B0000}"/>
    <cellStyle name="Normal 6 19 2 3 2 2" xfId="15680" xr:uid="{00000000-0005-0000-0000-0000B33B0000}"/>
    <cellStyle name="Normal 6 19 2 3 2 2 2" xfId="15681" xr:uid="{00000000-0005-0000-0000-0000B43B0000}"/>
    <cellStyle name="Normal 6 19 2 3 2 3" xfId="15682" xr:uid="{00000000-0005-0000-0000-0000B53B0000}"/>
    <cellStyle name="Normal 6 19 2 3 3" xfId="15683" xr:uid="{00000000-0005-0000-0000-0000B63B0000}"/>
    <cellStyle name="Normal 6 19 2 3 3 2" xfId="15684" xr:uid="{00000000-0005-0000-0000-0000B73B0000}"/>
    <cellStyle name="Normal 6 19 2 3 4" xfId="15685" xr:uid="{00000000-0005-0000-0000-0000B83B0000}"/>
    <cellStyle name="Normal 6 19 2 4" xfId="15686" xr:uid="{00000000-0005-0000-0000-0000B93B0000}"/>
    <cellStyle name="Normal 6 19 2 4 2" xfId="15687" xr:uid="{00000000-0005-0000-0000-0000BA3B0000}"/>
    <cellStyle name="Normal 6 19 2 4 2 2" xfId="15688" xr:uid="{00000000-0005-0000-0000-0000BB3B0000}"/>
    <cellStyle name="Normal 6 19 2 4 3" xfId="15689" xr:uid="{00000000-0005-0000-0000-0000BC3B0000}"/>
    <cellStyle name="Normal 6 19 2 5" xfId="15690" xr:uid="{00000000-0005-0000-0000-0000BD3B0000}"/>
    <cellStyle name="Normal 6 19 2 5 2" xfId="15691" xr:uid="{00000000-0005-0000-0000-0000BE3B0000}"/>
    <cellStyle name="Normal 6 19 2 6" xfId="15692" xr:uid="{00000000-0005-0000-0000-0000BF3B0000}"/>
    <cellStyle name="Normal 6 19 3" xfId="15693" xr:uid="{00000000-0005-0000-0000-0000C03B0000}"/>
    <cellStyle name="Normal 6 19 3 2" xfId="15694" xr:uid="{00000000-0005-0000-0000-0000C13B0000}"/>
    <cellStyle name="Normal 6 19 3 2 2" xfId="15695" xr:uid="{00000000-0005-0000-0000-0000C23B0000}"/>
    <cellStyle name="Normal 6 19 3 2 2 2" xfId="15696" xr:uid="{00000000-0005-0000-0000-0000C33B0000}"/>
    <cellStyle name="Normal 6 19 3 2 3" xfId="15697" xr:uid="{00000000-0005-0000-0000-0000C43B0000}"/>
    <cellStyle name="Normal 6 19 3 3" xfId="15698" xr:uid="{00000000-0005-0000-0000-0000C53B0000}"/>
    <cellStyle name="Normal 6 19 3 3 2" xfId="15699" xr:uid="{00000000-0005-0000-0000-0000C63B0000}"/>
    <cellStyle name="Normal 6 19 3 4" xfId="15700" xr:uid="{00000000-0005-0000-0000-0000C73B0000}"/>
    <cellStyle name="Normal 6 19 4" xfId="15701" xr:uid="{00000000-0005-0000-0000-0000C83B0000}"/>
    <cellStyle name="Normal 6 19 4 2" xfId="15702" xr:uid="{00000000-0005-0000-0000-0000C93B0000}"/>
    <cellStyle name="Normal 6 19 4 2 2" xfId="15703" xr:uid="{00000000-0005-0000-0000-0000CA3B0000}"/>
    <cellStyle name="Normal 6 19 4 2 2 2" xfId="15704" xr:uid="{00000000-0005-0000-0000-0000CB3B0000}"/>
    <cellStyle name="Normal 6 19 4 2 3" xfId="15705" xr:uid="{00000000-0005-0000-0000-0000CC3B0000}"/>
    <cellStyle name="Normal 6 19 4 3" xfId="15706" xr:uid="{00000000-0005-0000-0000-0000CD3B0000}"/>
    <cellStyle name="Normal 6 19 4 3 2" xfId="15707" xr:uid="{00000000-0005-0000-0000-0000CE3B0000}"/>
    <cellStyle name="Normal 6 19 4 4" xfId="15708" xr:uid="{00000000-0005-0000-0000-0000CF3B0000}"/>
    <cellStyle name="Normal 6 19 5" xfId="15709" xr:uid="{00000000-0005-0000-0000-0000D03B0000}"/>
    <cellStyle name="Normal 6 19 5 2" xfId="15710" xr:uid="{00000000-0005-0000-0000-0000D13B0000}"/>
    <cellStyle name="Normal 6 19 5 2 2" xfId="15711" xr:uid="{00000000-0005-0000-0000-0000D23B0000}"/>
    <cellStyle name="Normal 6 19 5 3" xfId="15712" xr:uid="{00000000-0005-0000-0000-0000D33B0000}"/>
    <cellStyle name="Normal 6 19 6" xfId="15713" xr:uid="{00000000-0005-0000-0000-0000D43B0000}"/>
    <cellStyle name="Normal 6 19 6 2" xfId="15714" xr:uid="{00000000-0005-0000-0000-0000D53B0000}"/>
    <cellStyle name="Normal 6 19 7" xfId="15715" xr:uid="{00000000-0005-0000-0000-0000D63B0000}"/>
    <cellStyle name="Normal 6 2" xfId="2432" xr:uid="{00000000-0005-0000-0000-0000D73B0000}"/>
    <cellStyle name="Normal 6 2 2" xfId="5327" xr:uid="{00000000-0005-0000-0000-0000D83B0000}"/>
    <cellStyle name="Normal 6 2 2 2" xfId="7433" xr:uid="{00000000-0005-0000-0000-0000D93B0000}"/>
    <cellStyle name="Normal 6 2 2 2 2" xfId="7434" xr:uid="{00000000-0005-0000-0000-0000DA3B0000}"/>
    <cellStyle name="Normal 6 2 2 2 2 2" xfId="8088" xr:uid="{00000000-0005-0000-0000-0000DB3B0000}"/>
    <cellStyle name="Normal 6 2 2 2 2 2 2" xfId="8089" xr:uid="{00000000-0005-0000-0000-0000DC3B0000}"/>
    <cellStyle name="Normal 6 2 2 2 3" xfId="7435" xr:uid="{00000000-0005-0000-0000-0000DD3B0000}"/>
    <cellStyle name="Normal 6 2 2 2 4" xfId="7436" xr:uid="{00000000-0005-0000-0000-0000DE3B0000}"/>
    <cellStyle name="Normal 6 2 2 2 5" xfId="8090" xr:uid="{00000000-0005-0000-0000-0000DF3B0000}"/>
    <cellStyle name="Normal 6 2 2 3" xfId="7437" xr:uid="{00000000-0005-0000-0000-0000E03B0000}"/>
    <cellStyle name="Normal 6 2 2 3 2" xfId="15716" xr:uid="{00000000-0005-0000-0000-0000E13B0000}"/>
    <cellStyle name="Normal 6 2 2 3 2 2" xfId="15717" xr:uid="{00000000-0005-0000-0000-0000E23B0000}"/>
    <cellStyle name="Normal 6 2 2 3 2 2 2" xfId="15718" xr:uid="{00000000-0005-0000-0000-0000E33B0000}"/>
    <cellStyle name="Normal 6 2 2 3 2 2 2 2" xfId="15719" xr:uid="{00000000-0005-0000-0000-0000E43B0000}"/>
    <cellStyle name="Normal 6 2 2 3 2 2 3" xfId="15720" xr:uid="{00000000-0005-0000-0000-0000E53B0000}"/>
    <cellStyle name="Normal 6 2 2 3 2 3" xfId="15721" xr:uid="{00000000-0005-0000-0000-0000E63B0000}"/>
    <cellStyle name="Normal 6 2 2 3 2 3 2" xfId="15722" xr:uid="{00000000-0005-0000-0000-0000E73B0000}"/>
    <cellStyle name="Normal 6 2 2 3 2 4" xfId="15723" xr:uid="{00000000-0005-0000-0000-0000E83B0000}"/>
    <cellStyle name="Normal 6 2 2 3 3" xfId="15724" xr:uid="{00000000-0005-0000-0000-0000E93B0000}"/>
    <cellStyle name="Normal 6 2 2 3 3 2" xfId="15725" xr:uid="{00000000-0005-0000-0000-0000EA3B0000}"/>
    <cellStyle name="Normal 6 2 2 3 3 2 2" xfId="15726" xr:uid="{00000000-0005-0000-0000-0000EB3B0000}"/>
    <cellStyle name="Normal 6 2 2 3 3 2 2 2" xfId="15727" xr:uid="{00000000-0005-0000-0000-0000EC3B0000}"/>
    <cellStyle name="Normal 6 2 2 3 3 2 3" xfId="15728" xr:uid="{00000000-0005-0000-0000-0000ED3B0000}"/>
    <cellStyle name="Normal 6 2 2 3 3 3" xfId="15729" xr:uid="{00000000-0005-0000-0000-0000EE3B0000}"/>
    <cellStyle name="Normal 6 2 2 3 3 3 2" xfId="15730" xr:uid="{00000000-0005-0000-0000-0000EF3B0000}"/>
    <cellStyle name="Normal 6 2 2 3 3 4" xfId="15731" xr:uid="{00000000-0005-0000-0000-0000F03B0000}"/>
    <cellStyle name="Normal 6 2 2 3 4" xfId="15732" xr:uid="{00000000-0005-0000-0000-0000F13B0000}"/>
    <cellStyle name="Normal 6 2 2 3 4 2" xfId="15733" xr:uid="{00000000-0005-0000-0000-0000F23B0000}"/>
    <cellStyle name="Normal 6 2 2 3 4 2 2" xfId="15734" xr:uid="{00000000-0005-0000-0000-0000F33B0000}"/>
    <cellStyle name="Normal 6 2 2 3 4 3" xfId="15735" xr:uid="{00000000-0005-0000-0000-0000F43B0000}"/>
    <cellStyle name="Normal 6 2 2 3 5" xfId="15736" xr:uid="{00000000-0005-0000-0000-0000F53B0000}"/>
    <cellStyle name="Normal 6 2 2 3 5 2" xfId="15737" xr:uid="{00000000-0005-0000-0000-0000F63B0000}"/>
    <cellStyle name="Normal 6 2 2 4" xfId="7438" xr:uid="{00000000-0005-0000-0000-0000F73B0000}"/>
    <cellStyle name="Normal 6 2 2 4 2" xfId="15738" xr:uid="{00000000-0005-0000-0000-0000F83B0000}"/>
    <cellStyle name="Normal 6 2 2 4 2 2" xfId="15739" xr:uid="{00000000-0005-0000-0000-0000F93B0000}"/>
    <cellStyle name="Normal 6 2 2 4 2 2 2" xfId="15740" xr:uid="{00000000-0005-0000-0000-0000FA3B0000}"/>
    <cellStyle name="Normal 6 2 2 4 2 3" xfId="15741" xr:uid="{00000000-0005-0000-0000-0000FB3B0000}"/>
    <cellStyle name="Normal 6 2 2 4 3" xfId="15742" xr:uid="{00000000-0005-0000-0000-0000FC3B0000}"/>
    <cellStyle name="Normal 6 2 2 4 3 2" xfId="15743" xr:uid="{00000000-0005-0000-0000-0000FD3B0000}"/>
    <cellStyle name="Normal 6 2 2 5" xfId="8091" xr:uid="{00000000-0005-0000-0000-0000FE3B0000}"/>
    <cellStyle name="Normal 6 2 2 5 2" xfId="15744" xr:uid="{00000000-0005-0000-0000-0000FF3B0000}"/>
    <cellStyle name="Normal 6 2 2 5 2 2" xfId="15745" xr:uid="{00000000-0005-0000-0000-0000003C0000}"/>
    <cellStyle name="Normal 6 2 2 5 2 2 2" xfId="15746" xr:uid="{00000000-0005-0000-0000-0000013C0000}"/>
    <cellStyle name="Normal 6 2 2 5 2 3" xfId="15747" xr:uid="{00000000-0005-0000-0000-0000023C0000}"/>
    <cellStyle name="Normal 6 2 2 5 3" xfId="15748" xr:uid="{00000000-0005-0000-0000-0000033C0000}"/>
    <cellStyle name="Normal 6 2 2 5 3 2" xfId="15749" xr:uid="{00000000-0005-0000-0000-0000043C0000}"/>
    <cellStyle name="Normal 6 2 2 5 4" xfId="15750" xr:uid="{00000000-0005-0000-0000-0000053C0000}"/>
    <cellStyle name="Normal 6 2 2 6" xfId="15751" xr:uid="{00000000-0005-0000-0000-0000063C0000}"/>
    <cellStyle name="Normal 6 2 2 6 2" xfId="15752" xr:uid="{00000000-0005-0000-0000-0000073C0000}"/>
    <cellStyle name="Normal 6 2 2 6 2 2" xfId="15753" xr:uid="{00000000-0005-0000-0000-0000083C0000}"/>
    <cellStyle name="Normal 6 2 2 6 3" xfId="15754" xr:uid="{00000000-0005-0000-0000-0000093C0000}"/>
    <cellStyle name="Normal 6 2 2 7" xfId="15755" xr:uid="{00000000-0005-0000-0000-00000A3C0000}"/>
    <cellStyle name="Normal 6 2 2 7 2" xfId="15756" xr:uid="{00000000-0005-0000-0000-00000B3C0000}"/>
    <cellStyle name="Normal 6 2 3" xfId="7439" xr:uid="{00000000-0005-0000-0000-00000C3C0000}"/>
    <cellStyle name="Normal 6 2 3 2" xfId="15757" xr:uid="{00000000-0005-0000-0000-00000D3C0000}"/>
    <cellStyle name="Normal 6 2 3 3" xfId="15758" xr:uid="{00000000-0005-0000-0000-00000E3C0000}"/>
    <cellStyle name="Normal 6 2 4" xfId="7440" xr:uid="{00000000-0005-0000-0000-00000F3C0000}"/>
    <cellStyle name="Normal 6 2 4 2" xfId="15759" xr:uid="{00000000-0005-0000-0000-0000103C0000}"/>
    <cellStyle name="Normal 6 2 4 2 2" xfId="15760" xr:uid="{00000000-0005-0000-0000-0000113C0000}"/>
    <cellStyle name="Normal 6 2 4 2 2 2" xfId="15761" xr:uid="{00000000-0005-0000-0000-0000123C0000}"/>
    <cellStyle name="Normal 6 2 4 2 2 2 2" xfId="15762" xr:uid="{00000000-0005-0000-0000-0000133C0000}"/>
    <cellStyle name="Normal 6 2 4 2 2 2 2 2" xfId="15763" xr:uid="{00000000-0005-0000-0000-0000143C0000}"/>
    <cellStyle name="Normal 6 2 4 2 2 2 3" xfId="15764" xr:uid="{00000000-0005-0000-0000-0000153C0000}"/>
    <cellStyle name="Normal 6 2 4 2 2 3" xfId="15765" xr:uid="{00000000-0005-0000-0000-0000163C0000}"/>
    <cellStyle name="Normal 6 2 4 2 2 3 2" xfId="15766" xr:uid="{00000000-0005-0000-0000-0000173C0000}"/>
    <cellStyle name="Normal 6 2 4 2 2 4" xfId="15767" xr:uid="{00000000-0005-0000-0000-0000183C0000}"/>
    <cellStyle name="Normal 6 2 4 2 3" xfId="15768" xr:uid="{00000000-0005-0000-0000-0000193C0000}"/>
    <cellStyle name="Normal 6 2 4 2 3 2" xfId="15769" xr:uid="{00000000-0005-0000-0000-00001A3C0000}"/>
    <cellStyle name="Normal 6 2 4 2 3 2 2" xfId="15770" xr:uid="{00000000-0005-0000-0000-00001B3C0000}"/>
    <cellStyle name="Normal 6 2 4 2 3 2 2 2" xfId="15771" xr:uid="{00000000-0005-0000-0000-00001C3C0000}"/>
    <cellStyle name="Normal 6 2 4 2 3 2 3" xfId="15772" xr:uid="{00000000-0005-0000-0000-00001D3C0000}"/>
    <cellStyle name="Normal 6 2 4 2 3 3" xfId="15773" xr:uid="{00000000-0005-0000-0000-00001E3C0000}"/>
    <cellStyle name="Normal 6 2 4 2 3 3 2" xfId="15774" xr:uid="{00000000-0005-0000-0000-00001F3C0000}"/>
    <cellStyle name="Normal 6 2 4 2 3 4" xfId="15775" xr:uid="{00000000-0005-0000-0000-0000203C0000}"/>
    <cellStyle name="Normal 6 2 4 2 4" xfId="15776" xr:uid="{00000000-0005-0000-0000-0000213C0000}"/>
    <cellStyle name="Normal 6 2 4 2 4 2" xfId="15777" xr:uid="{00000000-0005-0000-0000-0000223C0000}"/>
    <cellStyle name="Normal 6 2 4 2 4 2 2" xfId="15778" xr:uid="{00000000-0005-0000-0000-0000233C0000}"/>
    <cellStyle name="Normal 6 2 4 2 4 3" xfId="15779" xr:uid="{00000000-0005-0000-0000-0000243C0000}"/>
    <cellStyle name="Normal 6 2 4 2 5" xfId="15780" xr:uid="{00000000-0005-0000-0000-0000253C0000}"/>
    <cellStyle name="Normal 6 2 4 2 5 2" xfId="15781" xr:uid="{00000000-0005-0000-0000-0000263C0000}"/>
    <cellStyle name="Normal 6 2 4 2 6" xfId="15782" xr:uid="{00000000-0005-0000-0000-0000273C0000}"/>
    <cellStyle name="Normal 6 2 4 3" xfId="15783" xr:uid="{00000000-0005-0000-0000-0000283C0000}"/>
    <cellStyle name="Normal 6 2 4 3 2" xfId="15784" xr:uid="{00000000-0005-0000-0000-0000293C0000}"/>
    <cellStyle name="Normal 6 2 4 3 2 2" xfId="15785" xr:uid="{00000000-0005-0000-0000-00002A3C0000}"/>
    <cellStyle name="Normal 6 2 4 3 2 2 2" xfId="15786" xr:uid="{00000000-0005-0000-0000-00002B3C0000}"/>
    <cellStyle name="Normal 6 2 4 3 2 3" xfId="15787" xr:uid="{00000000-0005-0000-0000-00002C3C0000}"/>
    <cellStyle name="Normal 6 2 4 3 3" xfId="15788" xr:uid="{00000000-0005-0000-0000-00002D3C0000}"/>
    <cellStyle name="Normal 6 2 4 3 3 2" xfId="15789" xr:uid="{00000000-0005-0000-0000-00002E3C0000}"/>
    <cellStyle name="Normal 6 2 4 3 4" xfId="15790" xr:uid="{00000000-0005-0000-0000-00002F3C0000}"/>
    <cellStyle name="Normal 6 2 4 4" xfId="15791" xr:uid="{00000000-0005-0000-0000-0000303C0000}"/>
    <cellStyle name="Normal 6 2 4 4 2" xfId="15792" xr:uid="{00000000-0005-0000-0000-0000313C0000}"/>
    <cellStyle name="Normal 6 2 4 4 2 2" xfId="15793" xr:uid="{00000000-0005-0000-0000-0000323C0000}"/>
    <cellStyle name="Normal 6 2 4 4 2 2 2" xfId="15794" xr:uid="{00000000-0005-0000-0000-0000333C0000}"/>
    <cellStyle name="Normal 6 2 4 4 2 3" xfId="15795" xr:uid="{00000000-0005-0000-0000-0000343C0000}"/>
    <cellStyle name="Normal 6 2 4 4 3" xfId="15796" xr:uid="{00000000-0005-0000-0000-0000353C0000}"/>
    <cellStyle name="Normal 6 2 4 4 3 2" xfId="15797" xr:uid="{00000000-0005-0000-0000-0000363C0000}"/>
    <cellStyle name="Normal 6 2 4 4 4" xfId="15798" xr:uid="{00000000-0005-0000-0000-0000373C0000}"/>
    <cellStyle name="Normal 6 2 4 5" xfId="15799" xr:uid="{00000000-0005-0000-0000-0000383C0000}"/>
    <cellStyle name="Normal 6 2 4 5 2" xfId="15800" xr:uid="{00000000-0005-0000-0000-0000393C0000}"/>
    <cellStyle name="Normal 6 2 4 5 2 2" xfId="15801" xr:uid="{00000000-0005-0000-0000-00003A3C0000}"/>
    <cellStyle name="Normal 6 2 4 5 3" xfId="15802" xr:uid="{00000000-0005-0000-0000-00003B3C0000}"/>
    <cellStyle name="Normal 6 2 4 6" xfId="15803" xr:uid="{00000000-0005-0000-0000-00003C3C0000}"/>
    <cellStyle name="Normal 6 2 4 6 2" xfId="15804" xr:uid="{00000000-0005-0000-0000-00003D3C0000}"/>
    <cellStyle name="Normal 6 2 5" xfId="7441" xr:uid="{00000000-0005-0000-0000-00003E3C0000}"/>
    <cellStyle name="Normal 6 2 6" xfId="7442" xr:uid="{00000000-0005-0000-0000-00003F3C0000}"/>
    <cellStyle name="Normal 6 2 7" xfId="8092" xr:uid="{00000000-0005-0000-0000-0000403C0000}"/>
    <cellStyle name="Normal 6 20" xfId="15805" xr:uid="{00000000-0005-0000-0000-0000413C0000}"/>
    <cellStyle name="Normal 6 20 2" xfId="15806" xr:uid="{00000000-0005-0000-0000-0000423C0000}"/>
    <cellStyle name="Normal 6 20 2 2" xfId="15807" xr:uid="{00000000-0005-0000-0000-0000433C0000}"/>
    <cellStyle name="Normal 6 20 2 2 2" xfId="15808" xr:uid="{00000000-0005-0000-0000-0000443C0000}"/>
    <cellStyle name="Normal 6 20 2 2 2 2" xfId="15809" xr:uid="{00000000-0005-0000-0000-0000453C0000}"/>
    <cellStyle name="Normal 6 20 2 2 2 2 2" xfId="15810" xr:uid="{00000000-0005-0000-0000-0000463C0000}"/>
    <cellStyle name="Normal 6 20 2 2 2 3" xfId="15811" xr:uid="{00000000-0005-0000-0000-0000473C0000}"/>
    <cellStyle name="Normal 6 20 2 2 3" xfId="15812" xr:uid="{00000000-0005-0000-0000-0000483C0000}"/>
    <cellStyle name="Normal 6 20 2 2 3 2" xfId="15813" xr:uid="{00000000-0005-0000-0000-0000493C0000}"/>
    <cellStyle name="Normal 6 20 2 2 4" xfId="15814" xr:uid="{00000000-0005-0000-0000-00004A3C0000}"/>
    <cellStyle name="Normal 6 20 2 3" xfId="15815" xr:uid="{00000000-0005-0000-0000-00004B3C0000}"/>
    <cellStyle name="Normal 6 20 2 3 2" xfId="15816" xr:uid="{00000000-0005-0000-0000-00004C3C0000}"/>
    <cellStyle name="Normal 6 20 2 3 2 2" xfId="15817" xr:uid="{00000000-0005-0000-0000-00004D3C0000}"/>
    <cellStyle name="Normal 6 20 2 3 2 2 2" xfId="15818" xr:uid="{00000000-0005-0000-0000-00004E3C0000}"/>
    <cellStyle name="Normal 6 20 2 3 2 3" xfId="15819" xr:uid="{00000000-0005-0000-0000-00004F3C0000}"/>
    <cellStyle name="Normal 6 20 2 3 3" xfId="15820" xr:uid="{00000000-0005-0000-0000-0000503C0000}"/>
    <cellStyle name="Normal 6 20 2 3 3 2" xfId="15821" xr:uid="{00000000-0005-0000-0000-0000513C0000}"/>
    <cellStyle name="Normal 6 20 2 3 4" xfId="15822" xr:uid="{00000000-0005-0000-0000-0000523C0000}"/>
    <cellStyle name="Normal 6 20 2 4" xfId="15823" xr:uid="{00000000-0005-0000-0000-0000533C0000}"/>
    <cellStyle name="Normal 6 20 2 4 2" xfId="15824" xr:uid="{00000000-0005-0000-0000-0000543C0000}"/>
    <cellStyle name="Normal 6 20 2 4 2 2" xfId="15825" xr:uid="{00000000-0005-0000-0000-0000553C0000}"/>
    <cellStyle name="Normal 6 20 2 4 3" xfId="15826" xr:uid="{00000000-0005-0000-0000-0000563C0000}"/>
    <cellStyle name="Normal 6 20 2 5" xfId="15827" xr:uid="{00000000-0005-0000-0000-0000573C0000}"/>
    <cellStyle name="Normal 6 20 2 5 2" xfId="15828" xr:uid="{00000000-0005-0000-0000-0000583C0000}"/>
    <cellStyle name="Normal 6 20 2 6" xfId="15829" xr:uid="{00000000-0005-0000-0000-0000593C0000}"/>
    <cellStyle name="Normal 6 20 3" xfId="15830" xr:uid="{00000000-0005-0000-0000-00005A3C0000}"/>
    <cellStyle name="Normal 6 20 3 2" xfId="15831" xr:uid="{00000000-0005-0000-0000-00005B3C0000}"/>
    <cellStyle name="Normal 6 20 3 2 2" xfId="15832" xr:uid="{00000000-0005-0000-0000-00005C3C0000}"/>
    <cellStyle name="Normal 6 20 3 2 2 2" xfId="15833" xr:uid="{00000000-0005-0000-0000-00005D3C0000}"/>
    <cellStyle name="Normal 6 20 3 2 3" xfId="15834" xr:uid="{00000000-0005-0000-0000-00005E3C0000}"/>
    <cellStyle name="Normal 6 20 3 3" xfId="15835" xr:uid="{00000000-0005-0000-0000-00005F3C0000}"/>
    <cellStyle name="Normal 6 20 3 3 2" xfId="15836" xr:uid="{00000000-0005-0000-0000-0000603C0000}"/>
    <cellStyle name="Normal 6 20 3 4" xfId="15837" xr:uid="{00000000-0005-0000-0000-0000613C0000}"/>
    <cellStyle name="Normal 6 20 4" xfId="15838" xr:uid="{00000000-0005-0000-0000-0000623C0000}"/>
    <cellStyle name="Normal 6 20 4 2" xfId="15839" xr:uid="{00000000-0005-0000-0000-0000633C0000}"/>
    <cellStyle name="Normal 6 20 4 2 2" xfId="15840" xr:uid="{00000000-0005-0000-0000-0000643C0000}"/>
    <cellStyle name="Normal 6 20 4 2 2 2" xfId="15841" xr:uid="{00000000-0005-0000-0000-0000653C0000}"/>
    <cellStyle name="Normal 6 20 4 2 3" xfId="15842" xr:uid="{00000000-0005-0000-0000-0000663C0000}"/>
    <cellStyle name="Normal 6 20 4 3" xfId="15843" xr:uid="{00000000-0005-0000-0000-0000673C0000}"/>
    <cellStyle name="Normal 6 20 4 3 2" xfId="15844" xr:uid="{00000000-0005-0000-0000-0000683C0000}"/>
    <cellStyle name="Normal 6 20 4 4" xfId="15845" xr:uid="{00000000-0005-0000-0000-0000693C0000}"/>
    <cellStyle name="Normal 6 20 5" xfId="15846" xr:uid="{00000000-0005-0000-0000-00006A3C0000}"/>
    <cellStyle name="Normal 6 20 5 2" xfId="15847" xr:uid="{00000000-0005-0000-0000-00006B3C0000}"/>
    <cellStyle name="Normal 6 20 5 2 2" xfId="15848" xr:uid="{00000000-0005-0000-0000-00006C3C0000}"/>
    <cellStyle name="Normal 6 20 5 3" xfId="15849" xr:uid="{00000000-0005-0000-0000-00006D3C0000}"/>
    <cellStyle name="Normal 6 20 6" xfId="15850" xr:uid="{00000000-0005-0000-0000-00006E3C0000}"/>
    <cellStyle name="Normal 6 20 6 2" xfId="15851" xr:uid="{00000000-0005-0000-0000-00006F3C0000}"/>
    <cellStyle name="Normal 6 20 7" xfId="15852" xr:uid="{00000000-0005-0000-0000-0000703C0000}"/>
    <cellStyle name="Normal 6 21" xfId="15853" xr:uid="{00000000-0005-0000-0000-0000713C0000}"/>
    <cellStyle name="Normal 6 21 2" xfId="15854" xr:uid="{00000000-0005-0000-0000-0000723C0000}"/>
    <cellStyle name="Normal 6 21 2 2" xfId="15855" xr:uid="{00000000-0005-0000-0000-0000733C0000}"/>
    <cellStyle name="Normal 6 21 2 2 2" xfId="15856" xr:uid="{00000000-0005-0000-0000-0000743C0000}"/>
    <cellStyle name="Normal 6 21 2 2 2 2" xfId="15857" xr:uid="{00000000-0005-0000-0000-0000753C0000}"/>
    <cellStyle name="Normal 6 21 2 2 2 2 2" xfId="15858" xr:uid="{00000000-0005-0000-0000-0000763C0000}"/>
    <cellStyle name="Normal 6 21 2 2 2 3" xfId="15859" xr:uid="{00000000-0005-0000-0000-0000773C0000}"/>
    <cellStyle name="Normal 6 21 2 2 3" xfId="15860" xr:uid="{00000000-0005-0000-0000-0000783C0000}"/>
    <cellStyle name="Normal 6 21 2 2 3 2" xfId="15861" xr:uid="{00000000-0005-0000-0000-0000793C0000}"/>
    <cellStyle name="Normal 6 21 2 2 4" xfId="15862" xr:uid="{00000000-0005-0000-0000-00007A3C0000}"/>
    <cellStyle name="Normal 6 21 2 3" xfId="15863" xr:uid="{00000000-0005-0000-0000-00007B3C0000}"/>
    <cellStyle name="Normal 6 21 2 3 2" xfId="15864" xr:uid="{00000000-0005-0000-0000-00007C3C0000}"/>
    <cellStyle name="Normal 6 21 2 3 2 2" xfId="15865" xr:uid="{00000000-0005-0000-0000-00007D3C0000}"/>
    <cellStyle name="Normal 6 21 2 3 2 2 2" xfId="15866" xr:uid="{00000000-0005-0000-0000-00007E3C0000}"/>
    <cellStyle name="Normal 6 21 2 3 2 3" xfId="15867" xr:uid="{00000000-0005-0000-0000-00007F3C0000}"/>
    <cellStyle name="Normal 6 21 2 3 3" xfId="15868" xr:uid="{00000000-0005-0000-0000-0000803C0000}"/>
    <cellStyle name="Normal 6 21 2 3 3 2" xfId="15869" xr:uid="{00000000-0005-0000-0000-0000813C0000}"/>
    <cellStyle name="Normal 6 21 2 3 4" xfId="15870" xr:uid="{00000000-0005-0000-0000-0000823C0000}"/>
    <cellStyle name="Normal 6 21 2 4" xfId="15871" xr:uid="{00000000-0005-0000-0000-0000833C0000}"/>
    <cellStyle name="Normal 6 21 2 4 2" xfId="15872" xr:uid="{00000000-0005-0000-0000-0000843C0000}"/>
    <cellStyle name="Normal 6 21 2 4 2 2" xfId="15873" xr:uid="{00000000-0005-0000-0000-0000853C0000}"/>
    <cellStyle name="Normal 6 21 2 4 3" xfId="15874" xr:uid="{00000000-0005-0000-0000-0000863C0000}"/>
    <cellStyle name="Normal 6 21 2 5" xfId="15875" xr:uid="{00000000-0005-0000-0000-0000873C0000}"/>
    <cellStyle name="Normal 6 21 2 5 2" xfId="15876" xr:uid="{00000000-0005-0000-0000-0000883C0000}"/>
    <cellStyle name="Normal 6 21 2 6" xfId="15877" xr:uid="{00000000-0005-0000-0000-0000893C0000}"/>
    <cellStyle name="Normal 6 21 3" xfId="15878" xr:uid="{00000000-0005-0000-0000-00008A3C0000}"/>
    <cellStyle name="Normal 6 21 3 2" xfId="15879" xr:uid="{00000000-0005-0000-0000-00008B3C0000}"/>
    <cellStyle name="Normal 6 21 3 2 2" xfId="15880" xr:uid="{00000000-0005-0000-0000-00008C3C0000}"/>
    <cellStyle name="Normal 6 21 3 2 2 2" xfId="15881" xr:uid="{00000000-0005-0000-0000-00008D3C0000}"/>
    <cellStyle name="Normal 6 21 3 2 3" xfId="15882" xr:uid="{00000000-0005-0000-0000-00008E3C0000}"/>
    <cellStyle name="Normal 6 21 3 3" xfId="15883" xr:uid="{00000000-0005-0000-0000-00008F3C0000}"/>
    <cellStyle name="Normal 6 21 3 3 2" xfId="15884" xr:uid="{00000000-0005-0000-0000-0000903C0000}"/>
    <cellStyle name="Normal 6 21 3 4" xfId="15885" xr:uid="{00000000-0005-0000-0000-0000913C0000}"/>
    <cellStyle name="Normal 6 21 4" xfId="15886" xr:uid="{00000000-0005-0000-0000-0000923C0000}"/>
    <cellStyle name="Normal 6 21 4 2" xfId="15887" xr:uid="{00000000-0005-0000-0000-0000933C0000}"/>
    <cellStyle name="Normal 6 21 4 2 2" xfId="15888" xr:uid="{00000000-0005-0000-0000-0000943C0000}"/>
    <cellStyle name="Normal 6 21 4 2 2 2" xfId="15889" xr:uid="{00000000-0005-0000-0000-0000953C0000}"/>
    <cellStyle name="Normal 6 21 4 2 3" xfId="15890" xr:uid="{00000000-0005-0000-0000-0000963C0000}"/>
    <cellStyle name="Normal 6 21 4 3" xfId="15891" xr:uid="{00000000-0005-0000-0000-0000973C0000}"/>
    <cellStyle name="Normal 6 21 4 3 2" xfId="15892" xr:uid="{00000000-0005-0000-0000-0000983C0000}"/>
    <cellStyle name="Normal 6 21 4 4" xfId="15893" xr:uid="{00000000-0005-0000-0000-0000993C0000}"/>
    <cellStyle name="Normal 6 21 5" xfId="15894" xr:uid="{00000000-0005-0000-0000-00009A3C0000}"/>
    <cellStyle name="Normal 6 21 5 2" xfId="15895" xr:uid="{00000000-0005-0000-0000-00009B3C0000}"/>
    <cellStyle name="Normal 6 21 5 2 2" xfId="15896" xr:uid="{00000000-0005-0000-0000-00009C3C0000}"/>
    <cellStyle name="Normal 6 21 5 3" xfId="15897" xr:uid="{00000000-0005-0000-0000-00009D3C0000}"/>
    <cellStyle name="Normal 6 21 6" xfId="15898" xr:uid="{00000000-0005-0000-0000-00009E3C0000}"/>
    <cellStyle name="Normal 6 21 6 2" xfId="15899" xr:uid="{00000000-0005-0000-0000-00009F3C0000}"/>
    <cellStyle name="Normal 6 21 7" xfId="15900" xr:uid="{00000000-0005-0000-0000-0000A03C0000}"/>
    <cellStyle name="Normal 6 22" xfId="15901" xr:uid="{00000000-0005-0000-0000-0000A13C0000}"/>
    <cellStyle name="Normal 6 22 2" xfId="15902" xr:uid="{00000000-0005-0000-0000-0000A23C0000}"/>
    <cellStyle name="Normal 6 22 2 2" xfId="15903" xr:uid="{00000000-0005-0000-0000-0000A33C0000}"/>
    <cellStyle name="Normal 6 22 2 2 2" xfId="15904" xr:uid="{00000000-0005-0000-0000-0000A43C0000}"/>
    <cellStyle name="Normal 6 22 2 2 2 2" xfId="15905" xr:uid="{00000000-0005-0000-0000-0000A53C0000}"/>
    <cellStyle name="Normal 6 22 2 2 2 2 2" xfId="15906" xr:uid="{00000000-0005-0000-0000-0000A63C0000}"/>
    <cellStyle name="Normal 6 22 2 2 2 3" xfId="15907" xr:uid="{00000000-0005-0000-0000-0000A73C0000}"/>
    <cellStyle name="Normal 6 22 2 2 3" xfId="15908" xr:uid="{00000000-0005-0000-0000-0000A83C0000}"/>
    <cellStyle name="Normal 6 22 2 2 3 2" xfId="15909" xr:uid="{00000000-0005-0000-0000-0000A93C0000}"/>
    <cellStyle name="Normal 6 22 2 2 4" xfId="15910" xr:uid="{00000000-0005-0000-0000-0000AA3C0000}"/>
    <cellStyle name="Normal 6 22 2 3" xfId="15911" xr:uid="{00000000-0005-0000-0000-0000AB3C0000}"/>
    <cellStyle name="Normal 6 22 2 3 2" xfId="15912" xr:uid="{00000000-0005-0000-0000-0000AC3C0000}"/>
    <cellStyle name="Normal 6 22 2 3 2 2" xfId="15913" xr:uid="{00000000-0005-0000-0000-0000AD3C0000}"/>
    <cellStyle name="Normal 6 22 2 3 2 2 2" xfId="15914" xr:uid="{00000000-0005-0000-0000-0000AE3C0000}"/>
    <cellStyle name="Normal 6 22 2 3 2 3" xfId="15915" xr:uid="{00000000-0005-0000-0000-0000AF3C0000}"/>
    <cellStyle name="Normal 6 22 2 3 3" xfId="15916" xr:uid="{00000000-0005-0000-0000-0000B03C0000}"/>
    <cellStyle name="Normal 6 22 2 3 3 2" xfId="15917" xr:uid="{00000000-0005-0000-0000-0000B13C0000}"/>
    <cellStyle name="Normal 6 22 2 3 4" xfId="15918" xr:uid="{00000000-0005-0000-0000-0000B23C0000}"/>
    <cellStyle name="Normal 6 22 2 4" xfId="15919" xr:uid="{00000000-0005-0000-0000-0000B33C0000}"/>
    <cellStyle name="Normal 6 22 2 4 2" xfId="15920" xr:uid="{00000000-0005-0000-0000-0000B43C0000}"/>
    <cellStyle name="Normal 6 22 2 4 2 2" xfId="15921" xr:uid="{00000000-0005-0000-0000-0000B53C0000}"/>
    <cellStyle name="Normal 6 22 2 4 3" xfId="15922" xr:uid="{00000000-0005-0000-0000-0000B63C0000}"/>
    <cellStyle name="Normal 6 22 2 5" xfId="15923" xr:uid="{00000000-0005-0000-0000-0000B73C0000}"/>
    <cellStyle name="Normal 6 22 2 5 2" xfId="15924" xr:uid="{00000000-0005-0000-0000-0000B83C0000}"/>
    <cellStyle name="Normal 6 22 2 6" xfId="15925" xr:uid="{00000000-0005-0000-0000-0000B93C0000}"/>
    <cellStyle name="Normal 6 22 3" xfId="15926" xr:uid="{00000000-0005-0000-0000-0000BA3C0000}"/>
    <cellStyle name="Normal 6 22 3 2" xfId="15927" xr:uid="{00000000-0005-0000-0000-0000BB3C0000}"/>
    <cellStyle name="Normal 6 22 3 2 2" xfId="15928" xr:uid="{00000000-0005-0000-0000-0000BC3C0000}"/>
    <cellStyle name="Normal 6 22 3 2 2 2" xfId="15929" xr:uid="{00000000-0005-0000-0000-0000BD3C0000}"/>
    <cellStyle name="Normal 6 22 3 2 3" xfId="15930" xr:uid="{00000000-0005-0000-0000-0000BE3C0000}"/>
    <cellStyle name="Normal 6 22 3 3" xfId="15931" xr:uid="{00000000-0005-0000-0000-0000BF3C0000}"/>
    <cellStyle name="Normal 6 22 3 3 2" xfId="15932" xr:uid="{00000000-0005-0000-0000-0000C03C0000}"/>
    <cellStyle name="Normal 6 22 3 4" xfId="15933" xr:uid="{00000000-0005-0000-0000-0000C13C0000}"/>
    <cellStyle name="Normal 6 22 4" xfId="15934" xr:uid="{00000000-0005-0000-0000-0000C23C0000}"/>
    <cellStyle name="Normal 6 22 4 2" xfId="15935" xr:uid="{00000000-0005-0000-0000-0000C33C0000}"/>
    <cellStyle name="Normal 6 22 4 2 2" xfId="15936" xr:uid="{00000000-0005-0000-0000-0000C43C0000}"/>
    <cellStyle name="Normal 6 22 4 2 2 2" xfId="15937" xr:uid="{00000000-0005-0000-0000-0000C53C0000}"/>
    <cellStyle name="Normal 6 22 4 2 3" xfId="15938" xr:uid="{00000000-0005-0000-0000-0000C63C0000}"/>
    <cellStyle name="Normal 6 22 4 3" xfId="15939" xr:uid="{00000000-0005-0000-0000-0000C73C0000}"/>
    <cellStyle name="Normal 6 22 4 3 2" xfId="15940" xr:uid="{00000000-0005-0000-0000-0000C83C0000}"/>
    <cellStyle name="Normal 6 22 4 4" xfId="15941" xr:uid="{00000000-0005-0000-0000-0000C93C0000}"/>
    <cellStyle name="Normal 6 22 5" xfId="15942" xr:uid="{00000000-0005-0000-0000-0000CA3C0000}"/>
    <cellStyle name="Normal 6 22 5 2" xfId="15943" xr:uid="{00000000-0005-0000-0000-0000CB3C0000}"/>
    <cellStyle name="Normal 6 22 5 2 2" xfId="15944" xr:uid="{00000000-0005-0000-0000-0000CC3C0000}"/>
    <cellStyle name="Normal 6 22 5 3" xfId="15945" xr:uid="{00000000-0005-0000-0000-0000CD3C0000}"/>
    <cellStyle name="Normal 6 22 6" xfId="15946" xr:uid="{00000000-0005-0000-0000-0000CE3C0000}"/>
    <cellStyle name="Normal 6 22 6 2" xfId="15947" xr:uid="{00000000-0005-0000-0000-0000CF3C0000}"/>
    <cellStyle name="Normal 6 22 7" xfId="15948" xr:uid="{00000000-0005-0000-0000-0000D03C0000}"/>
    <cellStyle name="Normal 6 23" xfId="15949" xr:uid="{00000000-0005-0000-0000-0000D13C0000}"/>
    <cellStyle name="Normal 6 23 2" xfId="15950" xr:uid="{00000000-0005-0000-0000-0000D23C0000}"/>
    <cellStyle name="Normal 6 23 2 2" xfId="15951" xr:uid="{00000000-0005-0000-0000-0000D33C0000}"/>
    <cellStyle name="Normal 6 23 2 2 2" xfId="15952" xr:uid="{00000000-0005-0000-0000-0000D43C0000}"/>
    <cellStyle name="Normal 6 23 2 2 2 2" xfId="15953" xr:uid="{00000000-0005-0000-0000-0000D53C0000}"/>
    <cellStyle name="Normal 6 23 2 2 2 2 2" xfId="15954" xr:uid="{00000000-0005-0000-0000-0000D63C0000}"/>
    <cellStyle name="Normal 6 23 2 2 2 3" xfId="15955" xr:uid="{00000000-0005-0000-0000-0000D73C0000}"/>
    <cellStyle name="Normal 6 23 2 2 3" xfId="15956" xr:uid="{00000000-0005-0000-0000-0000D83C0000}"/>
    <cellStyle name="Normal 6 23 2 2 3 2" xfId="15957" xr:uid="{00000000-0005-0000-0000-0000D93C0000}"/>
    <cellStyle name="Normal 6 23 2 2 4" xfId="15958" xr:uid="{00000000-0005-0000-0000-0000DA3C0000}"/>
    <cellStyle name="Normal 6 23 2 3" xfId="15959" xr:uid="{00000000-0005-0000-0000-0000DB3C0000}"/>
    <cellStyle name="Normal 6 23 2 3 2" xfId="15960" xr:uid="{00000000-0005-0000-0000-0000DC3C0000}"/>
    <cellStyle name="Normal 6 23 2 3 2 2" xfId="15961" xr:uid="{00000000-0005-0000-0000-0000DD3C0000}"/>
    <cellStyle name="Normal 6 23 2 3 2 2 2" xfId="15962" xr:uid="{00000000-0005-0000-0000-0000DE3C0000}"/>
    <cellStyle name="Normal 6 23 2 3 2 3" xfId="15963" xr:uid="{00000000-0005-0000-0000-0000DF3C0000}"/>
    <cellStyle name="Normal 6 23 2 3 3" xfId="15964" xr:uid="{00000000-0005-0000-0000-0000E03C0000}"/>
    <cellStyle name="Normal 6 23 2 3 3 2" xfId="15965" xr:uid="{00000000-0005-0000-0000-0000E13C0000}"/>
    <cellStyle name="Normal 6 23 2 3 4" xfId="15966" xr:uid="{00000000-0005-0000-0000-0000E23C0000}"/>
    <cellStyle name="Normal 6 23 2 4" xfId="15967" xr:uid="{00000000-0005-0000-0000-0000E33C0000}"/>
    <cellStyle name="Normal 6 23 2 4 2" xfId="15968" xr:uid="{00000000-0005-0000-0000-0000E43C0000}"/>
    <cellStyle name="Normal 6 23 2 4 2 2" xfId="15969" xr:uid="{00000000-0005-0000-0000-0000E53C0000}"/>
    <cellStyle name="Normal 6 23 2 4 3" xfId="15970" xr:uid="{00000000-0005-0000-0000-0000E63C0000}"/>
    <cellStyle name="Normal 6 23 2 5" xfId="15971" xr:uid="{00000000-0005-0000-0000-0000E73C0000}"/>
    <cellStyle name="Normal 6 23 2 5 2" xfId="15972" xr:uid="{00000000-0005-0000-0000-0000E83C0000}"/>
    <cellStyle name="Normal 6 23 2 6" xfId="15973" xr:uid="{00000000-0005-0000-0000-0000E93C0000}"/>
    <cellStyle name="Normal 6 23 3" xfId="15974" xr:uid="{00000000-0005-0000-0000-0000EA3C0000}"/>
    <cellStyle name="Normal 6 23 3 2" xfId="15975" xr:uid="{00000000-0005-0000-0000-0000EB3C0000}"/>
    <cellStyle name="Normal 6 23 3 2 2" xfId="15976" xr:uid="{00000000-0005-0000-0000-0000EC3C0000}"/>
    <cellStyle name="Normal 6 23 3 2 2 2" xfId="15977" xr:uid="{00000000-0005-0000-0000-0000ED3C0000}"/>
    <cellStyle name="Normal 6 23 3 2 3" xfId="15978" xr:uid="{00000000-0005-0000-0000-0000EE3C0000}"/>
    <cellStyle name="Normal 6 23 3 3" xfId="15979" xr:uid="{00000000-0005-0000-0000-0000EF3C0000}"/>
    <cellStyle name="Normal 6 23 3 3 2" xfId="15980" xr:uid="{00000000-0005-0000-0000-0000F03C0000}"/>
    <cellStyle name="Normal 6 23 3 4" xfId="15981" xr:uid="{00000000-0005-0000-0000-0000F13C0000}"/>
    <cellStyle name="Normal 6 23 4" xfId="15982" xr:uid="{00000000-0005-0000-0000-0000F23C0000}"/>
    <cellStyle name="Normal 6 23 4 2" xfId="15983" xr:uid="{00000000-0005-0000-0000-0000F33C0000}"/>
    <cellStyle name="Normal 6 23 4 2 2" xfId="15984" xr:uid="{00000000-0005-0000-0000-0000F43C0000}"/>
    <cellStyle name="Normal 6 23 4 2 2 2" xfId="15985" xr:uid="{00000000-0005-0000-0000-0000F53C0000}"/>
    <cellStyle name="Normal 6 23 4 2 3" xfId="15986" xr:uid="{00000000-0005-0000-0000-0000F63C0000}"/>
    <cellStyle name="Normal 6 23 4 3" xfId="15987" xr:uid="{00000000-0005-0000-0000-0000F73C0000}"/>
    <cellStyle name="Normal 6 23 4 3 2" xfId="15988" xr:uid="{00000000-0005-0000-0000-0000F83C0000}"/>
    <cellStyle name="Normal 6 23 4 4" xfId="15989" xr:uid="{00000000-0005-0000-0000-0000F93C0000}"/>
    <cellStyle name="Normal 6 23 5" xfId="15990" xr:uid="{00000000-0005-0000-0000-0000FA3C0000}"/>
    <cellStyle name="Normal 6 23 5 2" xfId="15991" xr:uid="{00000000-0005-0000-0000-0000FB3C0000}"/>
    <cellStyle name="Normal 6 23 5 2 2" xfId="15992" xr:uid="{00000000-0005-0000-0000-0000FC3C0000}"/>
    <cellStyle name="Normal 6 23 5 3" xfId="15993" xr:uid="{00000000-0005-0000-0000-0000FD3C0000}"/>
    <cellStyle name="Normal 6 23 6" xfId="15994" xr:uid="{00000000-0005-0000-0000-0000FE3C0000}"/>
    <cellStyle name="Normal 6 23 6 2" xfId="15995" xr:uid="{00000000-0005-0000-0000-0000FF3C0000}"/>
    <cellStyle name="Normal 6 23 7" xfId="15996" xr:uid="{00000000-0005-0000-0000-0000003D0000}"/>
    <cellStyle name="Normal 6 24" xfId="15997" xr:uid="{00000000-0005-0000-0000-0000013D0000}"/>
    <cellStyle name="Normal 6 24 2" xfId="15998" xr:uid="{00000000-0005-0000-0000-0000023D0000}"/>
    <cellStyle name="Normal 6 24 2 2" xfId="15999" xr:uid="{00000000-0005-0000-0000-0000033D0000}"/>
    <cellStyle name="Normal 6 24 2 2 2" xfId="16000" xr:uid="{00000000-0005-0000-0000-0000043D0000}"/>
    <cellStyle name="Normal 6 24 2 2 2 2" xfId="16001" xr:uid="{00000000-0005-0000-0000-0000053D0000}"/>
    <cellStyle name="Normal 6 24 2 2 2 2 2" xfId="16002" xr:uid="{00000000-0005-0000-0000-0000063D0000}"/>
    <cellStyle name="Normal 6 24 2 2 2 3" xfId="16003" xr:uid="{00000000-0005-0000-0000-0000073D0000}"/>
    <cellStyle name="Normal 6 24 2 2 3" xfId="16004" xr:uid="{00000000-0005-0000-0000-0000083D0000}"/>
    <cellStyle name="Normal 6 24 2 2 3 2" xfId="16005" xr:uid="{00000000-0005-0000-0000-0000093D0000}"/>
    <cellStyle name="Normal 6 24 2 2 4" xfId="16006" xr:uid="{00000000-0005-0000-0000-00000A3D0000}"/>
    <cellStyle name="Normal 6 24 2 3" xfId="16007" xr:uid="{00000000-0005-0000-0000-00000B3D0000}"/>
    <cellStyle name="Normal 6 24 2 3 2" xfId="16008" xr:uid="{00000000-0005-0000-0000-00000C3D0000}"/>
    <cellStyle name="Normal 6 24 2 3 2 2" xfId="16009" xr:uid="{00000000-0005-0000-0000-00000D3D0000}"/>
    <cellStyle name="Normal 6 24 2 3 2 2 2" xfId="16010" xr:uid="{00000000-0005-0000-0000-00000E3D0000}"/>
    <cellStyle name="Normal 6 24 2 3 2 3" xfId="16011" xr:uid="{00000000-0005-0000-0000-00000F3D0000}"/>
    <cellStyle name="Normal 6 24 2 3 3" xfId="16012" xr:uid="{00000000-0005-0000-0000-0000103D0000}"/>
    <cellStyle name="Normal 6 24 2 3 3 2" xfId="16013" xr:uid="{00000000-0005-0000-0000-0000113D0000}"/>
    <cellStyle name="Normal 6 24 2 3 4" xfId="16014" xr:uid="{00000000-0005-0000-0000-0000123D0000}"/>
    <cellStyle name="Normal 6 24 2 4" xfId="16015" xr:uid="{00000000-0005-0000-0000-0000133D0000}"/>
    <cellStyle name="Normal 6 24 2 4 2" xfId="16016" xr:uid="{00000000-0005-0000-0000-0000143D0000}"/>
    <cellStyle name="Normal 6 24 2 4 2 2" xfId="16017" xr:uid="{00000000-0005-0000-0000-0000153D0000}"/>
    <cellStyle name="Normal 6 24 2 4 3" xfId="16018" xr:uid="{00000000-0005-0000-0000-0000163D0000}"/>
    <cellStyle name="Normal 6 24 2 5" xfId="16019" xr:uid="{00000000-0005-0000-0000-0000173D0000}"/>
    <cellStyle name="Normal 6 24 2 5 2" xfId="16020" xr:uid="{00000000-0005-0000-0000-0000183D0000}"/>
    <cellStyle name="Normal 6 24 2 6" xfId="16021" xr:uid="{00000000-0005-0000-0000-0000193D0000}"/>
    <cellStyle name="Normal 6 24 3" xfId="16022" xr:uid="{00000000-0005-0000-0000-00001A3D0000}"/>
    <cellStyle name="Normal 6 24 3 2" xfId="16023" xr:uid="{00000000-0005-0000-0000-00001B3D0000}"/>
    <cellStyle name="Normal 6 24 3 2 2" xfId="16024" xr:uid="{00000000-0005-0000-0000-00001C3D0000}"/>
    <cellStyle name="Normal 6 24 3 2 2 2" xfId="16025" xr:uid="{00000000-0005-0000-0000-00001D3D0000}"/>
    <cellStyle name="Normal 6 24 3 2 3" xfId="16026" xr:uid="{00000000-0005-0000-0000-00001E3D0000}"/>
    <cellStyle name="Normal 6 24 3 3" xfId="16027" xr:uid="{00000000-0005-0000-0000-00001F3D0000}"/>
    <cellStyle name="Normal 6 24 3 3 2" xfId="16028" xr:uid="{00000000-0005-0000-0000-0000203D0000}"/>
    <cellStyle name="Normal 6 24 3 4" xfId="16029" xr:uid="{00000000-0005-0000-0000-0000213D0000}"/>
    <cellStyle name="Normal 6 24 4" xfId="16030" xr:uid="{00000000-0005-0000-0000-0000223D0000}"/>
    <cellStyle name="Normal 6 24 4 2" xfId="16031" xr:uid="{00000000-0005-0000-0000-0000233D0000}"/>
    <cellStyle name="Normal 6 24 4 2 2" xfId="16032" xr:uid="{00000000-0005-0000-0000-0000243D0000}"/>
    <cellStyle name="Normal 6 24 4 2 2 2" xfId="16033" xr:uid="{00000000-0005-0000-0000-0000253D0000}"/>
    <cellStyle name="Normal 6 24 4 2 3" xfId="16034" xr:uid="{00000000-0005-0000-0000-0000263D0000}"/>
    <cellStyle name="Normal 6 24 4 3" xfId="16035" xr:uid="{00000000-0005-0000-0000-0000273D0000}"/>
    <cellStyle name="Normal 6 24 4 3 2" xfId="16036" xr:uid="{00000000-0005-0000-0000-0000283D0000}"/>
    <cellStyle name="Normal 6 24 4 4" xfId="16037" xr:uid="{00000000-0005-0000-0000-0000293D0000}"/>
    <cellStyle name="Normal 6 24 5" xfId="16038" xr:uid="{00000000-0005-0000-0000-00002A3D0000}"/>
    <cellStyle name="Normal 6 24 5 2" xfId="16039" xr:uid="{00000000-0005-0000-0000-00002B3D0000}"/>
    <cellStyle name="Normal 6 24 5 2 2" xfId="16040" xr:uid="{00000000-0005-0000-0000-00002C3D0000}"/>
    <cellStyle name="Normal 6 24 5 3" xfId="16041" xr:uid="{00000000-0005-0000-0000-00002D3D0000}"/>
    <cellStyle name="Normal 6 24 6" xfId="16042" xr:uid="{00000000-0005-0000-0000-00002E3D0000}"/>
    <cellStyle name="Normal 6 24 6 2" xfId="16043" xr:uid="{00000000-0005-0000-0000-00002F3D0000}"/>
    <cellStyle name="Normal 6 24 7" xfId="16044" xr:uid="{00000000-0005-0000-0000-0000303D0000}"/>
    <cellStyle name="Normal 6 25" xfId="16045" xr:uid="{00000000-0005-0000-0000-0000313D0000}"/>
    <cellStyle name="Normal 6 25 2" xfId="16046" xr:uid="{00000000-0005-0000-0000-0000323D0000}"/>
    <cellStyle name="Normal 6 25 2 2" xfId="16047" xr:uid="{00000000-0005-0000-0000-0000333D0000}"/>
    <cellStyle name="Normal 6 25 2 2 2" xfId="16048" xr:uid="{00000000-0005-0000-0000-0000343D0000}"/>
    <cellStyle name="Normal 6 25 2 2 2 2" xfId="16049" xr:uid="{00000000-0005-0000-0000-0000353D0000}"/>
    <cellStyle name="Normal 6 25 2 2 2 2 2" xfId="16050" xr:uid="{00000000-0005-0000-0000-0000363D0000}"/>
    <cellStyle name="Normal 6 25 2 2 2 3" xfId="16051" xr:uid="{00000000-0005-0000-0000-0000373D0000}"/>
    <cellStyle name="Normal 6 25 2 2 3" xfId="16052" xr:uid="{00000000-0005-0000-0000-0000383D0000}"/>
    <cellStyle name="Normal 6 25 2 2 3 2" xfId="16053" xr:uid="{00000000-0005-0000-0000-0000393D0000}"/>
    <cellStyle name="Normal 6 25 2 2 4" xfId="16054" xr:uid="{00000000-0005-0000-0000-00003A3D0000}"/>
    <cellStyle name="Normal 6 25 2 3" xfId="16055" xr:uid="{00000000-0005-0000-0000-00003B3D0000}"/>
    <cellStyle name="Normal 6 25 2 3 2" xfId="16056" xr:uid="{00000000-0005-0000-0000-00003C3D0000}"/>
    <cellStyle name="Normal 6 25 2 3 2 2" xfId="16057" xr:uid="{00000000-0005-0000-0000-00003D3D0000}"/>
    <cellStyle name="Normal 6 25 2 3 2 2 2" xfId="16058" xr:uid="{00000000-0005-0000-0000-00003E3D0000}"/>
    <cellStyle name="Normal 6 25 2 3 2 3" xfId="16059" xr:uid="{00000000-0005-0000-0000-00003F3D0000}"/>
    <cellStyle name="Normal 6 25 2 3 3" xfId="16060" xr:uid="{00000000-0005-0000-0000-0000403D0000}"/>
    <cellStyle name="Normal 6 25 2 3 3 2" xfId="16061" xr:uid="{00000000-0005-0000-0000-0000413D0000}"/>
    <cellStyle name="Normal 6 25 2 3 4" xfId="16062" xr:uid="{00000000-0005-0000-0000-0000423D0000}"/>
    <cellStyle name="Normal 6 25 2 4" xfId="16063" xr:uid="{00000000-0005-0000-0000-0000433D0000}"/>
    <cellStyle name="Normal 6 25 2 4 2" xfId="16064" xr:uid="{00000000-0005-0000-0000-0000443D0000}"/>
    <cellStyle name="Normal 6 25 2 4 2 2" xfId="16065" xr:uid="{00000000-0005-0000-0000-0000453D0000}"/>
    <cellStyle name="Normal 6 25 2 4 3" xfId="16066" xr:uid="{00000000-0005-0000-0000-0000463D0000}"/>
    <cellStyle name="Normal 6 25 2 5" xfId="16067" xr:uid="{00000000-0005-0000-0000-0000473D0000}"/>
    <cellStyle name="Normal 6 25 2 5 2" xfId="16068" xr:uid="{00000000-0005-0000-0000-0000483D0000}"/>
    <cellStyle name="Normal 6 25 2 6" xfId="16069" xr:uid="{00000000-0005-0000-0000-0000493D0000}"/>
    <cellStyle name="Normal 6 25 3" xfId="16070" xr:uid="{00000000-0005-0000-0000-00004A3D0000}"/>
    <cellStyle name="Normal 6 25 3 2" xfId="16071" xr:uid="{00000000-0005-0000-0000-00004B3D0000}"/>
    <cellStyle name="Normal 6 25 3 2 2" xfId="16072" xr:uid="{00000000-0005-0000-0000-00004C3D0000}"/>
    <cellStyle name="Normal 6 25 3 2 2 2" xfId="16073" xr:uid="{00000000-0005-0000-0000-00004D3D0000}"/>
    <cellStyle name="Normal 6 25 3 2 3" xfId="16074" xr:uid="{00000000-0005-0000-0000-00004E3D0000}"/>
    <cellStyle name="Normal 6 25 3 3" xfId="16075" xr:uid="{00000000-0005-0000-0000-00004F3D0000}"/>
    <cellStyle name="Normal 6 25 3 3 2" xfId="16076" xr:uid="{00000000-0005-0000-0000-0000503D0000}"/>
    <cellStyle name="Normal 6 25 3 4" xfId="16077" xr:uid="{00000000-0005-0000-0000-0000513D0000}"/>
    <cellStyle name="Normal 6 25 4" xfId="16078" xr:uid="{00000000-0005-0000-0000-0000523D0000}"/>
    <cellStyle name="Normal 6 25 4 2" xfId="16079" xr:uid="{00000000-0005-0000-0000-0000533D0000}"/>
    <cellStyle name="Normal 6 25 4 2 2" xfId="16080" xr:uid="{00000000-0005-0000-0000-0000543D0000}"/>
    <cellStyle name="Normal 6 25 4 2 2 2" xfId="16081" xr:uid="{00000000-0005-0000-0000-0000553D0000}"/>
    <cellStyle name="Normal 6 25 4 2 3" xfId="16082" xr:uid="{00000000-0005-0000-0000-0000563D0000}"/>
    <cellStyle name="Normal 6 25 4 3" xfId="16083" xr:uid="{00000000-0005-0000-0000-0000573D0000}"/>
    <cellStyle name="Normal 6 25 4 3 2" xfId="16084" xr:uid="{00000000-0005-0000-0000-0000583D0000}"/>
    <cellStyle name="Normal 6 25 4 4" xfId="16085" xr:uid="{00000000-0005-0000-0000-0000593D0000}"/>
    <cellStyle name="Normal 6 25 5" xfId="16086" xr:uid="{00000000-0005-0000-0000-00005A3D0000}"/>
    <cellStyle name="Normal 6 25 5 2" xfId="16087" xr:uid="{00000000-0005-0000-0000-00005B3D0000}"/>
    <cellStyle name="Normal 6 25 5 2 2" xfId="16088" xr:uid="{00000000-0005-0000-0000-00005C3D0000}"/>
    <cellStyle name="Normal 6 25 5 3" xfId="16089" xr:uid="{00000000-0005-0000-0000-00005D3D0000}"/>
    <cellStyle name="Normal 6 25 6" xfId="16090" xr:uid="{00000000-0005-0000-0000-00005E3D0000}"/>
    <cellStyle name="Normal 6 25 6 2" xfId="16091" xr:uid="{00000000-0005-0000-0000-00005F3D0000}"/>
    <cellStyle name="Normal 6 25 7" xfId="16092" xr:uid="{00000000-0005-0000-0000-0000603D0000}"/>
    <cellStyle name="Normal 6 26" xfId="16093" xr:uid="{00000000-0005-0000-0000-0000613D0000}"/>
    <cellStyle name="Normal 6 26 2" xfId="16094" xr:uid="{00000000-0005-0000-0000-0000623D0000}"/>
    <cellStyle name="Normal 6 26 2 2" xfId="16095" xr:uid="{00000000-0005-0000-0000-0000633D0000}"/>
    <cellStyle name="Normal 6 26 2 2 2" xfId="16096" xr:uid="{00000000-0005-0000-0000-0000643D0000}"/>
    <cellStyle name="Normal 6 26 2 2 2 2" xfId="16097" xr:uid="{00000000-0005-0000-0000-0000653D0000}"/>
    <cellStyle name="Normal 6 26 2 2 2 2 2" xfId="16098" xr:uid="{00000000-0005-0000-0000-0000663D0000}"/>
    <cellStyle name="Normal 6 26 2 2 2 3" xfId="16099" xr:uid="{00000000-0005-0000-0000-0000673D0000}"/>
    <cellStyle name="Normal 6 26 2 2 3" xfId="16100" xr:uid="{00000000-0005-0000-0000-0000683D0000}"/>
    <cellStyle name="Normal 6 26 2 2 3 2" xfId="16101" xr:uid="{00000000-0005-0000-0000-0000693D0000}"/>
    <cellStyle name="Normal 6 26 2 2 4" xfId="16102" xr:uid="{00000000-0005-0000-0000-00006A3D0000}"/>
    <cellStyle name="Normal 6 26 2 3" xfId="16103" xr:uid="{00000000-0005-0000-0000-00006B3D0000}"/>
    <cellStyle name="Normal 6 26 2 3 2" xfId="16104" xr:uid="{00000000-0005-0000-0000-00006C3D0000}"/>
    <cellStyle name="Normal 6 26 2 3 2 2" xfId="16105" xr:uid="{00000000-0005-0000-0000-00006D3D0000}"/>
    <cellStyle name="Normal 6 26 2 3 2 2 2" xfId="16106" xr:uid="{00000000-0005-0000-0000-00006E3D0000}"/>
    <cellStyle name="Normal 6 26 2 3 2 3" xfId="16107" xr:uid="{00000000-0005-0000-0000-00006F3D0000}"/>
    <cellStyle name="Normal 6 26 2 3 3" xfId="16108" xr:uid="{00000000-0005-0000-0000-0000703D0000}"/>
    <cellStyle name="Normal 6 26 2 3 3 2" xfId="16109" xr:uid="{00000000-0005-0000-0000-0000713D0000}"/>
    <cellStyle name="Normal 6 26 2 3 4" xfId="16110" xr:uid="{00000000-0005-0000-0000-0000723D0000}"/>
    <cellStyle name="Normal 6 26 2 4" xfId="16111" xr:uid="{00000000-0005-0000-0000-0000733D0000}"/>
    <cellStyle name="Normal 6 26 2 4 2" xfId="16112" xr:uid="{00000000-0005-0000-0000-0000743D0000}"/>
    <cellStyle name="Normal 6 26 2 4 2 2" xfId="16113" xr:uid="{00000000-0005-0000-0000-0000753D0000}"/>
    <cellStyle name="Normal 6 26 2 4 3" xfId="16114" xr:uid="{00000000-0005-0000-0000-0000763D0000}"/>
    <cellStyle name="Normal 6 26 2 5" xfId="16115" xr:uid="{00000000-0005-0000-0000-0000773D0000}"/>
    <cellStyle name="Normal 6 26 2 5 2" xfId="16116" xr:uid="{00000000-0005-0000-0000-0000783D0000}"/>
    <cellStyle name="Normal 6 26 2 6" xfId="16117" xr:uid="{00000000-0005-0000-0000-0000793D0000}"/>
    <cellStyle name="Normal 6 26 3" xfId="16118" xr:uid="{00000000-0005-0000-0000-00007A3D0000}"/>
    <cellStyle name="Normal 6 26 3 2" xfId="16119" xr:uid="{00000000-0005-0000-0000-00007B3D0000}"/>
    <cellStyle name="Normal 6 26 3 2 2" xfId="16120" xr:uid="{00000000-0005-0000-0000-00007C3D0000}"/>
    <cellStyle name="Normal 6 26 3 2 2 2" xfId="16121" xr:uid="{00000000-0005-0000-0000-00007D3D0000}"/>
    <cellStyle name="Normal 6 26 3 2 3" xfId="16122" xr:uid="{00000000-0005-0000-0000-00007E3D0000}"/>
    <cellStyle name="Normal 6 26 3 3" xfId="16123" xr:uid="{00000000-0005-0000-0000-00007F3D0000}"/>
    <cellStyle name="Normal 6 26 3 3 2" xfId="16124" xr:uid="{00000000-0005-0000-0000-0000803D0000}"/>
    <cellStyle name="Normal 6 26 3 4" xfId="16125" xr:uid="{00000000-0005-0000-0000-0000813D0000}"/>
    <cellStyle name="Normal 6 26 4" xfId="16126" xr:uid="{00000000-0005-0000-0000-0000823D0000}"/>
    <cellStyle name="Normal 6 26 4 2" xfId="16127" xr:uid="{00000000-0005-0000-0000-0000833D0000}"/>
    <cellStyle name="Normal 6 26 4 2 2" xfId="16128" xr:uid="{00000000-0005-0000-0000-0000843D0000}"/>
    <cellStyle name="Normal 6 26 4 2 2 2" xfId="16129" xr:uid="{00000000-0005-0000-0000-0000853D0000}"/>
    <cellStyle name="Normal 6 26 4 2 3" xfId="16130" xr:uid="{00000000-0005-0000-0000-0000863D0000}"/>
    <cellStyle name="Normal 6 26 4 3" xfId="16131" xr:uid="{00000000-0005-0000-0000-0000873D0000}"/>
    <cellStyle name="Normal 6 26 4 3 2" xfId="16132" xr:uid="{00000000-0005-0000-0000-0000883D0000}"/>
    <cellStyle name="Normal 6 26 4 4" xfId="16133" xr:uid="{00000000-0005-0000-0000-0000893D0000}"/>
    <cellStyle name="Normal 6 26 5" xfId="16134" xr:uid="{00000000-0005-0000-0000-00008A3D0000}"/>
    <cellStyle name="Normal 6 26 5 2" xfId="16135" xr:uid="{00000000-0005-0000-0000-00008B3D0000}"/>
    <cellStyle name="Normal 6 26 5 2 2" xfId="16136" xr:uid="{00000000-0005-0000-0000-00008C3D0000}"/>
    <cellStyle name="Normal 6 26 5 3" xfId="16137" xr:uid="{00000000-0005-0000-0000-00008D3D0000}"/>
    <cellStyle name="Normal 6 26 6" xfId="16138" xr:uid="{00000000-0005-0000-0000-00008E3D0000}"/>
    <cellStyle name="Normal 6 26 6 2" xfId="16139" xr:uid="{00000000-0005-0000-0000-00008F3D0000}"/>
    <cellStyle name="Normal 6 26 7" xfId="16140" xr:uid="{00000000-0005-0000-0000-0000903D0000}"/>
    <cellStyle name="Normal 6 27" xfId="16141" xr:uid="{00000000-0005-0000-0000-0000913D0000}"/>
    <cellStyle name="Normal 6 27 2" xfId="16142" xr:uid="{00000000-0005-0000-0000-0000923D0000}"/>
    <cellStyle name="Normal 6 27 2 2" xfId="16143" xr:uid="{00000000-0005-0000-0000-0000933D0000}"/>
    <cellStyle name="Normal 6 27 2 2 2" xfId="16144" xr:uid="{00000000-0005-0000-0000-0000943D0000}"/>
    <cellStyle name="Normal 6 27 2 2 2 2" xfId="16145" xr:uid="{00000000-0005-0000-0000-0000953D0000}"/>
    <cellStyle name="Normal 6 27 2 2 2 2 2" xfId="16146" xr:uid="{00000000-0005-0000-0000-0000963D0000}"/>
    <cellStyle name="Normal 6 27 2 2 2 3" xfId="16147" xr:uid="{00000000-0005-0000-0000-0000973D0000}"/>
    <cellStyle name="Normal 6 27 2 2 3" xfId="16148" xr:uid="{00000000-0005-0000-0000-0000983D0000}"/>
    <cellStyle name="Normal 6 27 2 2 3 2" xfId="16149" xr:uid="{00000000-0005-0000-0000-0000993D0000}"/>
    <cellStyle name="Normal 6 27 2 2 4" xfId="16150" xr:uid="{00000000-0005-0000-0000-00009A3D0000}"/>
    <cellStyle name="Normal 6 27 2 3" xfId="16151" xr:uid="{00000000-0005-0000-0000-00009B3D0000}"/>
    <cellStyle name="Normal 6 27 2 3 2" xfId="16152" xr:uid="{00000000-0005-0000-0000-00009C3D0000}"/>
    <cellStyle name="Normal 6 27 2 3 2 2" xfId="16153" xr:uid="{00000000-0005-0000-0000-00009D3D0000}"/>
    <cellStyle name="Normal 6 27 2 3 2 2 2" xfId="16154" xr:uid="{00000000-0005-0000-0000-00009E3D0000}"/>
    <cellStyle name="Normal 6 27 2 3 2 3" xfId="16155" xr:uid="{00000000-0005-0000-0000-00009F3D0000}"/>
    <cellStyle name="Normal 6 27 2 3 3" xfId="16156" xr:uid="{00000000-0005-0000-0000-0000A03D0000}"/>
    <cellStyle name="Normal 6 27 2 3 3 2" xfId="16157" xr:uid="{00000000-0005-0000-0000-0000A13D0000}"/>
    <cellStyle name="Normal 6 27 2 3 4" xfId="16158" xr:uid="{00000000-0005-0000-0000-0000A23D0000}"/>
    <cellStyle name="Normal 6 27 2 4" xfId="16159" xr:uid="{00000000-0005-0000-0000-0000A33D0000}"/>
    <cellStyle name="Normal 6 27 2 4 2" xfId="16160" xr:uid="{00000000-0005-0000-0000-0000A43D0000}"/>
    <cellStyle name="Normal 6 27 2 4 2 2" xfId="16161" xr:uid="{00000000-0005-0000-0000-0000A53D0000}"/>
    <cellStyle name="Normal 6 27 2 4 3" xfId="16162" xr:uid="{00000000-0005-0000-0000-0000A63D0000}"/>
    <cellStyle name="Normal 6 27 2 5" xfId="16163" xr:uid="{00000000-0005-0000-0000-0000A73D0000}"/>
    <cellStyle name="Normal 6 27 2 5 2" xfId="16164" xr:uid="{00000000-0005-0000-0000-0000A83D0000}"/>
    <cellStyle name="Normal 6 27 2 6" xfId="16165" xr:uid="{00000000-0005-0000-0000-0000A93D0000}"/>
    <cellStyle name="Normal 6 27 3" xfId="16166" xr:uid="{00000000-0005-0000-0000-0000AA3D0000}"/>
    <cellStyle name="Normal 6 27 3 2" xfId="16167" xr:uid="{00000000-0005-0000-0000-0000AB3D0000}"/>
    <cellStyle name="Normal 6 27 3 2 2" xfId="16168" xr:uid="{00000000-0005-0000-0000-0000AC3D0000}"/>
    <cellStyle name="Normal 6 27 3 2 2 2" xfId="16169" xr:uid="{00000000-0005-0000-0000-0000AD3D0000}"/>
    <cellStyle name="Normal 6 27 3 2 3" xfId="16170" xr:uid="{00000000-0005-0000-0000-0000AE3D0000}"/>
    <cellStyle name="Normal 6 27 3 3" xfId="16171" xr:uid="{00000000-0005-0000-0000-0000AF3D0000}"/>
    <cellStyle name="Normal 6 27 3 3 2" xfId="16172" xr:uid="{00000000-0005-0000-0000-0000B03D0000}"/>
    <cellStyle name="Normal 6 27 3 4" xfId="16173" xr:uid="{00000000-0005-0000-0000-0000B13D0000}"/>
    <cellStyle name="Normal 6 27 4" xfId="16174" xr:uid="{00000000-0005-0000-0000-0000B23D0000}"/>
    <cellStyle name="Normal 6 27 4 2" xfId="16175" xr:uid="{00000000-0005-0000-0000-0000B33D0000}"/>
    <cellStyle name="Normal 6 27 4 2 2" xfId="16176" xr:uid="{00000000-0005-0000-0000-0000B43D0000}"/>
    <cellStyle name="Normal 6 27 4 2 2 2" xfId="16177" xr:uid="{00000000-0005-0000-0000-0000B53D0000}"/>
    <cellStyle name="Normal 6 27 4 2 3" xfId="16178" xr:uid="{00000000-0005-0000-0000-0000B63D0000}"/>
    <cellStyle name="Normal 6 27 4 3" xfId="16179" xr:uid="{00000000-0005-0000-0000-0000B73D0000}"/>
    <cellStyle name="Normal 6 27 4 3 2" xfId="16180" xr:uid="{00000000-0005-0000-0000-0000B83D0000}"/>
    <cellStyle name="Normal 6 27 4 4" xfId="16181" xr:uid="{00000000-0005-0000-0000-0000B93D0000}"/>
    <cellStyle name="Normal 6 27 5" xfId="16182" xr:uid="{00000000-0005-0000-0000-0000BA3D0000}"/>
    <cellStyle name="Normal 6 27 5 2" xfId="16183" xr:uid="{00000000-0005-0000-0000-0000BB3D0000}"/>
    <cellStyle name="Normal 6 27 5 2 2" xfId="16184" xr:uid="{00000000-0005-0000-0000-0000BC3D0000}"/>
    <cellStyle name="Normal 6 27 5 3" xfId="16185" xr:uid="{00000000-0005-0000-0000-0000BD3D0000}"/>
    <cellStyle name="Normal 6 27 6" xfId="16186" xr:uid="{00000000-0005-0000-0000-0000BE3D0000}"/>
    <cellStyle name="Normal 6 27 6 2" xfId="16187" xr:uid="{00000000-0005-0000-0000-0000BF3D0000}"/>
    <cellStyle name="Normal 6 27 7" xfId="16188" xr:uid="{00000000-0005-0000-0000-0000C03D0000}"/>
    <cellStyle name="Normal 6 28" xfId="16189" xr:uid="{00000000-0005-0000-0000-0000C13D0000}"/>
    <cellStyle name="Normal 6 28 2" xfId="16190" xr:uid="{00000000-0005-0000-0000-0000C23D0000}"/>
    <cellStyle name="Normal 6 28 2 2" xfId="16191" xr:uid="{00000000-0005-0000-0000-0000C33D0000}"/>
    <cellStyle name="Normal 6 28 2 2 2" xfId="16192" xr:uid="{00000000-0005-0000-0000-0000C43D0000}"/>
    <cellStyle name="Normal 6 28 2 2 2 2" xfId="16193" xr:uid="{00000000-0005-0000-0000-0000C53D0000}"/>
    <cellStyle name="Normal 6 28 2 2 2 2 2" xfId="16194" xr:uid="{00000000-0005-0000-0000-0000C63D0000}"/>
    <cellStyle name="Normal 6 28 2 2 2 3" xfId="16195" xr:uid="{00000000-0005-0000-0000-0000C73D0000}"/>
    <cellStyle name="Normal 6 28 2 2 3" xfId="16196" xr:uid="{00000000-0005-0000-0000-0000C83D0000}"/>
    <cellStyle name="Normal 6 28 2 2 3 2" xfId="16197" xr:uid="{00000000-0005-0000-0000-0000C93D0000}"/>
    <cellStyle name="Normal 6 28 2 2 4" xfId="16198" xr:uid="{00000000-0005-0000-0000-0000CA3D0000}"/>
    <cellStyle name="Normal 6 28 2 3" xfId="16199" xr:uid="{00000000-0005-0000-0000-0000CB3D0000}"/>
    <cellStyle name="Normal 6 28 2 3 2" xfId="16200" xr:uid="{00000000-0005-0000-0000-0000CC3D0000}"/>
    <cellStyle name="Normal 6 28 2 3 2 2" xfId="16201" xr:uid="{00000000-0005-0000-0000-0000CD3D0000}"/>
    <cellStyle name="Normal 6 28 2 3 2 2 2" xfId="16202" xr:uid="{00000000-0005-0000-0000-0000CE3D0000}"/>
    <cellStyle name="Normal 6 28 2 3 2 3" xfId="16203" xr:uid="{00000000-0005-0000-0000-0000CF3D0000}"/>
    <cellStyle name="Normal 6 28 2 3 3" xfId="16204" xr:uid="{00000000-0005-0000-0000-0000D03D0000}"/>
    <cellStyle name="Normal 6 28 2 3 3 2" xfId="16205" xr:uid="{00000000-0005-0000-0000-0000D13D0000}"/>
    <cellStyle name="Normal 6 28 2 3 4" xfId="16206" xr:uid="{00000000-0005-0000-0000-0000D23D0000}"/>
    <cellStyle name="Normal 6 28 2 4" xfId="16207" xr:uid="{00000000-0005-0000-0000-0000D33D0000}"/>
    <cellStyle name="Normal 6 28 2 4 2" xfId="16208" xr:uid="{00000000-0005-0000-0000-0000D43D0000}"/>
    <cellStyle name="Normal 6 28 2 4 2 2" xfId="16209" xr:uid="{00000000-0005-0000-0000-0000D53D0000}"/>
    <cellStyle name="Normal 6 28 2 4 3" xfId="16210" xr:uid="{00000000-0005-0000-0000-0000D63D0000}"/>
    <cellStyle name="Normal 6 28 2 5" xfId="16211" xr:uid="{00000000-0005-0000-0000-0000D73D0000}"/>
    <cellStyle name="Normal 6 28 2 5 2" xfId="16212" xr:uid="{00000000-0005-0000-0000-0000D83D0000}"/>
    <cellStyle name="Normal 6 28 2 6" xfId="16213" xr:uid="{00000000-0005-0000-0000-0000D93D0000}"/>
    <cellStyle name="Normal 6 28 3" xfId="16214" xr:uid="{00000000-0005-0000-0000-0000DA3D0000}"/>
    <cellStyle name="Normal 6 28 3 2" xfId="16215" xr:uid="{00000000-0005-0000-0000-0000DB3D0000}"/>
    <cellStyle name="Normal 6 28 3 2 2" xfId="16216" xr:uid="{00000000-0005-0000-0000-0000DC3D0000}"/>
    <cellStyle name="Normal 6 28 3 2 2 2" xfId="16217" xr:uid="{00000000-0005-0000-0000-0000DD3D0000}"/>
    <cellStyle name="Normal 6 28 3 2 3" xfId="16218" xr:uid="{00000000-0005-0000-0000-0000DE3D0000}"/>
    <cellStyle name="Normal 6 28 3 3" xfId="16219" xr:uid="{00000000-0005-0000-0000-0000DF3D0000}"/>
    <cellStyle name="Normal 6 28 3 3 2" xfId="16220" xr:uid="{00000000-0005-0000-0000-0000E03D0000}"/>
    <cellStyle name="Normal 6 28 3 4" xfId="16221" xr:uid="{00000000-0005-0000-0000-0000E13D0000}"/>
    <cellStyle name="Normal 6 28 4" xfId="16222" xr:uid="{00000000-0005-0000-0000-0000E23D0000}"/>
    <cellStyle name="Normal 6 28 4 2" xfId="16223" xr:uid="{00000000-0005-0000-0000-0000E33D0000}"/>
    <cellStyle name="Normal 6 28 4 2 2" xfId="16224" xr:uid="{00000000-0005-0000-0000-0000E43D0000}"/>
    <cellStyle name="Normal 6 28 4 2 2 2" xfId="16225" xr:uid="{00000000-0005-0000-0000-0000E53D0000}"/>
    <cellStyle name="Normal 6 28 4 2 3" xfId="16226" xr:uid="{00000000-0005-0000-0000-0000E63D0000}"/>
    <cellStyle name="Normal 6 28 4 3" xfId="16227" xr:uid="{00000000-0005-0000-0000-0000E73D0000}"/>
    <cellStyle name="Normal 6 28 4 3 2" xfId="16228" xr:uid="{00000000-0005-0000-0000-0000E83D0000}"/>
    <cellStyle name="Normal 6 28 4 4" xfId="16229" xr:uid="{00000000-0005-0000-0000-0000E93D0000}"/>
    <cellStyle name="Normal 6 28 5" xfId="16230" xr:uid="{00000000-0005-0000-0000-0000EA3D0000}"/>
    <cellStyle name="Normal 6 28 5 2" xfId="16231" xr:uid="{00000000-0005-0000-0000-0000EB3D0000}"/>
    <cellStyle name="Normal 6 28 5 2 2" xfId="16232" xr:uid="{00000000-0005-0000-0000-0000EC3D0000}"/>
    <cellStyle name="Normal 6 28 5 3" xfId="16233" xr:uid="{00000000-0005-0000-0000-0000ED3D0000}"/>
    <cellStyle name="Normal 6 28 6" xfId="16234" xr:uid="{00000000-0005-0000-0000-0000EE3D0000}"/>
    <cellStyle name="Normal 6 28 6 2" xfId="16235" xr:uid="{00000000-0005-0000-0000-0000EF3D0000}"/>
    <cellStyle name="Normal 6 28 7" xfId="16236" xr:uid="{00000000-0005-0000-0000-0000F03D0000}"/>
    <cellStyle name="Normal 6 29" xfId="16237" xr:uid="{00000000-0005-0000-0000-0000F13D0000}"/>
    <cellStyle name="Normal 6 29 2" xfId="16238" xr:uid="{00000000-0005-0000-0000-0000F23D0000}"/>
    <cellStyle name="Normal 6 29 2 2" xfId="16239" xr:uid="{00000000-0005-0000-0000-0000F33D0000}"/>
    <cellStyle name="Normal 6 29 2 2 2" xfId="16240" xr:uid="{00000000-0005-0000-0000-0000F43D0000}"/>
    <cellStyle name="Normal 6 29 2 2 2 2" xfId="16241" xr:uid="{00000000-0005-0000-0000-0000F53D0000}"/>
    <cellStyle name="Normal 6 29 2 2 2 2 2" xfId="16242" xr:uid="{00000000-0005-0000-0000-0000F63D0000}"/>
    <cellStyle name="Normal 6 29 2 2 2 3" xfId="16243" xr:uid="{00000000-0005-0000-0000-0000F73D0000}"/>
    <cellStyle name="Normal 6 29 2 2 3" xfId="16244" xr:uid="{00000000-0005-0000-0000-0000F83D0000}"/>
    <cellStyle name="Normal 6 29 2 2 3 2" xfId="16245" xr:uid="{00000000-0005-0000-0000-0000F93D0000}"/>
    <cellStyle name="Normal 6 29 2 2 4" xfId="16246" xr:uid="{00000000-0005-0000-0000-0000FA3D0000}"/>
    <cellStyle name="Normal 6 29 2 3" xfId="16247" xr:uid="{00000000-0005-0000-0000-0000FB3D0000}"/>
    <cellStyle name="Normal 6 29 2 3 2" xfId="16248" xr:uid="{00000000-0005-0000-0000-0000FC3D0000}"/>
    <cellStyle name="Normal 6 29 2 3 2 2" xfId="16249" xr:uid="{00000000-0005-0000-0000-0000FD3D0000}"/>
    <cellStyle name="Normal 6 29 2 3 2 2 2" xfId="16250" xr:uid="{00000000-0005-0000-0000-0000FE3D0000}"/>
    <cellStyle name="Normal 6 29 2 3 2 3" xfId="16251" xr:uid="{00000000-0005-0000-0000-0000FF3D0000}"/>
    <cellStyle name="Normal 6 29 2 3 3" xfId="16252" xr:uid="{00000000-0005-0000-0000-0000003E0000}"/>
    <cellStyle name="Normal 6 29 2 3 3 2" xfId="16253" xr:uid="{00000000-0005-0000-0000-0000013E0000}"/>
    <cellStyle name="Normal 6 29 2 3 4" xfId="16254" xr:uid="{00000000-0005-0000-0000-0000023E0000}"/>
    <cellStyle name="Normal 6 29 2 4" xfId="16255" xr:uid="{00000000-0005-0000-0000-0000033E0000}"/>
    <cellStyle name="Normal 6 29 2 4 2" xfId="16256" xr:uid="{00000000-0005-0000-0000-0000043E0000}"/>
    <cellStyle name="Normal 6 29 2 4 2 2" xfId="16257" xr:uid="{00000000-0005-0000-0000-0000053E0000}"/>
    <cellStyle name="Normal 6 29 2 4 3" xfId="16258" xr:uid="{00000000-0005-0000-0000-0000063E0000}"/>
    <cellStyle name="Normal 6 29 2 5" xfId="16259" xr:uid="{00000000-0005-0000-0000-0000073E0000}"/>
    <cellStyle name="Normal 6 29 2 5 2" xfId="16260" xr:uid="{00000000-0005-0000-0000-0000083E0000}"/>
    <cellStyle name="Normal 6 29 2 6" xfId="16261" xr:uid="{00000000-0005-0000-0000-0000093E0000}"/>
    <cellStyle name="Normal 6 29 3" xfId="16262" xr:uid="{00000000-0005-0000-0000-00000A3E0000}"/>
    <cellStyle name="Normal 6 29 3 2" xfId="16263" xr:uid="{00000000-0005-0000-0000-00000B3E0000}"/>
    <cellStyle name="Normal 6 29 3 2 2" xfId="16264" xr:uid="{00000000-0005-0000-0000-00000C3E0000}"/>
    <cellStyle name="Normal 6 29 3 2 2 2" xfId="16265" xr:uid="{00000000-0005-0000-0000-00000D3E0000}"/>
    <cellStyle name="Normal 6 29 3 2 3" xfId="16266" xr:uid="{00000000-0005-0000-0000-00000E3E0000}"/>
    <cellStyle name="Normal 6 29 3 3" xfId="16267" xr:uid="{00000000-0005-0000-0000-00000F3E0000}"/>
    <cellStyle name="Normal 6 29 3 3 2" xfId="16268" xr:uid="{00000000-0005-0000-0000-0000103E0000}"/>
    <cellStyle name="Normal 6 29 3 4" xfId="16269" xr:uid="{00000000-0005-0000-0000-0000113E0000}"/>
    <cellStyle name="Normal 6 29 4" xfId="16270" xr:uid="{00000000-0005-0000-0000-0000123E0000}"/>
    <cellStyle name="Normal 6 29 4 2" xfId="16271" xr:uid="{00000000-0005-0000-0000-0000133E0000}"/>
    <cellStyle name="Normal 6 29 4 2 2" xfId="16272" xr:uid="{00000000-0005-0000-0000-0000143E0000}"/>
    <cellStyle name="Normal 6 29 4 2 2 2" xfId="16273" xr:uid="{00000000-0005-0000-0000-0000153E0000}"/>
    <cellStyle name="Normal 6 29 4 2 3" xfId="16274" xr:uid="{00000000-0005-0000-0000-0000163E0000}"/>
    <cellStyle name="Normal 6 29 4 3" xfId="16275" xr:uid="{00000000-0005-0000-0000-0000173E0000}"/>
    <cellStyle name="Normal 6 29 4 3 2" xfId="16276" xr:uid="{00000000-0005-0000-0000-0000183E0000}"/>
    <cellStyle name="Normal 6 29 4 4" xfId="16277" xr:uid="{00000000-0005-0000-0000-0000193E0000}"/>
    <cellStyle name="Normal 6 29 5" xfId="16278" xr:uid="{00000000-0005-0000-0000-00001A3E0000}"/>
    <cellStyle name="Normal 6 29 5 2" xfId="16279" xr:uid="{00000000-0005-0000-0000-00001B3E0000}"/>
    <cellStyle name="Normal 6 29 5 2 2" xfId="16280" xr:uid="{00000000-0005-0000-0000-00001C3E0000}"/>
    <cellStyle name="Normal 6 29 5 3" xfId="16281" xr:uid="{00000000-0005-0000-0000-00001D3E0000}"/>
    <cellStyle name="Normal 6 29 6" xfId="16282" xr:uid="{00000000-0005-0000-0000-00001E3E0000}"/>
    <cellStyle name="Normal 6 29 6 2" xfId="16283" xr:uid="{00000000-0005-0000-0000-00001F3E0000}"/>
    <cellStyle name="Normal 6 29 7" xfId="16284" xr:uid="{00000000-0005-0000-0000-0000203E0000}"/>
    <cellStyle name="Normal 6 3" xfId="5328" xr:uid="{00000000-0005-0000-0000-0000213E0000}"/>
    <cellStyle name="Normal 6 3 2" xfId="7443" xr:uid="{00000000-0005-0000-0000-0000223E0000}"/>
    <cellStyle name="Normal 6 3 2 2" xfId="7444" xr:uid="{00000000-0005-0000-0000-0000233E0000}"/>
    <cellStyle name="Normal 6 3 2 2 2" xfId="8093" xr:uid="{00000000-0005-0000-0000-0000243E0000}"/>
    <cellStyle name="Normal 6 3 2 2 2 2" xfId="8094" xr:uid="{00000000-0005-0000-0000-0000253E0000}"/>
    <cellStyle name="Normal 6 3 2 3" xfId="7445" xr:uid="{00000000-0005-0000-0000-0000263E0000}"/>
    <cellStyle name="Normal 6 3 2 3 2" xfId="16285" xr:uid="{00000000-0005-0000-0000-0000273E0000}"/>
    <cellStyle name="Normal 6 3 2 3 2 2" xfId="16286" xr:uid="{00000000-0005-0000-0000-0000283E0000}"/>
    <cellStyle name="Normal 6 3 2 3 2 2 2" xfId="16287" xr:uid="{00000000-0005-0000-0000-0000293E0000}"/>
    <cellStyle name="Normal 6 3 2 3 2 2 2 2" xfId="16288" xr:uid="{00000000-0005-0000-0000-00002A3E0000}"/>
    <cellStyle name="Normal 6 3 2 3 2 2 3" xfId="16289" xr:uid="{00000000-0005-0000-0000-00002B3E0000}"/>
    <cellStyle name="Normal 6 3 2 3 2 3" xfId="16290" xr:uid="{00000000-0005-0000-0000-00002C3E0000}"/>
    <cellStyle name="Normal 6 3 2 3 2 3 2" xfId="16291" xr:uid="{00000000-0005-0000-0000-00002D3E0000}"/>
    <cellStyle name="Normal 6 3 2 3 2 4" xfId="16292" xr:uid="{00000000-0005-0000-0000-00002E3E0000}"/>
    <cellStyle name="Normal 6 3 2 3 3" xfId="16293" xr:uid="{00000000-0005-0000-0000-00002F3E0000}"/>
    <cellStyle name="Normal 6 3 2 3 3 2" xfId="16294" xr:uid="{00000000-0005-0000-0000-0000303E0000}"/>
    <cellStyle name="Normal 6 3 2 3 3 2 2" xfId="16295" xr:uid="{00000000-0005-0000-0000-0000313E0000}"/>
    <cellStyle name="Normal 6 3 2 3 3 2 2 2" xfId="16296" xr:uid="{00000000-0005-0000-0000-0000323E0000}"/>
    <cellStyle name="Normal 6 3 2 3 3 2 3" xfId="16297" xr:uid="{00000000-0005-0000-0000-0000333E0000}"/>
    <cellStyle name="Normal 6 3 2 3 3 3" xfId="16298" xr:uid="{00000000-0005-0000-0000-0000343E0000}"/>
    <cellStyle name="Normal 6 3 2 3 3 3 2" xfId="16299" xr:uid="{00000000-0005-0000-0000-0000353E0000}"/>
    <cellStyle name="Normal 6 3 2 3 3 4" xfId="16300" xr:uid="{00000000-0005-0000-0000-0000363E0000}"/>
    <cellStyle name="Normal 6 3 2 3 4" xfId="16301" xr:uid="{00000000-0005-0000-0000-0000373E0000}"/>
    <cellStyle name="Normal 6 3 2 3 4 2" xfId="16302" xr:uid="{00000000-0005-0000-0000-0000383E0000}"/>
    <cellStyle name="Normal 6 3 2 3 4 2 2" xfId="16303" xr:uid="{00000000-0005-0000-0000-0000393E0000}"/>
    <cellStyle name="Normal 6 3 2 3 4 3" xfId="16304" xr:uid="{00000000-0005-0000-0000-00003A3E0000}"/>
    <cellStyle name="Normal 6 3 2 3 5" xfId="16305" xr:uid="{00000000-0005-0000-0000-00003B3E0000}"/>
    <cellStyle name="Normal 6 3 2 3 5 2" xfId="16306" xr:uid="{00000000-0005-0000-0000-00003C3E0000}"/>
    <cellStyle name="Normal 6 3 2 4" xfId="7446" xr:uid="{00000000-0005-0000-0000-00003D3E0000}"/>
    <cellStyle name="Normal 6 3 2 4 2" xfId="16307" xr:uid="{00000000-0005-0000-0000-00003E3E0000}"/>
    <cellStyle name="Normal 6 3 2 4 2 2" xfId="16308" xr:uid="{00000000-0005-0000-0000-00003F3E0000}"/>
    <cellStyle name="Normal 6 3 2 4 2 2 2" xfId="16309" xr:uid="{00000000-0005-0000-0000-0000403E0000}"/>
    <cellStyle name="Normal 6 3 2 4 2 3" xfId="16310" xr:uid="{00000000-0005-0000-0000-0000413E0000}"/>
    <cellStyle name="Normal 6 3 2 4 3" xfId="16311" xr:uid="{00000000-0005-0000-0000-0000423E0000}"/>
    <cellStyle name="Normal 6 3 2 4 3 2" xfId="16312" xr:uid="{00000000-0005-0000-0000-0000433E0000}"/>
    <cellStyle name="Normal 6 3 2 5" xfId="8095" xr:uid="{00000000-0005-0000-0000-0000443E0000}"/>
    <cellStyle name="Normal 6 3 2 5 2" xfId="16313" xr:uid="{00000000-0005-0000-0000-0000453E0000}"/>
    <cellStyle name="Normal 6 3 2 5 2 2" xfId="16314" xr:uid="{00000000-0005-0000-0000-0000463E0000}"/>
    <cellStyle name="Normal 6 3 2 5 2 2 2" xfId="16315" xr:uid="{00000000-0005-0000-0000-0000473E0000}"/>
    <cellStyle name="Normal 6 3 2 5 2 3" xfId="16316" xr:uid="{00000000-0005-0000-0000-0000483E0000}"/>
    <cellStyle name="Normal 6 3 2 5 3" xfId="16317" xr:uid="{00000000-0005-0000-0000-0000493E0000}"/>
    <cellStyle name="Normal 6 3 2 5 3 2" xfId="16318" xr:uid="{00000000-0005-0000-0000-00004A3E0000}"/>
    <cellStyle name="Normal 6 3 2 5 4" xfId="16319" xr:uid="{00000000-0005-0000-0000-00004B3E0000}"/>
    <cellStyle name="Normal 6 3 2 6" xfId="16320" xr:uid="{00000000-0005-0000-0000-00004C3E0000}"/>
    <cellStyle name="Normal 6 3 2 6 2" xfId="16321" xr:uid="{00000000-0005-0000-0000-00004D3E0000}"/>
    <cellStyle name="Normal 6 3 2 6 2 2" xfId="16322" xr:uid="{00000000-0005-0000-0000-00004E3E0000}"/>
    <cellStyle name="Normal 6 3 2 6 3" xfId="16323" xr:uid="{00000000-0005-0000-0000-00004F3E0000}"/>
    <cellStyle name="Normal 6 3 2 7" xfId="16324" xr:uid="{00000000-0005-0000-0000-0000503E0000}"/>
    <cellStyle name="Normal 6 3 2 7 2" xfId="16325" xr:uid="{00000000-0005-0000-0000-0000513E0000}"/>
    <cellStyle name="Normal 6 3 2 8" xfId="16326" xr:uid="{00000000-0005-0000-0000-0000523E0000}"/>
    <cellStyle name="Normal 6 3 3" xfId="7447" xr:uid="{00000000-0005-0000-0000-0000533E0000}"/>
    <cellStyle name="Normal 6 3 4" xfId="7448" xr:uid="{00000000-0005-0000-0000-0000543E0000}"/>
    <cellStyle name="Normal 6 3 5" xfId="8096" xr:uid="{00000000-0005-0000-0000-0000553E0000}"/>
    <cellStyle name="Normal 6 3 6" xfId="16327" xr:uid="{00000000-0005-0000-0000-0000563E0000}"/>
    <cellStyle name="Normal 6 30" xfId="16328" xr:uid="{00000000-0005-0000-0000-0000573E0000}"/>
    <cellStyle name="Normal 6 30 2" xfId="16329" xr:uid="{00000000-0005-0000-0000-0000583E0000}"/>
    <cellStyle name="Normal 6 30 2 2" xfId="16330" xr:uid="{00000000-0005-0000-0000-0000593E0000}"/>
    <cellStyle name="Normal 6 30 2 2 2" xfId="16331" xr:uid="{00000000-0005-0000-0000-00005A3E0000}"/>
    <cellStyle name="Normal 6 30 2 2 2 2" xfId="16332" xr:uid="{00000000-0005-0000-0000-00005B3E0000}"/>
    <cellStyle name="Normal 6 30 2 2 2 2 2" xfId="16333" xr:uid="{00000000-0005-0000-0000-00005C3E0000}"/>
    <cellStyle name="Normal 6 30 2 2 2 3" xfId="16334" xr:uid="{00000000-0005-0000-0000-00005D3E0000}"/>
    <cellStyle name="Normal 6 30 2 2 3" xfId="16335" xr:uid="{00000000-0005-0000-0000-00005E3E0000}"/>
    <cellStyle name="Normal 6 30 2 2 3 2" xfId="16336" xr:uid="{00000000-0005-0000-0000-00005F3E0000}"/>
    <cellStyle name="Normal 6 30 2 2 4" xfId="16337" xr:uid="{00000000-0005-0000-0000-0000603E0000}"/>
    <cellStyle name="Normal 6 30 2 3" xfId="16338" xr:uid="{00000000-0005-0000-0000-0000613E0000}"/>
    <cellStyle name="Normal 6 30 2 3 2" xfId="16339" xr:uid="{00000000-0005-0000-0000-0000623E0000}"/>
    <cellStyle name="Normal 6 30 2 3 2 2" xfId="16340" xr:uid="{00000000-0005-0000-0000-0000633E0000}"/>
    <cellStyle name="Normal 6 30 2 3 2 2 2" xfId="16341" xr:uid="{00000000-0005-0000-0000-0000643E0000}"/>
    <cellStyle name="Normal 6 30 2 3 2 3" xfId="16342" xr:uid="{00000000-0005-0000-0000-0000653E0000}"/>
    <cellStyle name="Normal 6 30 2 3 3" xfId="16343" xr:uid="{00000000-0005-0000-0000-0000663E0000}"/>
    <cellStyle name="Normal 6 30 2 3 3 2" xfId="16344" xr:uid="{00000000-0005-0000-0000-0000673E0000}"/>
    <cellStyle name="Normal 6 30 2 3 4" xfId="16345" xr:uid="{00000000-0005-0000-0000-0000683E0000}"/>
    <cellStyle name="Normal 6 30 2 4" xfId="16346" xr:uid="{00000000-0005-0000-0000-0000693E0000}"/>
    <cellStyle name="Normal 6 30 2 4 2" xfId="16347" xr:uid="{00000000-0005-0000-0000-00006A3E0000}"/>
    <cellStyle name="Normal 6 30 2 4 2 2" xfId="16348" xr:uid="{00000000-0005-0000-0000-00006B3E0000}"/>
    <cellStyle name="Normal 6 30 2 4 3" xfId="16349" xr:uid="{00000000-0005-0000-0000-00006C3E0000}"/>
    <cellStyle name="Normal 6 30 2 5" xfId="16350" xr:uid="{00000000-0005-0000-0000-00006D3E0000}"/>
    <cellStyle name="Normal 6 30 2 5 2" xfId="16351" xr:uid="{00000000-0005-0000-0000-00006E3E0000}"/>
    <cellStyle name="Normal 6 30 2 6" xfId="16352" xr:uid="{00000000-0005-0000-0000-00006F3E0000}"/>
    <cellStyle name="Normal 6 30 3" xfId="16353" xr:uid="{00000000-0005-0000-0000-0000703E0000}"/>
    <cellStyle name="Normal 6 30 3 2" xfId="16354" xr:uid="{00000000-0005-0000-0000-0000713E0000}"/>
    <cellStyle name="Normal 6 30 3 2 2" xfId="16355" xr:uid="{00000000-0005-0000-0000-0000723E0000}"/>
    <cellStyle name="Normal 6 30 3 2 2 2" xfId="16356" xr:uid="{00000000-0005-0000-0000-0000733E0000}"/>
    <cellStyle name="Normal 6 30 3 2 3" xfId="16357" xr:uid="{00000000-0005-0000-0000-0000743E0000}"/>
    <cellStyle name="Normal 6 30 3 3" xfId="16358" xr:uid="{00000000-0005-0000-0000-0000753E0000}"/>
    <cellStyle name="Normal 6 30 3 3 2" xfId="16359" xr:uid="{00000000-0005-0000-0000-0000763E0000}"/>
    <cellStyle name="Normal 6 30 3 4" xfId="16360" xr:uid="{00000000-0005-0000-0000-0000773E0000}"/>
    <cellStyle name="Normal 6 30 4" xfId="16361" xr:uid="{00000000-0005-0000-0000-0000783E0000}"/>
    <cellStyle name="Normal 6 30 4 2" xfId="16362" xr:uid="{00000000-0005-0000-0000-0000793E0000}"/>
    <cellStyle name="Normal 6 30 4 2 2" xfId="16363" xr:uid="{00000000-0005-0000-0000-00007A3E0000}"/>
    <cellStyle name="Normal 6 30 4 2 2 2" xfId="16364" xr:uid="{00000000-0005-0000-0000-00007B3E0000}"/>
    <cellStyle name="Normal 6 30 4 2 3" xfId="16365" xr:uid="{00000000-0005-0000-0000-00007C3E0000}"/>
    <cellStyle name="Normal 6 30 4 3" xfId="16366" xr:uid="{00000000-0005-0000-0000-00007D3E0000}"/>
    <cellStyle name="Normal 6 30 4 3 2" xfId="16367" xr:uid="{00000000-0005-0000-0000-00007E3E0000}"/>
    <cellStyle name="Normal 6 30 4 4" xfId="16368" xr:uid="{00000000-0005-0000-0000-00007F3E0000}"/>
    <cellStyle name="Normal 6 30 5" xfId="16369" xr:uid="{00000000-0005-0000-0000-0000803E0000}"/>
    <cellStyle name="Normal 6 30 5 2" xfId="16370" xr:uid="{00000000-0005-0000-0000-0000813E0000}"/>
    <cellStyle name="Normal 6 30 5 2 2" xfId="16371" xr:uid="{00000000-0005-0000-0000-0000823E0000}"/>
    <cellStyle name="Normal 6 30 5 3" xfId="16372" xr:uid="{00000000-0005-0000-0000-0000833E0000}"/>
    <cellStyle name="Normal 6 30 6" xfId="16373" xr:uid="{00000000-0005-0000-0000-0000843E0000}"/>
    <cellStyle name="Normal 6 30 6 2" xfId="16374" xr:uid="{00000000-0005-0000-0000-0000853E0000}"/>
    <cellStyle name="Normal 6 30 7" xfId="16375" xr:uid="{00000000-0005-0000-0000-0000863E0000}"/>
    <cellStyle name="Normal 6 31" xfId="16376" xr:uid="{00000000-0005-0000-0000-0000873E0000}"/>
    <cellStyle name="Normal 6 31 2" xfId="16377" xr:uid="{00000000-0005-0000-0000-0000883E0000}"/>
    <cellStyle name="Normal 6 31 2 2" xfId="16378" xr:uid="{00000000-0005-0000-0000-0000893E0000}"/>
    <cellStyle name="Normal 6 31 2 2 2" xfId="16379" xr:uid="{00000000-0005-0000-0000-00008A3E0000}"/>
    <cellStyle name="Normal 6 31 2 2 2 2" xfId="16380" xr:uid="{00000000-0005-0000-0000-00008B3E0000}"/>
    <cellStyle name="Normal 6 31 2 2 2 2 2" xfId="16381" xr:uid="{00000000-0005-0000-0000-00008C3E0000}"/>
    <cellStyle name="Normal 6 31 2 2 2 3" xfId="16382" xr:uid="{00000000-0005-0000-0000-00008D3E0000}"/>
    <cellStyle name="Normal 6 31 2 2 3" xfId="16383" xr:uid="{00000000-0005-0000-0000-00008E3E0000}"/>
    <cellStyle name="Normal 6 31 2 2 3 2" xfId="16384" xr:uid="{00000000-0005-0000-0000-00008F3E0000}"/>
    <cellStyle name="Normal 6 31 2 2 4" xfId="16385" xr:uid="{00000000-0005-0000-0000-0000903E0000}"/>
    <cellStyle name="Normal 6 31 2 3" xfId="16386" xr:uid="{00000000-0005-0000-0000-0000913E0000}"/>
    <cellStyle name="Normal 6 31 2 3 2" xfId="16387" xr:uid="{00000000-0005-0000-0000-0000923E0000}"/>
    <cellStyle name="Normal 6 31 2 3 2 2" xfId="16388" xr:uid="{00000000-0005-0000-0000-0000933E0000}"/>
    <cellStyle name="Normal 6 31 2 3 2 2 2" xfId="16389" xr:uid="{00000000-0005-0000-0000-0000943E0000}"/>
    <cellStyle name="Normal 6 31 2 3 2 3" xfId="16390" xr:uid="{00000000-0005-0000-0000-0000953E0000}"/>
    <cellStyle name="Normal 6 31 2 3 3" xfId="16391" xr:uid="{00000000-0005-0000-0000-0000963E0000}"/>
    <cellStyle name="Normal 6 31 2 3 3 2" xfId="16392" xr:uid="{00000000-0005-0000-0000-0000973E0000}"/>
    <cellStyle name="Normal 6 31 2 3 4" xfId="16393" xr:uid="{00000000-0005-0000-0000-0000983E0000}"/>
    <cellStyle name="Normal 6 31 2 4" xfId="16394" xr:uid="{00000000-0005-0000-0000-0000993E0000}"/>
    <cellStyle name="Normal 6 31 2 4 2" xfId="16395" xr:uid="{00000000-0005-0000-0000-00009A3E0000}"/>
    <cellStyle name="Normal 6 31 2 4 2 2" xfId="16396" xr:uid="{00000000-0005-0000-0000-00009B3E0000}"/>
    <cellStyle name="Normal 6 31 2 4 3" xfId="16397" xr:uid="{00000000-0005-0000-0000-00009C3E0000}"/>
    <cellStyle name="Normal 6 31 2 5" xfId="16398" xr:uid="{00000000-0005-0000-0000-00009D3E0000}"/>
    <cellStyle name="Normal 6 31 2 5 2" xfId="16399" xr:uid="{00000000-0005-0000-0000-00009E3E0000}"/>
    <cellStyle name="Normal 6 31 2 6" xfId="16400" xr:uid="{00000000-0005-0000-0000-00009F3E0000}"/>
    <cellStyle name="Normal 6 31 3" xfId="16401" xr:uid="{00000000-0005-0000-0000-0000A03E0000}"/>
    <cellStyle name="Normal 6 31 3 2" xfId="16402" xr:uid="{00000000-0005-0000-0000-0000A13E0000}"/>
    <cellStyle name="Normal 6 31 3 2 2" xfId="16403" xr:uid="{00000000-0005-0000-0000-0000A23E0000}"/>
    <cellStyle name="Normal 6 31 3 2 2 2" xfId="16404" xr:uid="{00000000-0005-0000-0000-0000A33E0000}"/>
    <cellStyle name="Normal 6 31 3 2 3" xfId="16405" xr:uid="{00000000-0005-0000-0000-0000A43E0000}"/>
    <cellStyle name="Normal 6 31 3 3" xfId="16406" xr:uid="{00000000-0005-0000-0000-0000A53E0000}"/>
    <cellStyle name="Normal 6 31 3 3 2" xfId="16407" xr:uid="{00000000-0005-0000-0000-0000A63E0000}"/>
    <cellStyle name="Normal 6 31 3 4" xfId="16408" xr:uid="{00000000-0005-0000-0000-0000A73E0000}"/>
    <cellStyle name="Normal 6 31 4" xfId="16409" xr:uid="{00000000-0005-0000-0000-0000A83E0000}"/>
    <cellStyle name="Normal 6 31 4 2" xfId="16410" xr:uid="{00000000-0005-0000-0000-0000A93E0000}"/>
    <cellStyle name="Normal 6 31 4 2 2" xfId="16411" xr:uid="{00000000-0005-0000-0000-0000AA3E0000}"/>
    <cellStyle name="Normal 6 31 4 2 2 2" xfId="16412" xr:uid="{00000000-0005-0000-0000-0000AB3E0000}"/>
    <cellStyle name="Normal 6 31 4 2 3" xfId="16413" xr:uid="{00000000-0005-0000-0000-0000AC3E0000}"/>
    <cellStyle name="Normal 6 31 4 3" xfId="16414" xr:uid="{00000000-0005-0000-0000-0000AD3E0000}"/>
    <cellStyle name="Normal 6 31 4 3 2" xfId="16415" xr:uid="{00000000-0005-0000-0000-0000AE3E0000}"/>
    <cellStyle name="Normal 6 31 4 4" xfId="16416" xr:uid="{00000000-0005-0000-0000-0000AF3E0000}"/>
    <cellStyle name="Normal 6 31 5" xfId="16417" xr:uid="{00000000-0005-0000-0000-0000B03E0000}"/>
    <cellStyle name="Normal 6 31 5 2" xfId="16418" xr:uid="{00000000-0005-0000-0000-0000B13E0000}"/>
    <cellStyle name="Normal 6 31 5 2 2" xfId="16419" xr:uid="{00000000-0005-0000-0000-0000B23E0000}"/>
    <cellStyle name="Normal 6 31 5 3" xfId="16420" xr:uid="{00000000-0005-0000-0000-0000B33E0000}"/>
    <cellStyle name="Normal 6 31 6" xfId="16421" xr:uid="{00000000-0005-0000-0000-0000B43E0000}"/>
    <cellStyle name="Normal 6 31 6 2" xfId="16422" xr:uid="{00000000-0005-0000-0000-0000B53E0000}"/>
    <cellStyle name="Normal 6 31 7" xfId="16423" xr:uid="{00000000-0005-0000-0000-0000B63E0000}"/>
    <cellStyle name="Normal 6 32" xfId="16424" xr:uid="{00000000-0005-0000-0000-0000B73E0000}"/>
    <cellStyle name="Normal 6 32 2" xfId="16425" xr:uid="{00000000-0005-0000-0000-0000B83E0000}"/>
    <cellStyle name="Normal 6 32 2 2" xfId="16426" xr:uid="{00000000-0005-0000-0000-0000B93E0000}"/>
    <cellStyle name="Normal 6 32 2 2 2" xfId="16427" xr:uid="{00000000-0005-0000-0000-0000BA3E0000}"/>
    <cellStyle name="Normal 6 32 2 2 2 2" xfId="16428" xr:uid="{00000000-0005-0000-0000-0000BB3E0000}"/>
    <cellStyle name="Normal 6 32 2 2 2 2 2" xfId="16429" xr:uid="{00000000-0005-0000-0000-0000BC3E0000}"/>
    <cellStyle name="Normal 6 32 2 2 2 3" xfId="16430" xr:uid="{00000000-0005-0000-0000-0000BD3E0000}"/>
    <cellStyle name="Normal 6 32 2 2 3" xfId="16431" xr:uid="{00000000-0005-0000-0000-0000BE3E0000}"/>
    <cellStyle name="Normal 6 32 2 2 3 2" xfId="16432" xr:uid="{00000000-0005-0000-0000-0000BF3E0000}"/>
    <cellStyle name="Normal 6 32 2 2 4" xfId="16433" xr:uid="{00000000-0005-0000-0000-0000C03E0000}"/>
    <cellStyle name="Normal 6 32 2 3" xfId="16434" xr:uid="{00000000-0005-0000-0000-0000C13E0000}"/>
    <cellStyle name="Normal 6 32 2 3 2" xfId="16435" xr:uid="{00000000-0005-0000-0000-0000C23E0000}"/>
    <cellStyle name="Normal 6 32 2 3 2 2" xfId="16436" xr:uid="{00000000-0005-0000-0000-0000C33E0000}"/>
    <cellStyle name="Normal 6 32 2 3 2 2 2" xfId="16437" xr:uid="{00000000-0005-0000-0000-0000C43E0000}"/>
    <cellStyle name="Normal 6 32 2 3 2 3" xfId="16438" xr:uid="{00000000-0005-0000-0000-0000C53E0000}"/>
    <cellStyle name="Normal 6 32 2 3 3" xfId="16439" xr:uid="{00000000-0005-0000-0000-0000C63E0000}"/>
    <cellStyle name="Normal 6 32 2 3 3 2" xfId="16440" xr:uid="{00000000-0005-0000-0000-0000C73E0000}"/>
    <cellStyle name="Normal 6 32 2 3 4" xfId="16441" xr:uid="{00000000-0005-0000-0000-0000C83E0000}"/>
    <cellStyle name="Normal 6 32 2 4" xfId="16442" xr:uid="{00000000-0005-0000-0000-0000C93E0000}"/>
    <cellStyle name="Normal 6 32 2 4 2" xfId="16443" xr:uid="{00000000-0005-0000-0000-0000CA3E0000}"/>
    <cellStyle name="Normal 6 32 2 4 2 2" xfId="16444" xr:uid="{00000000-0005-0000-0000-0000CB3E0000}"/>
    <cellStyle name="Normal 6 32 2 4 3" xfId="16445" xr:uid="{00000000-0005-0000-0000-0000CC3E0000}"/>
    <cellStyle name="Normal 6 32 2 5" xfId="16446" xr:uid="{00000000-0005-0000-0000-0000CD3E0000}"/>
    <cellStyle name="Normal 6 32 2 5 2" xfId="16447" xr:uid="{00000000-0005-0000-0000-0000CE3E0000}"/>
    <cellStyle name="Normal 6 32 2 6" xfId="16448" xr:uid="{00000000-0005-0000-0000-0000CF3E0000}"/>
    <cellStyle name="Normal 6 32 3" xfId="16449" xr:uid="{00000000-0005-0000-0000-0000D03E0000}"/>
    <cellStyle name="Normal 6 32 3 2" xfId="16450" xr:uid="{00000000-0005-0000-0000-0000D13E0000}"/>
    <cellStyle name="Normal 6 32 3 2 2" xfId="16451" xr:uid="{00000000-0005-0000-0000-0000D23E0000}"/>
    <cellStyle name="Normal 6 32 3 2 2 2" xfId="16452" xr:uid="{00000000-0005-0000-0000-0000D33E0000}"/>
    <cellStyle name="Normal 6 32 3 2 3" xfId="16453" xr:uid="{00000000-0005-0000-0000-0000D43E0000}"/>
    <cellStyle name="Normal 6 32 3 3" xfId="16454" xr:uid="{00000000-0005-0000-0000-0000D53E0000}"/>
    <cellStyle name="Normal 6 32 3 3 2" xfId="16455" xr:uid="{00000000-0005-0000-0000-0000D63E0000}"/>
    <cellStyle name="Normal 6 32 3 4" xfId="16456" xr:uid="{00000000-0005-0000-0000-0000D73E0000}"/>
    <cellStyle name="Normal 6 32 4" xfId="16457" xr:uid="{00000000-0005-0000-0000-0000D83E0000}"/>
    <cellStyle name="Normal 6 32 4 2" xfId="16458" xr:uid="{00000000-0005-0000-0000-0000D93E0000}"/>
    <cellStyle name="Normal 6 32 4 2 2" xfId="16459" xr:uid="{00000000-0005-0000-0000-0000DA3E0000}"/>
    <cellStyle name="Normal 6 32 4 2 2 2" xfId="16460" xr:uid="{00000000-0005-0000-0000-0000DB3E0000}"/>
    <cellStyle name="Normal 6 32 4 2 3" xfId="16461" xr:uid="{00000000-0005-0000-0000-0000DC3E0000}"/>
    <cellStyle name="Normal 6 32 4 3" xfId="16462" xr:uid="{00000000-0005-0000-0000-0000DD3E0000}"/>
    <cellStyle name="Normal 6 32 4 3 2" xfId="16463" xr:uid="{00000000-0005-0000-0000-0000DE3E0000}"/>
    <cellStyle name="Normal 6 32 4 4" xfId="16464" xr:uid="{00000000-0005-0000-0000-0000DF3E0000}"/>
    <cellStyle name="Normal 6 32 5" xfId="16465" xr:uid="{00000000-0005-0000-0000-0000E03E0000}"/>
    <cellStyle name="Normal 6 32 5 2" xfId="16466" xr:uid="{00000000-0005-0000-0000-0000E13E0000}"/>
    <cellStyle name="Normal 6 32 5 2 2" xfId="16467" xr:uid="{00000000-0005-0000-0000-0000E23E0000}"/>
    <cellStyle name="Normal 6 32 5 3" xfId="16468" xr:uid="{00000000-0005-0000-0000-0000E33E0000}"/>
    <cellStyle name="Normal 6 32 6" xfId="16469" xr:uid="{00000000-0005-0000-0000-0000E43E0000}"/>
    <cellStyle name="Normal 6 32 6 2" xfId="16470" xr:uid="{00000000-0005-0000-0000-0000E53E0000}"/>
    <cellStyle name="Normal 6 32 7" xfId="16471" xr:uid="{00000000-0005-0000-0000-0000E63E0000}"/>
    <cellStyle name="Normal 6 33" xfId="16472" xr:uid="{00000000-0005-0000-0000-0000E73E0000}"/>
    <cellStyle name="Normal 6 33 2" xfId="16473" xr:uid="{00000000-0005-0000-0000-0000E83E0000}"/>
    <cellStyle name="Normal 6 33 2 2" xfId="16474" xr:uid="{00000000-0005-0000-0000-0000E93E0000}"/>
    <cellStyle name="Normal 6 33 2 2 2" xfId="16475" xr:uid="{00000000-0005-0000-0000-0000EA3E0000}"/>
    <cellStyle name="Normal 6 33 2 2 2 2" xfId="16476" xr:uid="{00000000-0005-0000-0000-0000EB3E0000}"/>
    <cellStyle name="Normal 6 33 2 2 2 2 2" xfId="16477" xr:uid="{00000000-0005-0000-0000-0000EC3E0000}"/>
    <cellStyle name="Normal 6 33 2 2 2 3" xfId="16478" xr:uid="{00000000-0005-0000-0000-0000ED3E0000}"/>
    <cellStyle name="Normal 6 33 2 2 3" xfId="16479" xr:uid="{00000000-0005-0000-0000-0000EE3E0000}"/>
    <cellStyle name="Normal 6 33 2 2 3 2" xfId="16480" xr:uid="{00000000-0005-0000-0000-0000EF3E0000}"/>
    <cellStyle name="Normal 6 33 2 2 4" xfId="16481" xr:uid="{00000000-0005-0000-0000-0000F03E0000}"/>
    <cellStyle name="Normal 6 33 2 3" xfId="16482" xr:uid="{00000000-0005-0000-0000-0000F13E0000}"/>
    <cellStyle name="Normal 6 33 2 3 2" xfId="16483" xr:uid="{00000000-0005-0000-0000-0000F23E0000}"/>
    <cellStyle name="Normal 6 33 2 3 2 2" xfId="16484" xr:uid="{00000000-0005-0000-0000-0000F33E0000}"/>
    <cellStyle name="Normal 6 33 2 3 2 2 2" xfId="16485" xr:uid="{00000000-0005-0000-0000-0000F43E0000}"/>
    <cellStyle name="Normal 6 33 2 3 2 3" xfId="16486" xr:uid="{00000000-0005-0000-0000-0000F53E0000}"/>
    <cellStyle name="Normal 6 33 2 3 3" xfId="16487" xr:uid="{00000000-0005-0000-0000-0000F63E0000}"/>
    <cellStyle name="Normal 6 33 2 3 3 2" xfId="16488" xr:uid="{00000000-0005-0000-0000-0000F73E0000}"/>
    <cellStyle name="Normal 6 33 2 3 4" xfId="16489" xr:uid="{00000000-0005-0000-0000-0000F83E0000}"/>
    <cellStyle name="Normal 6 33 2 4" xfId="16490" xr:uid="{00000000-0005-0000-0000-0000F93E0000}"/>
    <cellStyle name="Normal 6 33 2 4 2" xfId="16491" xr:uid="{00000000-0005-0000-0000-0000FA3E0000}"/>
    <cellStyle name="Normal 6 33 2 4 2 2" xfId="16492" xr:uid="{00000000-0005-0000-0000-0000FB3E0000}"/>
    <cellStyle name="Normal 6 33 2 4 3" xfId="16493" xr:uid="{00000000-0005-0000-0000-0000FC3E0000}"/>
    <cellStyle name="Normal 6 33 2 5" xfId="16494" xr:uid="{00000000-0005-0000-0000-0000FD3E0000}"/>
    <cellStyle name="Normal 6 33 2 5 2" xfId="16495" xr:uid="{00000000-0005-0000-0000-0000FE3E0000}"/>
    <cellStyle name="Normal 6 33 2 6" xfId="16496" xr:uid="{00000000-0005-0000-0000-0000FF3E0000}"/>
    <cellStyle name="Normal 6 33 3" xfId="16497" xr:uid="{00000000-0005-0000-0000-0000003F0000}"/>
    <cellStyle name="Normal 6 33 3 2" xfId="16498" xr:uid="{00000000-0005-0000-0000-0000013F0000}"/>
    <cellStyle name="Normal 6 33 3 2 2" xfId="16499" xr:uid="{00000000-0005-0000-0000-0000023F0000}"/>
    <cellStyle name="Normal 6 33 3 2 2 2" xfId="16500" xr:uid="{00000000-0005-0000-0000-0000033F0000}"/>
    <cellStyle name="Normal 6 33 3 2 3" xfId="16501" xr:uid="{00000000-0005-0000-0000-0000043F0000}"/>
    <cellStyle name="Normal 6 33 3 3" xfId="16502" xr:uid="{00000000-0005-0000-0000-0000053F0000}"/>
    <cellStyle name="Normal 6 33 3 3 2" xfId="16503" xr:uid="{00000000-0005-0000-0000-0000063F0000}"/>
    <cellStyle name="Normal 6 33 3 4" xfId="16504" xr:uid="{00000000-0005-0000-0000-0000073F0000}"/>
    <cellStyle name="Normal 6 33 4" xfId="16505" xr:uid="{00000000-0005-0000-0000-0000083F0000}"/>
    <cellStyle name="Normal 6 33 4 2" xfId="16506" xr:uid="{00000000-0005-0000-0000-0000093F0000}"/>
    <cellStyle name="Normal 6 33 4 2 2" xfId="16507" xr:uid="{00000000-0005-0000-0000-00000A3F0000}"/>
    <cellStyle name="Normal 6 33 4 2 2 2" xfId="16508" xr:uid="{00000000-0005-0000-0000-00000B3F0000}"/>
    <cellStyle name="Normal 6 33 4 2 3" xfId="16509" xr:uid="{00000000-0005-0000-0000-00000C3F0000}"/>
    <cellStyle name="Normal 6 33 4 3" xfId="16510" xr:uid="{00000000-0005-0000-0000-00000D3F0000}"/>
    <cellStyle name="Normal 6 33 4 3 2" xfId="16511" xr:uid="{00000000-0005-0000-0000-00000E3F0000}"/>
    <cellStyle name="Normal 6 33 4 4" xfId="16512" xr:uid="{00000000-0005-0000-0000-00000F3F0000}"/>
    <cellStyle name="Normal 6 33 5" xfId="16513" xr:uid="{00000000-0005-0000-0000-0000103F0000}"/>
    <cellStyle name="Normal 6 33 5 2" xfId="16514" xr:uid="{00000000-0005-0000-0000-0000113F0000}"/>
    <cellStyle name="Normal 6 33 5 2 2" xfId="16515" xr:uid="{00000000-0005-0000-0000-0000123F0000}"/>
    <cellStyle name="Normal 6 33 5 3" xfId="16516" xr:uid="{00000000-0005-0000-0000-0000133F0000}"/>
    <cellStyle name="Normal 6 33 6" xfId="16517" xr:uid="{00000000-0005-0000-0000-0000143F0000}"/>
    <cellStyle name="Normal 6 33 6 2" xfId="16518" xr:uid="{00000000-0005-0000-0000-0000153F0000}"/>
    <cellStyle name="Normal 6 33 7" xfId="16519" xr:uid="{00000000-0005-0000-0000-0000163F0000}"/>
    <cellStyle name="Normal 6 34" xfId="16520" xr:uid="{00000000-0005-0000-0000-0000173F0000}"/>
    <cellStyle name="Normal 6 34 2" xfId="16521" xr:uid="{00000000-0005-0000-0000-0000183F0000}"/>
    <cellStyle name="Normal 6 34 2 2" xfId="16522" xr:uid="{00000000-0005-0000-0000-0000193F0000}"/>
    <cellStyle name="Normal 6 34 2 2 2" xfId="16523" xr:uid="{00000000-0005-0000-0000-00001A3F0000}"/>
    <cellStyle name="Normal 6 34 2 2 2 2" xfId="16524" xr:uid="{00000000-0005-0000-0000-00001B3F0000}"/>
    <cellStyle name="Normal 6 34 2 2 3" xfId="16525" xr:uid="{00000000-0005-0000-0000-00001C3F0000}"/>
    <cellStyle name="Normal 6 34 2 3" xfId="16526" xr:uid="{00000000-0005-0000-0000-00001D3F0000}"/>
    <cellStyle name="Normal 6 34 2 3 2" xfId="16527" xr:uid="{00000000-0005-0000-0000-00001E3F0000}"/>
    <cellStyle name="Normal 6 34 2 4" xfId="16528" xr:uid="{00000000-0005-0000-0000-00001F3F0000}"/>
    <cellStyle name="Normal 6 34 3" xfId="16529" xr:uid="{00000000-0005-0000-0000-0000203F0000}"/>
    <cellStyle name="Normal 6 34 3 2" xfId="16530" xr:uid="{00000000-0005-0000-0000-0000213F0000}"/>
    <cellStyle name="Normal 6 34 3 2 2" xfId="16531" xr:uid="{00000000-0005-0000-0000-0000223F0000}"/>
    <cellStyle name="Normal 6 34 3 2 2 2" xfId="16532" xr:uid="{00000000-0005-0000-0000-0000233F0000}"/>
    <cellStyle name="Normal 6 34 3 2 3" xfId="16533" xr:uid="{00000000-0005-0000-0000-0000243F0000}"/>
    <cellStyle name="Normal 6 34 3 3" xfId="16534" xr:uid="{00000000-0005-0000-0000-0000253F0000}"/>
    <cellStyle name="Normal 6 34 3 3 2" xfId="16535" xr:uid="{00000000-0005-0000-0000-0000263F0000}"/>
    <cellStyle name="Normal 6 34 3 4" xfId="16536" xr:uid="{00000000-0005-0000-0000-0000273F0000}"/>
    <cellStyle name="Normal 6 34 4" xfId="16537" xr:uid="{00000000-0005-0000-0000-0000283F0000}"/>
    <cellStyle name="Normal 6 34 4 2" xfId="16538" xr:uid="{00000000-0005-0000-0000-0000293F0000}"/>
    <cellStyle name="Normal 6 34 4 2 2" xfId="16539" xr:uid="{00000000-0005-0000-0000-00002A3F0000}"/>
    <cellStyle name="Normal 6 34 4 3" xfId="16540" xr:uid="{00000000-0005-0000-0000-00002B3F0000}"/>
    <cellStyle name="Normal 6 34 5" xfId="16541" xr:uid="{00000000-0005-0000-0000-00002C3F0000}"/>
    <cellStyle name="Normal 6 34 5 2" xfId="16542" xr:uid="{00000000-0005-0000-0000-00002D3F0000}"/>
    <cellStyle name="Normal 6 34 6" xfId="16543" xr:uid="{00000000-0005-0000-0000-00002E3F0000}"/>
    <cellStyle name="Normal 6 35" xfId="16544" xr:uid="{00000000-0005-0000-0000-00002F3F0000}"/>
    <cellStyle name="Normal 6 35 2" xfId="16545" xr:uid="{00000000-0005-0000-0000-0000303F0000}"/>
    <cellStyle name="Normal 6 35 2 2" xfId="16546" xr:uid="{00000000-0005-0000-0000-0000313F0000}"/>
    <cellStyle name="Normal 6 35 2 2 2" xfId="16547" xr:uid="{00000000-0005-0000-0000-0000323F0000}"/>
    <cellStyle name="Normal 6 35 2 2 2 2" xfId="16548" xr:uid="{00000000-0005-0000-0000-0000333F0000}"/>
    <cellStyle name="Normal 6 35 2 2 3" xfId="16549" xr:uid="{00000000-0005-0000-0000-0000343F0000}"/>
    <cellStyle name="Normal 6 35 2 3" xfId="16550" xr:uid="{00000000-0005-0000-0000-0000353F0000}"/>
    <cellStyle name="Normal 6 35 2 3 2" xfId="16551" xr:uid="{00000000-0005-0000-0000-0000363F0000}"/>
    <cellStyle name="Normal 6 35 2 4" xfId="16552" xr:uid="{00000000-0005-0000-0000-0000373F0000}"/>
    <cellStyle name="Normal 6 35 3" xfId="16553" xr:uid="{00000000-0005-0000-0000-0000383F0000}"/>
    <cellStyle name="Normal 6 35 3 2" xfId="16554" xr:uid="{00000000-0005-0000-0000-0000393F0000}"/>
    <cellStyle name="Normal 6 35 3 2 2" xfId="16555" xr:uid="{00000000-0005-0000-0000-00003A3F0000}"/>
    <cellStyle name="Normal 6 35 3 3" xfId="16556" xr:uid="{00000000-0005-0000-0000-00003B3F0000}"/>
    <cellStyle name="Normal 6 35 4" xfId="16557" xr:uid="{00000000-0005-0000-0000-00003C3F0000}"/>
    <cellStyle name="Normal 6 35 4 2" xfId="16558" xr:uid="{00000000-0005-0000-0000-00003D3F0000}"/>
    <cellStyle name="Normal 6 35 5" xfId="16559" xr:uid="{00000000-0005-0000-0000-00003E3F0000}"/>
    <cellStyle name="Normal 6 36" xfId="16560" xr:uid="{00000000-0005-0000-0000-00003F3F0000}"/>
    <cellStyle name="Normal 6 36 2" xfId="16561" xr:uid="{00000000-0005-0000-0000-0000403F0000}"/>
    <cellStyle name="Normal 6 36 2 2" xfId="16562" xr:uid="{00000000-0005-0000-0000-0000413F0000}"/>
    <cellStyle name="Normal 6 36 2 2 2" xfId="16563" xr:uid="{00000000-0005-0000-0000-0000423F0000}"/>
    <cellStyle name="Normal 6 36 2 3" xfId="16564" xr:uid="{00000000-0005-0000-0000-0000433F0000}"/>
    <cellStyle name="Normal 6 36 3" xfId="16565" xr:uid="{00000000-0005-0000-0000-0000443F0000}"/>
    <cellStyle name="Normal 6 36 3 2" xfId="16566" xr:uid="{00000000-0005-0000-0000-0000453F0000}"/>
    <cellStyle name="Normal 6 36 4" xfId="16567" xr:uid="{00000000-0005-0000-0000-0000463F0000}"/>
    <cellStyle name="Normal 6 37" xfId="16568" xr:uid="{00000000-0005-0000-0000-0000473F0000}"/>
    <cellStyle name="Normal 6 37 2" xfId="16569" xr:uid="{00000000-0005-0000-0000-0000483F0000}"/>
    <cellStyle name="Normal 6 37 2 2" xfId="16570" xr:uid="{00000000-0005-0000-0000-0000493F0000}"/>
    <cellStyle name="Normal 6 37 2 2 2" xfId="16571" xr:uid="{00000000-0005-0000-0000-00004A3F0000}"/>
    <cellStyle name="Normal 6 37 2 3" xfId="16572" xr:uid="{00000000-0005-0000-0000-00004B3F0000}"/>
    <cellStyle name="Normal 6 37 3" xfId="16573" xr:uid="{00000000-0005-0000-0000-00004C3F0000}"/>
    <cellStyle name="Normal 6 37 3 2" xfId="16574" xr:uid="{00000000-0005-0000-0000-00004D3F0000}"/>
    <cellStyle name="Normal 6 37 4" xfId="16575" xr:uid="{00000000-0005-0000-0000-00004E3F0000}"/>
    <cellStyle name="Normal 6 38" xfId="16576" xr:uid="{00000000-0005-0000-0000-00004F3F0000}"/>
    <cellStyle name="Normal 6 38 2" xfId="16577" xr:uid="{00000000-0005-0000-0000-0000503F0000}"/>
    <cellStyle name="Normal 6 38 2 2" xfId="16578" xr:uid="{00000000-0005-0000-0000-0000513F0000}"/>
    <cellStyle name="Normal 6 38 3" xfId="16579" xr:uid="{00000000-0005-0000-0000-0000523F0000}"/>
    <cellStyle name="Normal 6 39" xfId="16580" xr:uid="{00000000-0005-0000-0000-0000533F0000}"/>
    <cellStyle name="Normal 6 39 2" xfId="16581" xr:uid="{00000000-0005-0000-0000-0000543F0000}"/>
    <cellStyle name="Normal 6 4" xfId="5329" xr:uid="{00000000-0005-0000-0000-0000553F0000}"/>
    <cellStyle name="Normal 6 4 2" xfId="16582" xr:uid="{00000000-0005-0000-0000-0000563F0000}"/>
    <cellStyle name="Normal 6 4 2 2" xfId="16583" xr:uid="{00000000-0005-0000-0000-0000573F0000}"/>
    <cellStyle name="Normal 6 4 2 3" xfId="16584" xr:uid="{00000000-0005-0000-0000-0000583F0000}"/>
    <cellStyle name="Normal 6 4 2 3 2" xfId="16585" xr:uid="{00000000-0005-0000-0000-0000593F0000}"/>
    <cellStyle name="Normal 6 4 2 3 2 2" xfId="16586" xr:uid="{00000000-0005-0000-0000-00005A3F0000}"/>
    <cellStyle name="Normal 6 4 2 3 2 2 2" xfId="16587" xr:uid="{00000000-0005-0000-0000-00005B3F0000}"/>
    <cellStyle name="Normal 6 4 2 3 2 2 2 2" xfId="16588" xr:uid="{00000000-0005-0000-0000-00005C3F0000}"/>
    <cellStyle name="Normal 6 4 2 3 2 2 3" xfId="16589" xr:uid="{00000000-0005-0000-0000-00005D3F0000}"/>
    <cellStyle name="Normal 6 4 2 3 2 3" xfId="16590" xr:uid="{00000000-0005-0000-0000-00005E3F0000}"/>
    <cellStyle name="Normal 6 4 2 3 2 3 2" xfId="16591" xr:uid="{00000000-0005-0000-0000-00005F3F0000}"/>
    <cellStyle name="Normal 6 4 2 3 2 4" xfId="16592" xr:uid="{00000000-0005-0000-0000-0000603F0000}"/>
    <cellStyle name="Normal 6 4 2 3 3" xfId="16593" xr:uid="{00000000-0005-0000-0000-0000613F0000}"/>
    <cellStyle name="Normal 6 4 2 3 3 2" xfId="16594" xr:uid="{00000000-0005-0000-0000-0000623F0000}"/>
    <cellStyle name="Normal 6 4 2 3 3 2 2" xfId="16595" xr:uid="{00000000-0005-0000-0000-0000633F0000}"/>
    <cellStyle name="Normal 6 4 2 3 3 2 2 2" xfId="16596" xr:uid="{00000000-0005-0000-0000-0000643F0000}"/>
    <cellStyle name="Normal 6 4 2 3 3 2 3" xfId="16597" xr:uid="{00000000-0005-0000-0000-0000653F0000}"/>
    <cellStyle name="Normal 6 4 2 3 3 3" xfId="16598" xr:uid="{00000000-0005-0000-0000-0000663F0000}"/>
    <cellStyle name="Normal 6 4 2 3 3 3 2" xfId="16599" xr:uid="{00000000-0005-0000-0000-0000673F0000}"/>
    <cellStyle name="Normal 6 4 2 3 3 4" xfId="16600" xr:uid="{00000000-0005-0000-0000-0000683F0000}"/>
    <cellStyle name="Normal 6 4 2 3 4" xfId="16601" xr:uid="{00000000-0005-0000-0000-0000693F0000}"/>
    <cellStyle name="Normal 6 4 2 3 4 2" xfId="16602" xr:uid="{00000000-0005-0000-0000-00006A3F0000}"/>
    <cellStyle name="Normal 6 4 2 3 4 2 2" xfId="16603" xr:uid="{00000000-0005-0000-0000-00006B3F0000}"/>
    <cellStyle name="Normal 6 4 2 3 4 3" xfId="16604" xr:uid="{00000000-0005-0000-0000-00006C3F0000}"/>
    <cellStyle name="Normal 6 4 2 3 5" xfId="16605" xr:uid="{00000000-0005-0000-0000-00006D3F0000}"/>
    <cellStyle name="Normal 6 4 2 3 5 2" xfId="16606" xr:uid="{00000000-0005-0000-0000-00006E3F0000}"/>
    <cellStyle name="Normal 6 4 2 3 6" xfId="16607" xr:uid="{00000000-0005-0000-0000-00006F3F0000}"/>
    <cellStyle name="Normal 6 4 2 4" xfId="16608" xr:uid="{00000000-0005-0000-0000-0000703F0000}"/>
    <cellStyle name="Normal 6 4 2 4 2" xfId="16609" xr:uid="{00000000-0005-0000-0000-0000713F0000}"/>
    <cellStyle name="Normal 6 4 2 4 2 2" xfId="16610" xr:uid="{00000000-0005-0000-0000-0000723F0000}"/>
    <cellStyle name="Normal 6 4 2 4 2 2 2" xfId="16611" xr:uid="{00000000-0005-0000-0000-0000733F0000}"/>
    <cellStyle name="Normal 6 4 2 4 2 3" xfId="16612" xr:uid="{00000000-0005-0000-0000-0000743F0000}"/>
    <cellStyle name="Normal 6 4 2 4 3" xfId="16613" xr:uid="{00000000-0005-0000-0000-0000753F0000}"/>
    <cellStyle name="Normal 6 4 2 4 3 2" xfId="16614" xr:uid="{00000000-0005-0000-0000-0000763F0000}"/>
    <cellStyle name="Normal 6 4 2 4 4" xfId="16615" xr:uid="{00000000-0005-0000-0000-0000773F0000}"/>
    <cellStyle name="Normal 6 4 2 5" xfId="16616" xr:uid="{00000000-0005-0000-0000-0000783F0000}"/>
    <cellStyle name="Normal 6 4 2 5 2" xfId="16617" xr:uid="{00000000-0005-0000-0000-0000793F0000}"/>
    <cellStyle name="Normal 6 4 2 5 2 2" xfId="16618" xr:uid="{00000000-0005-0000-0000-00007A3F0000}"/>
    <cellStyle name="Normal 6 4 2 5 2 2 2" xfId="16619" xr:uid="{00000000-0005-0000-0000-00007B3F0000}"/>
    <cellStyle name="Normal 6 4 2 5 2 3" xfId="16620" xr:uid="{00000000-0005-0000-0000-00007C3F0000}"/>
    <cellStyle name="Normal 6 4 2 5 3" xfId="16621" xr:uid="{00000000-0005-0000-0000-00007D3F0000}"/>
    <cellStyle name="Normal 6 4 2 5 3 2" xfId="16622" xr:uid="{00000000-0005-0000-0000-00007E3F0000}"/>
    <cellStyle name="Normal 6 4 2 5 4" xfId="16623" xr:uid="{00000000-0005-0000-0000-00007F3F0000}"/>
    <cellStyle name="Normal 6 4 2 6" xfId="16624" xr:uid="{00000000-0005-0000-0000-0000803F0000}"/>
    <cellStyle name="Normal 6 4 2 6 2" xfId="16625" xr:uid="{00000000-0005-0000-0000-0000813F0000}"/>
    <cellStyle name="Normal 6 4 2 6 2 2" xfId="16626" xr:uid="{00000000-0005-0000-0000-0000823F0000}"/>
    <cellStyle name="Normal 6 4 2 6 3" xfId="16627" xr:uid="{00000000-0005-0000-0000-0000833F0000}"/>
    <cellStyle name="Normal 6 4 2 7" xfId="16628" xr:uid="{00000000-0005-0000-0000-0000843F0000}"/>
    <cellStyle name="Normal 6 4 2 7 2" xfId="16629" xr:uid="{00000000-0005-0000-0000-0000853F0000}"/>
    <cellStyle name="Normal 6 4 2 8" xfId="16630" xr:uid="{00000000-0005-0000-0000-0000863F0000}"/>
    <cellStyle name="Normal 6 4 3" xfId="16631" xr:uid="{00000000-0005-0000-0000-0000873F0000}"/>
    <cellStyle name="Normal 6 5" xfId="5330" xr:uid="{00000000-0005-0000-0000-0000883F0000}"/>
    <cellStyle name="Normal 6 5 2" xfId="16632" xr:uid="{00000000-0005-0000-0000-0000893F0000}"/>
    <cellStyle name="Normal 6 5 2 2" xfId="16633" xr:uid="{00000000-0005-0000-0000-00008A3F0000}"/>
    <cellStyle name="Normal 6 5 2 3" xfId="16634" xr:uid="{00000000-0005-0000-0000-00008B3F0000}"/>
    <cellStyle name="Normal 6 5 2 3 2" xfId="16635" xr:uid="{00000000-0005-0000-0000-00008C3F0000}"/>
    <cellStyle name="Normal 6 5 2 3 2 2" xfId="16636" xr:uid="{00000000-0005-0000-0000-00008D3F0000}"/>
    <cellStyle name="Normal 6 5 2 3 2 2 2" xfId="16637" xr:uid="{00000000-0005-0000-0000-00008E3F0000}"/>
    <cellStyle name="Normal 6 5 2 3 2 2 2 2" xfId="16638" xr:uid="{00000000-0005-0000-0000-00008F3F0000}"/>
    <cellStyle name="Normal 6 5 2 3 2 2 3" xfId="16639" xr:uid="{00000000-0005-0000-0000-0000903F0000}"/>
    <cellStyle name="Normal 6 5 2 3 2 3" xfId="16640" xr:uid="{00000000-0005-0000-0000-0000913F0000}"/>
    <cellStyle name="Normal 6 5 2 3 2 3 2" xfId="16641" xr:uid="{00000000-0005-0000-0000-0000923F0000}"/>
    <cellStyle name="Normal 6 5 2 3 2 4" xfId="16642" xr:uid="{00000000-0005-0000-0000-0000933F0000}"/>
    <cellStyle name="Normal 6 5 2 3 3" xfId="16643" xr:uid="{00000000-0005-0000-0000-0000943F0000}"/>
    <cellStyle name="Normal 6 5 2 3 3 2" xfId="16644" xr:uid="{00000000-0005-0000-0000-0000953F0000}"/>
    <cellStyle name="Normal 6 5 2 3 3 2 2" xfId="16645" xr:uid="{00000000-0005-0000-0000-0000963F0000}"/>
    <cellStyle name="Normal 6 5 2 3 3 2 2 2" xfId="16646" xr:uid="{00000000-0005-0000-0000-0000973F0000}"/>
    <cellStyle name="Normal 6 5 2 3 3 2 3" xfId="16647" xr:uid="{00000000-0005-0000-0000-0000983F0000}"/>
    <cellStyle name="Normal 6 5 2 3 3 3" xfId="16648" xr:uid="{00000000-0005-0000-0000-0000993F0000}"/>
    <cellStyle name="Normal 6 5 2 3 3 3 2" xfId="16649" xr:uid="{00000000-0005-0000-0000-00009A3F0000}"/>
    <cellStyle name="Normal 6 5 2 3 3 4" xfId="16650" xr:uid="{00000000-0005-0000-0000-00009B3F0000}"/>
    <cellStyle name="Normal 6 5 2 3 4" xfId="16651" xr:uid="{00000000-0005-0000-0000-00009C3F0000}"/>
    <cellStyle name="Normal 6 5 2 3 4 2" xfId="16652" xr:uid="{00000000-0005-0000-0000-00009D3F0000}"/>
    <cellStyle name="Normal 6 5 2 3 4 2 2" xfId="16653" xr:uid="{00000000-0005-0000-0000-00009E3F0000}"/>
    <cellStyle name="Normal 6 5 2 3 4 3" xfId="16654" xr:uid="{00000000-0005-0000-0000-00009F3F0000}"/>
    <cellStyle name="Normal 6 5 2 3 5" xfId="16655" xr:uid="{00000000-0005-0000-0000-0000A03F0000}"/>
    <cellStyle name="Normal 6 5 2 3 5 2" xfId="16656" xr:uid="{00000000-0005-0000-0000-0000A13F0000}"/>
    <cellStyle name="Normal 6 5 2 3 6" xfId="16657" xr:uid="{00000000-0005-0000-0000-0000A23F0000}"/>
    <cellStyle name="Normal 6 5 2 4" xfId="16658" xr:uid="{00000000-0005-0000-0000-0000A33F0000}"/>
    <cellStyle name="Normal 6 5 2 4 2" xfId="16659" xr:uid="{00000000-0005-0000-0000-0000A43F0000}"/>
    <cellStyle name="Normal 6 5 2 4 2 2" xfId="16660" xr:uid="{00000000-0005-0000-0000-0000A53F0000}"/>
    <cellStyle name="Normal 6 5 2 4 2 2 2" xfId="16661" xr:uid="{00000000-0005-0000-0000-0000A63F0000}"/>
    <cellStyle name="Normal 6 5 2 4 2 3" xfId="16662" xr:uid="{00000000-0005-0000-0000-0000A73F0000}"/>
    <cellStyle name="Normal 6 5 2 4 3" xfId="16663" xr:uid="{00000000-0005-0000-0000-0000A83F0000}"/>
    <cellStyle name="Normal 6 5 2 4 3 2" xfId="16664" xr:uid="{00000000-0005-0000-0000-0000A93F0000}"/>
    <cellStyle name="Normal 6 5 2 4 4" xfId="16665" xr:uid="{00000000-0005-0000-0000-0000AA3F0000}"/>
    <cellStyle name="Normal 6 5 2 5" xfId="16666" xr:uid="{00000000-0005-0000-0000-0000AB3F0000}"/>
    <cellStyle name="Normal 6 5 2 5 2" xfId="16667" xr:uid="{00000000-0005-0000-0000-0000AC3F0000}"/>
    <cellStyle name="Normal 6 5 2 5 2 2" xfId="16668" xr:uid="{00000000-0005-0000-0000-0000AD3F0000}"/>
    <cellStyle name="Normal 6 5 2 5 2 2 2" xfId="16669" xr:uid="{00000000-0005-0000-0000-0000AE3F0000}"/>
    <cellStyle name="Normal 6 5 2 5 2 3" xfId="16670" xr:uid="{00000000-0005-0000-0000-0000AF3F0000}"/>
    <cellStyle name="Normal 6 5 2 5 3" xfId="16671" xr:uid="{00000000-0005-0000-0000-0000B03F0000}"/>
    <cellStyle name="Normal 6 5 2 5 3 2" xfId="16672" xr:uid="{00000000-0005-0000-0000-0000B13F0000}"/>
    <cellStyle name="Normal 6 5 2 5 4" xfId="16673" xr:uid="{00000000-0005-0000-0000-0000B23F0000}"/>
    <cellStyle name="Normal 6 5 2 6" xfId="16674" xr:uid="{00000000-0005-0000-0000-0000B33F0000}"/>
    <cellStyle name="Normal 6 5 2 6 2" xfId="16675" xr:uid="{00000000-0005-0000-0000-0000B43F0000}"/>
    <cellStyle name="Normal 6 5 2 6 2 2" xfId="16676" xr:uid="{00000000-0005-0000-0000-0000B53F0000}"/>
    <cellStyle name="Normal 6 5 2 6 3" xfId="16677" xr:uid="{00000000-0005-0000-0000-0000B63F0000}"/>
    <cellStyle name="Normal 6 5 2 7" xfId="16678" xr:uid="{00000000-0005-0000-0000-0000B73F0000}"/>
    <cellStyle name="Normal 6 5 2 7 2" xfId="16679" xr:uid="{00000000-0005-0000-0000-0000B83F0000}"/>
    <cellStyle name="Normal 6 5 2 8" xfId="16680" xr:uid="{00000000-0005-0000-0000-0000B93F0000}"/>
    <cellStyle name="Normal 6 5 3" xfId="16681" xr:uid="{00000000-0005-0000-0000-0000BA3F0000}"/>
    <cellStyle name="Normal 6 5 4" xfId="16682" xr:uid="{00000000-0005-0000-0000-0000BB3F0000}"/>
    <cellStyle name="Normal 6 6" xfId="5331" xr:uid="{00000000-0005-0000-0000-0000BC3F0000}"/>
    <cellStyle name="Normal 6 6 2" xfId="16683" xr:uid="{00000000-0005-0000-0000-0000BD3F0000}"/>
    <cellStyle name="Normal 6 6 2 2" xfId="16684" xr:uid="{00000000-0005-0000-0000-0000BE3F0000}"/>
    <cellStyle name="Normal 6 6 2 2 2" xfId="16685" xr:uid="{00000000-0005-0000-0000-0000BF3F0000}"/>
    <cellStyle name="Normal 6 6 2 2 2 2" xfId="16686" xr:uid="{00000000-0005-0000-0000-0000C03F0000}"/>
    <cellStyle name="Normal 6 6 2 2 2 2 2" xfId="16687" xr:uid="{00000000-0005-0000-0000-0000C13F0000}"/>
    <cellStyle name="Normal 6 6 2 2 2 3" xfId="16688" xr:uid="{00000000-0005-0000-0000-0000C23F0000}"/>
    <cellStyle name="Normal 6 6 2 2 3" xfId="16689" xr:uid="{00000000-0005-0000-0000-0000C33F0000}"/>
    <cellStyle name="Normal 6 6 2 2 3 2" xfId="16690" xr:uid="{00000000-0005-0000-0000-0000C43F0000}"/>
    <cellStyle name="Normal 6 6 2 2 4" xfId="16691" xr:uid="{00000000-0005-0000-0000-0000C53F0000}"/>
    <cellStyle name="Normal 6 6 2 3" xfId="16692" xr:uid="{00000000-0005-0000-0000-0000C63F0000}"/>
    <cellStyle name="Normal 6 6 2 3 2" xfId="16693" xr:uid="{00000000-0005-0000-0000-0000C73F0000}"/>
    <cellStyle name="Normal 6 6 2 3 2 2" xfId="16694" xr:uid="{00000000-0005-0000-0000-0000C83F0000}"/>
    <cellStyle name="Normal 6 6 2 3 2 2 2" xfId="16695" xr:uid="{00000000-0005-0000-0000-0000C93F0000}"/>
    <cellStyle name="Normal 6 6 2 3 2 3" xfId="16696" xr:uid="{00000000-0005-0000-0000-0000CA3F0000}"/>
    <cellStyle name="Normal 6 6 2 3 3" xfId="16697" xr:uid="{00000000-0005-0000-0000-0000CB3F0000}"/>
    <cellStyle name="Normal 6 6 2 3 3 2" xfId="16698" xr:uid="{00000000-0005-0000-0000-0000CC3F0000}"/>
    <cellStyle name="Normal 6 6 2 3 4" xfId="16699" xr:uid="{00000000-0005-0000-0000-0000CD3F0000}"/>
    <cellStyle name="Normal 6 6 2 4" xfId="16700" xr:uid="{00000000-0005-0000-0000-0000CE3F0000}"/>
    <cellStyle name="Normal 6 6 2 4 2" xfId="16701" xr:uid="{00000000-0005-0000-0000-0000CF3F0000}"/>
    <cellStyle name="Normal 6 6 2 4 2 2" xfId="16702" xr:uid="{00000000-0005-0000-0000-0000D03F0000}"/>
    <cellStyle name="Normal 6 6 2 4 3" xfId="16703" xr:uid="{00000000-0005-0000-0000-0000D13F0000}"/>
    <cellStyle name="Normal 6 6 2 5" xfId="16704" xr:uid="{00000000-0005-0000-0000-0000D23F0000}"/>
    <cellStyle name="Normal 6 6 2 5 2" xfId="16705" xr:uid="{00000000-0005-0000-0000-0000D33F0000}"/>
    <cellStyle name="Normal 6 6 2 6" xfId="16706" xr:uid="{00000000-0005-0000-0000-0000D43F0000}"/>
    <cellStyle name="Normal 6 6 3" xfId="16707" xr:uid="{00000000-0005-0000-0000-0000D53F0000}"/>
    <cellStyle name="Normal 6 6 3 2" xfId="16708" xr:uid="{00000000-0005-0000-0000-0000D63F0000}"/>
    <cellStyle name="Normal 6 6 3 2 2" xfId="16709" xr:uid="{00000000-0005-0000-0000-0000D73F0000}"/>
    <cellStyle name="Normal 6 6 3 2 2 2" xfId="16710" xr:uid="{00000000-0005-0000-0000-0000D83F0000}"/>
    <cellStyle name="Normal 6 6 3 2 3" xfId="16711" xr:uid="{00000000-0005-0000-0000-0000D93F0000}"/>
    <cellStyle name="Normal 6 6 3 3" xfId="16712" xr:uid="{00000000-0005-0000-0000-0000DA3F0000}"/>
    <cellStyle name="Normal 6 6 3 3 2" xfId="16713" xr:uid="{00000000-0005-0000-0000-0000DB3F0000}"/>
    <cellStyle name="Normal 6 6 3 4" xfId="16714" xr:uid="{00000000-0005-0000-0000-0000DC3F0000}"/>
    <cellStyle name="Normal 6 6 4" xfId="16715" xr:uid="{00000000-0005-0000-0000-0000DD3F0000}"/>
    <cellStyle name="Normal 6 6 4 2" xfId="16716" xr:uid="{00000000-0005-0000-0000-0000DE3F0000}"/>
    <cellStyle name="Normal 6 6 4 2 2" xfId="16717" xr:uid="{00000000-0005-0000-0000-0000DF3F0000}"/>
    <cellStyle name="Normal 6 6 4 2 2 2" xfId="16718" xr:uid="{00000000-0005-0000-0000-0000E03F0000}"/>
    <cellStyle name="Normal 6 6 4 2 3" xfId="16719" xr:uid="{00000000-0005-0000-0000-0000E13F0000}"/>
    <cellStyle name="Normal 6 6 4 3" xfId="16720" xr:uid="{00000000-0005-0000-0000-0000E23F0000}"/>
    <cellStyle name="Normal 6 6 4 3 2" xfId="16721" xr:uid="{00000000-0005-0000-0000-0000E33F0000}"/>
    <cellStyle name="Normal 6 6 4 4" xfId="16722" xr:uid="{00000000-0005-0000-0000-0000E43F0000}"/>
    <cellStyle name="Normal 6 6 5" xfId="16723" xr:uid="{00000000-0005-0000-0000-0000E53F0000}"/>
    <cellStyle name="Normal 6 6 5 2" xfId="16724" xr:uid="{00000000-0005-0000-0000-0000E63F0000}"/>
    <cellStyle name="Normal 6 6 5 2 2" xfId="16725" xr:uid="{00000000-0005-0000-0000-0000E73F0000}"/>
    <cellStyle name="Normal 6 6 5 3" xfId="16726" xr:uid="{00000000-0005-0000-0000-0000E83F0000}"/>
    <cellStyle name="Normal 6 6 6" xfId="16727" xr:uid="{00000000-0005-0000-0000-0000E93F0000}"/>
    <cellStyle name="Normal 6 6 6 2" xfId="16728" xr:uid="{00000000-0005-0000-0000-0000EA3F0000}"/>
    <cellStyle name="Normal 6 7" xfId="5332" xr:uid="{00000000-0005-0000-0000-0000EB3F0000}"/>
    <cellStyle name="Normal 6 7 2" xfId="16729" xr:uid="{00000000-0005-0000-0000-0000EC3F0000}"/>
    <cellStyle name="Normal 6 7 2 2" xfId="16730" xr:uid="{00000000-0005-0000-0000-0000ED3F0000}"/>
    <cellStyle name="Normal 6 7 2 2 2" xfId="16731" xr:uid="{00000000-0005-0000-0000-0000EE3F0000}"/>
    <cellStyle name="Normal 6 7 2 2 2 2" xfId="16732" xr:uid="{00000000-0005-0000-0000-0000EF3F0000}"/>
    <cellStyle name="Normal 6 7 2 2 2 2 2" xfId="16733" xr:uid="{00000000-0005-0000-0000-0000F03F0000}"/>
    <cellStyle name="Normal 6 7 2 2 2 3" xfId="16734" xr:uid="{00000000-0005-0000-0000-0000F13F0000}"/>
    <cellStyle name="Normal 6 7 2 2 3" xfId="16735" xr:uid="{00000000-0005-0000-0000-0000F23F0000}"/>
    <cellStyle name="Normal 6 7 2 2 3 2" xfId="16736" xr:uid="{00000000-0005-0000-0000-0000F33F0000}"/>
    <cellStyle name="Normal 6 7 2 2 4" xfId="16737" xr:uid="{00000000-0005-0000-0000-0000F43F0000}"/>
    <cellStyle name="Normal 6 7 2 3" xfId="16738" xr:uid="{00000000-0005-0000-0000-0000F53F0000}"/>
    <cellStyle name="Normal 6 7 2 3 2" xfId="16739" xr:uid="{00000000-0005-0000-0000-0000F63F0000}"/>
    <cellStyle name="Normal 6 7 2 3 2 2" xfId="16740" xr:uid="{00000000-0005-0000-0000-0000F73F0000}"/>
    <cellStyle name="Normal 6 7 2 3 2 2 2" xfId="16741" xr:uid="{00000000-0005-0000-0000-0000F83F0000}"/>
    <cellStyle name="Normal 6 7 2 3 2 3" xfId="16742" xr:uid="{00000000-0005-0000-0000-0000F93F0000}"/>
    <cellStyle name="Normal 6 7 2 3 3" xfId="16743" xr:uid="{00000000-0005-0000-0000-0000FA3F0000}"/>
    <cellStyle name="Normal 6 7 2 3 3 2" xfId="16744" xr:uid="{00000000-0005-0000-0000-0000FB3F0000}"/>
    <cellStyle name="Normal 6 7 2 3 4" xfId="16745" xr:uid="{00000000-0005-0000-0000-0000FC3F0000}"/>
    <cellStyle name="Normal 6 7 2 4" xfId="16746" xr:uid="{00000000-0005-0000-0000-0000FD3F0000}"/>
    <cellStyle name="Normal 6 7 2 4 2" xfId="16747" xr:uid="{00000000-0005-0000-0000-0000FE3F0000}"/>
    <cellStyle name="Normal 6 7 2 4 2 2" xfId="16748" xr:uid="{00000000-0005-0000-0000-0000FF3F0000}"/>
    <cellStyle name="Normal 6 7 2 4 3" xfId="16749" xr:uid="{00000000-0005-0000-0000-000000400000}"/>
    <cellStyle name="Normal 6 7 2 5" xfId="16750" xr:uid="{00000000-0005-0000-0000-000001400000}"/>
    <cellStyle name="Normal 6 7 2 5 2" xfId="16751" xr:uid="{00000000-0005-0000-0000-000002400000}"/>
    <cellStyle name="Normal 6 7 2 6" xfId="16752" xr:uid="{00000000-0005-0000-0000-000003400000}"/>
    <cellStyle name="Normal 6 7 3" xfId="16753" xr:uid="{00000000-0005-0000-0000-000004400000}"/>
    <cellStyle name="Normal 6 7 3 2" xfId="16754" xr:uid="{00000000-0005-0000-0000-000005400000}"/>
    <cellStyle name="Normal 6 7 3 2 2" xfId="16755" xr:uid="{00000000-0005-0000-0000-000006400000}"/>
    <cellStyle name="Normal 6 7 3 2 2 2" xfId="16756" xr:uid="{00000000-0005-0000-0000-000007400000}"/>
    <cellStyle name="Normal 6 7 3 2 3" xfId="16757" xr:uid="{00000000-0005-0000-0000-000008400000}"/>
    <cellStyle name="Normal 6 7 3 3" xfId="16758" xr:uid="{00000000-0005-0000-0000-000009400000}"/>
    <cellStyle name="Normal 6 7 3 3 2" xfId="16759" xr:uid="{00000000-0005-0000-0000-00000A400000}"/>
    <cellStyle name="Normal 6 7 3 4" xfId="16760" xr:uid="{00000000-0005-0000-0000-00000B400000}"/>
    <cellStyle name="Normal 6 7 4" xfId="16761" xr:uid="{00000000-0005-0000-0000-00000C400000}"/>
    <cellStyle name="Normal 6 7 4 2" xfId="16762" xr:uid="{00000000-0005-0000-0000-00000D400000}"/>
    <cellStyle name="Normal 6 7 4 2 2" xfId="16763" xr:uid="{00000000-0005-0000-0000-00000E400000}"/>
    <cellStyle name="Normal 6 7 4 2 2 2" xfId="16764" xr:uid="{00000000-0005-0000-0000-00000F400000}"/>
    <cellStyle name="Normal 6 7 4 2 3" xfId="16765" xr:uid="{00000000-0005-0000-0000-000010400000}"/>
    <cellStyle name="Normal 6 7 4 3" xfId="16766" xr:uid="{00000000-0005-0000-0000-000011400000}"/>
    <cellStyle name="Normal 6 7 4 3 2" xfId="16767" xr:uid="{00000000-0005-0000-0000-000012400000}"/>
    <cellStyle name="Normal 6 7 4 4" xfId="16768" xr:uid="{00000000-0005-0000-0000-000013400000}"/>
    <cellStyle name="Normal 6 7 5" xfId="16769" xr:uid="{00000000-0005-0000-0000-000014400000}"/>
    <cellStyle name="Normal 6 7 5 2" xfId="16770" xr:uid="{00000000-0005-0000-0000-000015400000}"/>
    <cellStyle name="Normal 6 7 5 2 2" xfId="16771" xr:uid="{00000000-0005-0000-0000-000016400000}"/>
    <cellStyle name="Normal 6 7 5 3" xfId="16772" xr:uid="{00000000-0005-0000-0000-000017400000}"/>
    <cellStyle name="Normal 6 7 6" xfId="16773" xr:uid="{00000000-0005-0000-0000-000018400000}"/>
    <cellStyle name="Normal 6 7 6 2" xfId="16774" xr:uid="{00000000-0005-0000-0000-000019400000}"/>
    <cellStyle name="Normal 6 8" xfId="7449" xr:uid="{00000000-0005-0000-0000-00001A400000}"/>
    <cellStyle name="Normal 6 8 2" xfId="16775" xr:uid="{00000000-0005-0000-0000-00001B400000}"/>
    <cellStyle name="Normal 6 8 2 2" xfId="16776" xr:uid="{00000000-0005-0000-0000-00001C400000}"/>
    <cellStyle name="Normal 6 8 2 2 2" xfId="16777" xr:uid="{00000000-0005-0000-0000-00001D400000}"/>
    <cellStyle name="Normal 6 8 2 2 2 2" xfId="16778" xr:uid="{00000000-0005-0000-0000-00001E400000}"/>
    <cellStyle name="Normal 6 8 2 2 2 2 2" xfId="16779" xr:uid="{00000000-0005-0000-0000-00001F400000}"/>
    <cellStyle name="Normal 6 8 2 2 2 3" xfId="16780" xr:uid="{00000000-0005-0000-0000-000020400000}"/>
    <cellStyle name="Normal 6 8 2 2 3" xfId="16781" xr:uid="{00000000-0005-0000-0000-000021400000}"/>
    <cellStyle name="Normal 6 8 2 2 3 2" xfId="16782" xr:uid="{00000000-0005-0000-0000-000022400000}"/>
    <cellStyle name="Normal 6 8 2 2 4" xfId="16783" xr:uid="{00000000-0005-0000-0000-000023400000}"/>
    <cellStyle name="Normal 6 8 2 3" xfId="16784" xr:uid="{00000000-0005-0000-0000-000024400000}"/>
    <cellStyle name="Normal 6 8 2 3 2" xfId="16785" xr:uid="{00000000-0005-0000-0000-000025400000}"/>
    <cellStyle name="Normal 6 8 2 3 2 2" xfId="16786" xr:uid="{00000000-0005-0000-0000-000026400000}"/>
    <cellStyle name="Normal 6 8 2 3 2 2 2" xfId="16787" xr:uid="{00000000-0005-0000-0000-000027400000}"/>
    <cellStyle name="Normal 6 8 2 3 2 3" xfId="16788" xr:uid="{00000000-0005-0000-0000-000028400000}"/>
    <cellStyle name="Normal 6 8 2 3 3" xfId="16789" xr:uid="{00000000-0005-0000-0000-000029400000}"/>
    <cellStyle name="Normal 6 8 2 3 3 2" xfId="16790" xr:uid="{00000000-0005-0000-0000-00002A400000}"/>
    <cellStyle name="Normal 6 8 2 3 4" xfId="16791" xr:uid="{00000000-0005-0000-0000-00002B400000}"/>
    <cellStyle name="Normal 6 8 2 4" xfId="16792" xr:uid="{00000000-0005-0000-0000-00002C400000}"/>
    <cellStyle name="Normal 6 8 2 4 2" xfId="16793" xr:uid="{00000000-0005-0000-0000-00002D400000}"/>
    <cellStyle name="Normal 6 8 2 4 2 2" xfId="16794" xr:uid="{00000000-0005-0000-0000-00002E400000}"/>
    <cellStyle name="Normal 6 8 2 4 3" xfId="16795" xr:uid="{00000000-0005-0000-0000-00002F400000}"/>
    <cellStyle name="Normal 6 8 2 5" xfId="16796" xr:uid="{00000000-0005-0000-0000-000030400000}"/>
    <cellStyle name="Normal 6 8 2 5 2" xfId="16797" xr:uid="{00000000-0005-0000-0000-000031400000}"/>
    <cellStyle name="Normal 6 8 2 6" xfId="16798" xr:uid="{00000000-0005-0000-0000-000032400000}"/>
    <cellStyle name="Normal 6 8 3" xfId="16799" xr:uid="{00000000-0005-0000-0000-000033400000}"/>
    <cellStyle name="Normal 6 8 3 2" xfId="16800" xr:uid="{00000000-0005-0000-0000-000034400000}"/>
    <cellStyle name="Normal 6 8 3 2 2" xfId="16801" xr:uid="{00000000-0005-0000-0000-000035400000}"/>
    <cellStyle name="Normal 6 8 3 2 2 2" xfId="16802" xr:uid="{00000000-0005-0000-0000-000036400000}"/>
    <cellStyle name="Normal 6 8 3 2 3" xfId="16803" xr:uid="{00000000-0005-0000-0000-000037400000}"/>
    <cellStyle name="Normal 6 8 3 3" xfId="16804" xr:uid="{00000000-0005-0000-0000-000038400000}"/>
    <cellStyle name="Normal 6 8 3 3 2" xfId="16805" xr:uid="{00000000-0005-0000-0000-000039400000}"/>
    <cellStyle name="Normal 6 8 3 4" xfId="16806" xr:uid="{00000000-0005-0000-0000-00003A400000}"/>
    <cellStyle name="Normal 6 8 4" xfId="16807" xr:uid="{00000000-0005-0000-0000-00003B400000}"/>
    <cellStyle name="Normal 6 8 4 2" xfId="16808" xr:uid="{00000000-0005-0000-0000-00003C400000}"/>
    <cellStyle name="Normal 6 8 4 2 2" xfId="16809" xr:uid="{00000000-0005-0000-0000-00003D400000}"/>
    <cellStyle name="Normal 6 8 4 2 2 2" xfId="16810" xr:uid="{00000000-0005-0000-0000-00003E400000}"/>
    <cellStyle name="Normal 6 8 4 2 3" xfId="16811" xr:uid="{00000000-0005-0000-0000-00003F400000}"/>
    <cellStyle name="Normal 6 8 4 3" xfId="16812" xr:uid="{00000000-0005-0000-0000-000040400000}"/>
    <cellStyle name="Normal 6 8 4 3 2" xfId="16813" xr:uid="{00000000-0005-0000-0000-000041400000}"/>
    <cellStyle name="Normal 6 8 4 4" xfId="16814" xr:uid="{00000000-0005-0000-0000-000042400000}"/>
    <cellStyle name="Normal 6 8 5" xfId="16815" xr:uid="{00000000-0005-0000-0000-000043400000}"/>
    <cellStyle name="Normal 6 8 5 2" xfId="16816" xr:uid="{00000000-0005-0000-0000-000044400000}"/>
    <cellStyle name="Normal 6 8 5 2 2" xfId="16817" xr:uid="{00000000-0005-0000-0000-000045400000}"/>
    <cellStyle name="Normal 6 8 5 3" xfId="16818" xr:uid="{00000000-0005-0000-0000-000046400000}"/>
    <cellStyle name="Normal 6 8 6" xfId="16819" xr:uid="{00000000-0005-0000-0000-000047400000}"/>
    <cellStyle name="Normal 6 8 6 2" xfId="16820" xr:uid="{00000000-0005-0000-0000-000048400000}"/>
    <cellStyle name="Normal 6 9" xfId="7450" xr:uid="{00000000-0005-0000-0000-000049400000}"/>
    <cellStyle name="Normal 6 9 2" xfId="16821" xr:uid="{00000000-0005-0000-0000-00004A400000}"/>
    <cellStyle name="Normal 6 9 2 2" xfId="16822" xr:uid="{00000000-0005-0000-0000-00004B400000}"/>
    <cellStyle name="Normal 6 9 2 2 2" xfId="16823" xr:uid="{00000000-0005-0000-0000-00004C400000}"/>
    <cellStyle name="Normal 6 9 2 2 2 2" xfId="16824" xr:uid="{00000000-0005-0000-0000-00004D400000}"/>
    <cellStyle name="Normal 6 9 2 2 2 2 2" xfId="16825" xr:uid="{00000000-0005-0000-0000-00004E400000}"/>
    <cellStyle name="Normal 6 9 2 2 2 3" xfId="16826" xr:uid="{00000000-0005-0000-0000-00004F400000}"/>
    <cellStyle name="Normal 6 9 2 2 3" xfId="16827" xr:uid="{00000000-0005-0000-0000-000050400000}"/>
    <cellStyle name="Normal 6 9 2 2 3 2" xfId="16828" xr:uid="{00000000-0005-0000-0000-000051400000}"/>
    <cellStyle name="Normal 6 9 2 2 4" xfId="16829" xr:uid="{00000000-0005-0000-0000-000052400000}"/>
    <cellStyle name="Normal 6 9 2 3" xfId="16830" xr:uid="{00000000-0005-0000-0000-000053400000}"/>
    <cellStyle name="Normal 6 9 2 3 2" xfId="16831" xr:uid="{00000000-0005-0000-0000-000054400000}"/>
    <cellStyle name="Normal 6 9 2 3 2 2" xfId="16832" xr:uid="{00000000-0005-0000-0000-000055400000}"/>
    <cellStyle name="Normal 6 9 2 3 2 2 2" xfId="16833" xr:uid="{00000000-0005-0000-0000-000056400000}"/>
    <cellStyle name="Normal 6 9 2 3 2 3" xfId="16834" xr:uid="{00000000-0005-0000-0000-000057400000}"/>
    <cellStyle name="Normal 6 9 2 3 3" xfId="16835" xr:uid="{00000000-0005-0000-0000-000058400000}"/>
    <cellStyle name="Normal 6 9 2 3 3 2" xfId="16836" xr:uid="{00000000-0005-0000-0000-000059400000}"/>
    <cellStyle name="Normal 6 9 2 3 4" xfId="16837" xr:uid="{00000000-0005-0000-0000-00005A400000}"/>
    <cellStyle name="Normal 6 9 2 4" xfId="16838" xr:uid="{00000000-0005-0000-0000-00005B400000}"/>
    <cellStyle name="Normal 6 9 2 4 2" xfId="16839" xr:uid="{00000000-0005-0000-0000-00005C400000}"/>
    <cellStyle name="Normal 6 9 2 4 2 2" xfId="16840" xr:uid="{00000000-0005-0000-0000-00005D400000}"/>
    <cellStyle name="Normal 6 9 2 4 3" xfId="16841" xr:uid="{00000000-0005-0000-0000-00005E400000}"/>
    <cellStyle name="Normal 6 9 2 5" xfId="16842" xr:uid="{00000000-0005-0000-0000-00005F400000}"/>
    <cellStyle name="Normal 6 9 2 5 2" xfId="16843" xr:uid="{00000000-0005-0000-0000-000060400000}"/>
    <cellStyle name="Normal 6 9 2 6" xfId="16844" xr:uid="{00000000-0005-0000-0000-000061400000}"/>
    <cellStyle name="Normal 6 9 3" xfId="16845" xr:uid="{00000000-0005-0000-0000-000062400000}"/>
    <cellStyle name="Normal 6 9 3 2" xfId="16846" xr:uid="{00000000-0005-0000-0000-000063400000}"/>
    <cellStyle name="Normal 6 9 3 2 2" xfId="16847" xr:uid="{00000000-0005-0000-0000-000064400000}"/>
    <cellStyle name="Normal 6 9 3 2 2 2" xfId="16848" xr:uid="{00000000-0005-0000-0000-000065400000}"/>
    <cellStyle name="Normal 6 9 3 2 3" xfId="16849" xr:uid="{00000000-0005-0000-0000-000066400000}"/>
    <cellStyle name="Normal 6 9 3 3" xfId="16850" xr:uid="{00000000-0005-0000-0000-000067400000}"/>
    <cellStyle name="Normal 6 9 3 3 2" xfId="16851" xr:uid="{00000000-0005-0000-0000-000068400000}"/>
    <cellStyle name="Normal 6 9 3 4" xfId="16852" xr:uid="{00000000-0005-0000-0000-000069400000}"/>
    <cellStyle name="Normal 6 9 4" xfId="16853" xr:uid="{00000000-0005-0000-0000-00006A400000}"/>
    <cellStyle name="Normal 6 9 4 2" xfId="16854" xr:uid="{00000000-0005-0000-0000-00006B400000}"/>
    <cellStyle name="Normal 6 9 4 2 2" xfId="16855" xr:uid="{00000000-0005-0000-0000-00006C400000}"/>
    <cellStyle name="Normal 6 9 4 2 2 2" xfId="16856" xr:uid="{00000000-0005-0000-0000-00006D400000}"/>
    <cellStyle name="Normal 6 9 4 2 3" xfId="16857" xr:uid="{00000000-0005-0000-0000-00006E400000}"/>
    <cellStyle name="Normal 6 9 4 3" xfId="16858" xr:uid="{00000000-0005-0000-0000-00006F400000}"/>
    <cellStyle name="Normal 6 9 4 3 2" xfId="16859" xr:uid="{00000000-0005-0000-0000-000070400000}"/>
    <cellStyle name="Normal 6 9 4 4" xfId="16860" xr:uid="{00000000-0005-0000-0000-000071400000}"/>
    <cellStyle name="Normal 6 9 5" xfId="16861" xr:uid="{00000000-0005-0000-0000-000072400000}"/>
    <cellStyle name="Normal 6 9 5 2" xfId="16862" xr:uid="{00000000-0005-0000-0000-000073400000}"/>
    <cellStyle name="Normal 6 9 5 2 2" xfId="16863" xr:uid="{00000000-0005-0000-0000-000074400000}"/>
    <cellStyle name="Normal 6 9 5 3" xfId="16864" xr:uid="{00000000-0005-0000-0000-000075400000}"/>
    <cellStyle name="Normal 6 9 6" xfId="16865" xr:uid="{00000000-0005-0000-0000-000076400000}"/>
    <cellStyle name="Normal 6 9 6 2" xfId="16866" xr:uid="{00000000-0005-0000-0000-000077400000}"/>
    <cellStyle name="Normal 6_Copy of Target Budget PGCL-DEC (26-11-09)" xfId="5333" xr:uid="{00000000-0005-0000-0000-000078400000}"/>
    <cellStyle name="Normal 60" xfId="5334" xr:uid="{00000000-0005-0000-0000-000079400000}"/>
    <cellStyle name="Normal 60 2" xfId="5335" xr:uid="{00000000-0005-0000-0000-00007A400000}"/>
    <cellStyle name="Normal 60 2 2" xfId="16867" xr:uid="{00000000-0005-0000-0000-00007B400000}"/>
    <cellStyle name="Normal 60 3" xfId="16868" xr:uid="{00000000-0005-0000-0000-00007C400000}"/>
    <cellStyle name="Normal 600" xfId="16869" xr:uid="{00000000-0005-0000-0000-00007D400000}"/>
    <cellStyle name="Normal 601" xfId="16870" xr:uid="{00000000-0005-0000-0000-00007E400000}"/>
    <cellStyle name="Normal 602" xfId="16871" xr:uid="{00000000-0005-0000-0000-00007F400000}"/>
    <cellStyle name="Normal 603" xfId="16872" xr:uid="{00000000-0005-0000-0000-000080400000}"/>
    <cellStyle name="Normal 604" xfId="16873" xr:uid="{00000000-0005-0000-0000-000081400000}"/>
    <cellStyle name="Normal 605" xfId="16874" xr:uid="{00000000-0005-0000-0000-000082400000}"/>
    <cellStyle name="Normal 606" xfId="16875" xr:uid="{00000000-0005-0000-0000-000083400000}"/>
    <cellStyle name="Normal 607" xfId="16876" xr:uid="{00000000-0005-0000-0000-000084400000}"/>
    <cellStyle name="Normal 608" xfId="16877" xr:uid="{00000000-0005-0000-0000-000085400000}"/>
    <cellStyle name="Normal 609" xfId="16878" xr:uid="{00000000-0005-0000-0000-000086400000}"/>
    <cellStyle name="Normal 61" xfId="5336" xr:uid="{00000000-0005-0000-0000-000087400000}"/>
    <cellStyle name="Normal 61 2" xfId="16879" xr:uid="{00000000-0005-0000-0000-000088400000}"/>
    <cellStyle name="Normal 610" xfId="16880" xr:uid="{00000000-0005-0000-0000-000089400000}"/>
    <cellStyle name="Normal 611" xfId="16881" xr:uid="{00000000-0005-0000-0000-00008A400000}"/>
    <cellStyle name="Normal 612" xfId="16882" xr:uid="{00000000-0005-0000-0000-00008B400000}"/>
    <cellStyle name="Normal 613" xfId="16883" xr:uid="{00000000-0005-0000-0000-00008C400000}"/>
    <cellStyle name="Normal 614" xfId="16884" xr:uid="{00000000-0005-0000-0000-00008D400000}"/>
    <cellStyle name="Normal 615" xfId="16885" xr:uid="{00000000-0005-0000-0000-00008E400000}"/>
    <cellStyle name="Normal 616" xfId="16886" xr:uid="{00000000-0005-0000-0000-00008F400000}"/>
    <cellStyle name="Normal 617" xfId="16887" xr:uid="{00000000-0005-0000-0000-000090400000}"/>
    <cellStyle name="Normal 618" xfId="16888" xr:uid="{00000000-0005-0000-0000-000091400000}"/>
    <cellStyle name="Normal 619" xfId="16889" xr:uid="{00000000-0005-0000-0000-000092400000}"/>
    <cellStyle name="Normal 62" xfId="5337" xr:uid="{00000000-0005-0000-0000-000093400000}"/>
    <cellStyle name="Normal 62 2" xfId="16890" xr:uid="{00000000-0005-0000-0000-000094400000}"/>
    <cellStyle name="Normal 62 2 2" xfId="16891" xr:uid="{00000000-0005-0000-0000-000095400000}"/>
    <cellStyle name="Normal 62 2 2 2" xfId="16892" xr:uid="{00000000-0005-0000-0000-000096400000}"/>
    <cellStyle name="Normal 62 2 2 2 2" xfId="16893" xr:uid="{00000000-0005-0000-0000-000097400000}"/>
    <cellStyle name="Normal 62 2 2 2 2 2" xfId="16894" xr:uid="{00000000-0005-0000-0000-000098400000}"/>
    <cellStyle name="Normal 62 2 2 2 2 2 2" xfId="16895" xr:uid="{00000000-0005-0000-0000-000099400000}"/>
    <cellStyle name="Normal 62 2 2 2 2 3" xfId="16896" xr:uid="{00000000-0005-0000-0000-00009A400000}"/>
    <cellStyle name="Normal 62 2 2 2 3" xfId="16897" xr:uid="{00000000-0005-0000-0000-00009B400000}"/>
    <cellStyle name="Normal 62 2 2 2 3 2" xfId="16898" xr:uid="{00000000-0005-0000-0000-00009C400000}"/>
    <cellStyle name="Normal 62 2 2 2 4" xfId="16899" xr:uid="{00000000-0005-0000-0000-00009D400000}"/>
    <cellStyle name="Normal 62 2 2 3" xfId="16900" xr:uid="{00000000-0005-0000-0000-00009E400000}"/>
    <cellStyle name="Normal 62 2 2 3 2" xfId="16901" xr:uid="{00000000-0005-0000-0000-00009F400000}"/>
    <cellStyle name="Normal 62 2 2 3 2 2" xfId="16902" xr:uid="{00000000-0005-0000-0000-0000A0400000}"/>
    <cellStyle name="Normal 62 2 2 3 2 2 2" xfId="16903" xr:uid="{00000000-0005-0000-0000-0000A1400000}"/>
    <cellStyle name="Normal 62 2 2 3 2 3" xfId="16904" xr:uid="{00000000-0005-0000-0000-0000A2400000}"/>
    <cellStyle name="Normal 62 2 2 3 3" xfId="16905" xr:uid="{00000000-0005-0000-0000-0000A3400000}"/>
    <cellStyle name="Normal 62 2 2 3 3 2" xfId="16906" xr:uid="{00000000-0005-0000-0000-0000A4400000}"/>
    <cellStyle name="Normal 62 2 2 3 4" xfId="16907" xr:uid="{00000000-0005-0000-0000-0000A5400000}"/>
    <cellStyle name="Normal 62 2 2 4" xfId="16908" xr:uid="{00000000-0005-0000-0000-0000A6400000}"/>
    <cellStyle name="Normal 62 2 2 4 2" xfId="16909" xr:uid="{00000000-0005-0000-0000-0000A7400000}"/>
    <cellStyle name="Normal 62 2 2 4 2 2" xfId="16910" xr:uid="{00000000-0005-0000-0000-0000A8400000}"/>
    <cellStyle name="Normal 62 2 2 4 3" xfId="16911" xr:uid="{00000000-0005-0000-0000-0000A9400000}"/>
    <cellStyle name="Normal 62 2 2 5" xfId="16912" xr:uid="{00000000-0005-0000-0000-0000AA400000}"/>
    <cellStyle name="Normal 62 2 2 5 2" xfId="16913" xr:uid="{00000000-0005-0000-0000-0000AB400000}"/>
    <cellStyle name="Normal 62 2 2 6" xfId="16914" xr:uid="{00000000-0005-0000-0000-0000AC400000}"/>
    <cellStyle name="Normal 62 2 3" xfId="16915" xr:uid="{00000000-0005-0000-0000-0000AD400000}"/>
    <cellStyle name="Normal 62 2 3 2" xfId="16916" xr:uid="{00000000-0005-0000-0000-0000AE400000}"/>
    <cellStyle name="Normal 62 2 3 2 2" xfId="16917" xr:uid="{00000000-0005-0000-0000-0000AF400000}"/>
    <cellStyle name="Normal 62 2 3 2 2 2" xfId="16918" xr:uid="{00000000-0005-0000-0000-0000B0400000}"/>
    <cellStyle name="Normal 62 2 3 2 3" xfId="16919" xr:uid="{00000000-0005-0000-0000-0000B1400000}"/>
    <cellStyle name="Normal 62 2 3 3" xfId="16920" xr:uid="{00000000-0005-0000-0000-0000B2400000}"/>
    <cellStyle name="Normal 62 2 3 3 2" xfId="16921" xr:uid="{00000000-0005-0000-0000-0000B3400000}"/>
    <cellStyle name="Normal 62 2 3 4" xfId="16922" xr:uid="{00000000-0005-0000-0000-0000B4400000}"/>
    <cellStyle name="Normal 62 2 4" xfId="16923" xr:uid="{00000000-0005-0000-0000-0000B5400000}"/>
    <cellStyle name="Normal 62 2 4 2" xfId="16924" xr:uid="{00000000-0005-0000-0000-0000B6400000}"/>
    <cellStyle name="Normal 62 2 4 2 2" xfId="16925" xr:uid="{00000000-0005-0000-0000-0000B7400000}"/>
    <cellStyle name="Normal 62 2 4 2 2 2" xfId="16926" xr:uid="{00000000-0005-0000-0000-0000B8400000}"/>
    <cellStyle name="Normal 62 2 4 2 3" xfId="16927" xr:uid="{00000000-0005-0000-0000-0000B9400000}"/>
    <cellStyle name="Normal 62 2 4 3" xfId="16928" xr:uid="{00000000-0005-0000-0000-0000BA400000}"/>
    <cellStyle name="Normal 62 2 4 3 2" xfId="16929" xr:uid="{00000000-0005-0000-0000-0000BB400000}"/>
    <cellStyle name="Normal 62 2 4 4" xfId="16930" xr:uid="{00000000-0005-0000-0000-0000BC400000}"/>
    <cellStyle name="Normal 62 2 5" xfId="16931" xr:uid="{00000000-0005-0000-0000-0000BD400000}"/>
    <cellStyle name="Normal 62 2 5 2" xfId="16932" xr:uid="{00000000-0005-0000-0000-0000BE400000}"/>
    <cellStyle name="Normal 62 2 5 2 2" xfId="16933" xr:uid="{00000000-0005-0000-0000-0000BF400000}"/>
    <cellStyle name="Normal 62 2 5 3" xfId="16934" xr:uid="{00000000-0005-0000-0000-0000C0400000}"/>
    <cellStyle name="Normal 62 2 6" xfId="16935" xr:uid="{00000000-0005-0000-0000-0000C1400000}"/>
    <cellStyle name="Normal 62 2 6 2" xfId="16936" xr:uid="{00000000-0005-0000-0000-0000C2400000}"/>
    <cellStyle name="Normal 62 2 7" xfId="16937" xr:uid="{00000000-0005-0000-0000-0000C3400000}"/>
    <cellStyle name="Normal 62 3" xfId="16938" xr:uid="{00000000-0005-0000-0000-0000C4400000}"/>
    <cellStyle name="Normal 620" xfId="16939" xr:uid="{00000000-0005-0000-0000-0000C5400000}"/>
    <cellStyle name="Normal 621" xfId="16940" xr:uid="{00000000-0005-0000-0000-0000C6400000}"/>
    <cellStyle name="Normal 622" xfId="16941" xr:uid="{00000000-0005-0000-0000-0000C7400000}"/>
    <cellStyle name="Normal 623" xfId="16942" xr:uid="{00000000-0005-0000-0000-0000C8400000}"/>
    <cellStyle name="Normal 624" xfId="16943" xr:uid="{00000000-0005-0000-0000-0000C9400000}"/>
    <cellStyle name="Normal 625" xfId="16944" xr:uid="{00000000-0005-0000-0000-0000CA400000}"/>
    <cellStyle name="Normal 626" xfId="16945" xr:uid="{00000000-0005-0000-0000-0000CB400000}"/>
    <cellStyle name="Normal 627" xfId="16946" xr:uid="{00000000-0005-0000-0000-0000CC400000}"/>
    <cellStyle name="Normal 628" xfId="16947" xr:uid="{00000000-0005-0000-0000-0000CD400000}"/>
    <cellStyle name="Normal 629" xfId="16948" xr:uid="{00000000-0005-0000-0000-0000CE400000}"/>
    <cellStyle name="Normal 63" xfId="5338" xr:uid="{00000000-0005-0000-0000-0000CF400000}"/>
    <cellStyle name="Normal 63 2" xfId="16949" xr:uid="{00000000-0005-0000-0000-0000D0400000}"/>
    <cellStyle name="Normal 630" xfId="16950" xr:uid="{00000000-0005-0000-0000-0000D1400000}"/>
    <cellStyle name="Normal 631" xfId="16951" xr:uid="{00000000-0005-0000-0000-0000D2400000}"/>
    <cellStyle name="Normal 632" xfId="16952" xr:uid="{00000000-0005-0000-0000-0000D3400000}"/>
    <cellStyle name="Normal 633" xfId="16953" xr:uid="{00000000-0005-0000-0000-0000D4400000}"/>
    <cellStyle name="Normal 633 2" xfId="16954" xr:uid="{00000000-0005-0000-0000-0000D5400000}"/>
    <cellStyle name="Normal 634" xfId="16955" xr:uid="{00000000-0005-0000-0000-0000D6400000}"/>
    <cellStyle name="Normal 634 2" xfId="16956" xr:uid="{00000000-0005-0000-0000-0000D7400000}"/>
    <cellStyle name="Normal 635" xfId="16957" xr:uid="{00000000-0005-0000-0000-0000D8400000}"/>
    <cellStyle name="Normal 636" xfId="16958" xr:uid="{00000000-0005-0000-0000-0000D9400000}"/>
    <cellStyle name="Normal 636 2" xfId="16959" xr:uid="{00000000-0005-0000-0000-0000DA400000}"/>
    <cellStyle name="Normal 637" xfId="16960" xr:uid="{00000000-0005-0000-0000-0000DB400000}"/>
    <cellStyle name="Normal 637 2" xfId="16961" xr:uid="{00000000-0005-0000-0000-0000DC400000}"/>
    <cellStyle name="Normal 638" xfId="16962" xr:uid="{00000000-0005-0000-0000-0000DD400000}"/>
    <cellStyle name="Normal 638 2" xfId="16963" xr:uid="{00000000-0005-0000-0000-0000DE400000}"/>
    <cellStyle name="Normal 639" xfId="16964" xr:uid="{00000000-0005-0000-0000-0000DF400000}"/>
    <cellStyle name="Normal 64" xfId="5339" xr:uid="{00000000-0005-0000-0000-0000E0400000}"/>
    <cellStyle name="Normal 64 2" xfId="16965" xr:uid="{00000000-0005-0000-0000-0000E1400000}"/>
    <cellStyle name="Normal 64 2 2" xfId="16966" xr:uid="{00000000-0005-0000-0000-0000E2400000}"/>
    <cellStyle name="Normal 64 3" xfId="16967" xr:uid="{00000000-0005-0000-0000-0000E3400000}"/>
    <cellStyle name="Normal 640" xfId="16968" xr:uid="{00000000-0005-0000-0000-0000E4400000}"/>
    <cellStyle name="Normal 641" xfId="16969" xr:uid="{00000000-0005-0000-0000-0000E5400000}"/>
    <cellStyle name="Normal 642" xfId="16970" xr:uid="{00000000-0005-0000-0000-0000E6400000}"/>
    <cellStyle name="Normal 643" xfId="16971" xr:uid="{00000000-0005-0000-0000-0000E7400000}"/>
    <cellStyle name="Normal 644" xfId="16972" xr:uid="{00000000-0005-0000-0000-0000E8400000}"/>
    <cellStyle name="Normal 645" xfId="16973" xr:uid="{00000000-0005-0000-0000-0000E9400000}"/>
    <cellStyle name="Normal 646" xfId="19454" xr:uid="{00000000-0005-0000-0000-0000EA400000}"/>
    <cellStyle name="Normal 646 2" xfId="19459" xr:uid="{00000000-0005-0000-0000-0000EB400000}"/>
    <cellStyle name="Normal 647" xfId="19494" xr:uid="{00000000-0005-0000-0000-0000EC400000}"/>
    <cellStyle name="Normal 647 2" xfId="19500" xr:uid="{00000000-0005-0000-0000-0000ED400000}"/>
    <cellStyle name="Normal 647 3" xfId="19502" xr:uid="{B5B689E0-7C6F-4260-83E2-1F43FC0115A0}"/>
    <cellStyle name="Normal 648" xfId="19506" xr:uid="{46B83103-1F7D-4ACA-BE25-0A1EC4416EB3}"/>
    <cellStyle name="Normal 65" xfId="5340" xr:uid="{00000000-0005-0000-0000-0000EE400000}"/>
    <cellStyle name="Normal 65 2" xfId="16974" xr:uid="{00000000-0005-0000-0000-0000EF400000}"/>
    <cellStyle name="Normal 65 2 2" xfId="16975" xr:uid="{00000000-0005-0000-0000-0000F0400000}"/>
    <cellStyle name="Normal 65 3" xfId="16976" xr:uid="{00000000-0005-0000-0000-0000F1400000}"/>
    <cellStyle name="Normal 651" xfId="19501" xr:uid="{1ECC8188-D9BD-437E-B6A0-ED37DEFED4A6}"/>
    <cellStyle name="Normal 66" xfId="5341" xr:uid="{00000000-0005-0000-0000-0000F2400000}"/>
    <cellStyle name="Normal 66 2" xfId="16977" xr:uid="{00000000-0005-0000-0000-0000F3400000}"/>
    <cellStyle name="Normal 66 2 2" xfId="16978" xr:uid="{00000000-0005-0000-0000-0000F4400000}"/>
    <cellStyle name="Normal 66 3" xfId="16979" xr:uid="{00000000-0005-0000-0000-0000F5400000}"/>
    <cellStyle name="Normal 67" xfId="5342" xr:uid="{00000000-0005-0000-0000-0000F6400000}"/>
    <cellStyle name="Normal 67 2" xfId="16980" xr:uid="{00000000-0005-0000-0000-0000F7400000}"/>
    <cellStyle name="Normal 67 2 2" xfId="16981" xr:uid="{00000000-0005-0000-0000-0000F8400000}"/>
    <cellStyle name="Normal 67 2 2 2" xfId="16982" xr:uid="{00000000-0005-0000-0000-0000F9400000}"/>
    <cellStyle name="Normal 67 2 2 2 2" xfId="16983" xr:uid="{00000000-0005-0000-0000-0000FA400000}"/>
    <cellStyle name="Normal 67 2 2 2 2 2" xfId="16984" xr:uid="{00000000-0005-0000-0000-0000FB400000}"/>
    <cellStyle name="Normal 67 2 2 2 2 2 2" xfId="16985" xr:uid="{00000000-0005-0000-0000-0000FC400000}"/>
    <cellStyle name="Normal 67 2 2 2 2 3" xfId="16986" xr:uid="{00000000-0005-0000-0000-0000FD400000}"/>
    <cellStyle name="Normal 67 2 2 2 3" xfId="16987" xr:uid="{00000000-0005-0000-0000-0000FE400000}"/>
    <cellStyle name="Normal 67 2 2 2 3 2" xfId="16988" xr:uid="{00000000-0005-0000-0000-0000FF400000}"/>
    <cellStyle name="Normal 67 2 2 2 4" xfId="16989" xr:uid="{00000000-0005-0000-0000-000000410000}"/>
    <cellStyle name="Normal 67 2 2 3" xfId="16990" xr:uid="{00000000-0005-0000-0000-000001410000}"/>
    <cellStyle name="Normal 67 2 2 3 2" xfId="16991" xr:uid="{00000000-0005-0000-0000-000002410000}"/>
    <cellStyle name="Normal 67 2 2 3 2 2" xfId="16992" xr:uid="{00000000-0005-0000-0000-000003410000}"/>
    <cellStyle name="Normal 67 2 2 3 2 2 2" xfId="16993" xr:uid="{00000000-0005-0000-0000-000004410000}"/>
    <cellStyle name="Normal 67 2 2 3 2 3" xfId="16994" xr:uid="{00000000-0005-0000-0000-000005410000}"/>
    <cellStyle name="Normal 67 2 2 3 3" xfId="16995" xr:uid="{00000000-0005-0000-0000-000006410000}"/>
    <cellStyle name="Normal 67 2 2 3 3 2" xfId="16996" xr:uid="{00000000-0005-0000-0000-000007410000}"/>
    <cellStyle name="Normal 67 2 2 3 4" xfId="16997" xr:uid="{00000000-0005-0000-0000-000008410000}"/>
    <cellStyle name="Normal 67 2 2 4" xfId="16998" xr:uid="{00000000-0005-0000-0000-000009410000}"/>
    <cellStyle name="Normal 67 2 2 4 2" xfId="16999" xr:uid="{00000000-0005-0000-0000-00000A410000}"/>
    <cellStyle name="Normal 67 2 2 4 2 2" xfId="17000" xr:uid="{00000000-0005-0000-0000-00000B410000}"/>
    <cellStyle name="Normal 67 2 2 4 3" xfId="17001" xr:uid="{00000000-0005-0000-0000-00000C410000}"/>
    <cellStyle name="Normal 67 2 2 5" xfId="17002" xr:uid="{00000000-0005-0000-0000-00000D410000}"/>
    <cellStyle name="Normal 67 2 2 5 2" xfId="17003" xr:uid="{00000000-0005-0000-0000-00000E410000}"/>
    <cellStyle name="Normal 67 2 2 6" xfId="17004" xr:uid="{00000000-0005-0000-0000-00000F410000}"/>
    <cellStyle name="Normal 67 2 3" xfId="17005" xr:uid="{00000000-0005-0000-0000-000010410000}"/>
    <cellStyle name="Normal 67 2 3 2" xfId="17006" xr:uid="{00000000-0005-0000-0000-000011410000}"/>
    <cellStyle name="Normal 67 2 3 2 2" xfId="17007" xr:uid="{00000000-0005-0000-0000-000012410000}"/>
    <cellStyle name="Normal 67 2 3 2 2 2" xfId="17008" xr:uid="{00000000-0005-0000-0000-000013410000}"/>
    <cellStyle name="Normal 67 2 3 2 3" xfId="17009" xr:uid="{00000000-0005-0000-0000-000014410000}"/>
    <cellStyle name="Normal 67 2 3 3" xfId="17010" xr:uid="{00000000-0005-0000-0000-000015410000}"/>
    <cellStyle name="Normal 67 2 3 3 2" xfId="17011" xr:uid="{00000000-0005-0000-0000-000016410000}"/>
    <cellStyle name="Normal 67 2 3 4" xfId="17012" xr:uid="{00000000-0005-0000-0000-000017410000}"/>
    <cellStyle name="Normal 67 2 4" xfId="17013" xr:uid="{00000000-0005-0000-0000-000018410000}"/>
    <cellStyle name="Normal 67 2 4 2" xfId="17014" xr:uid="{00000000-0005-0000-0000-000019410000}"/>
    <cellStyle name="Normal 67 2 4 2 2" xfId="17015" xr:uid="{00000000-0005-0000-0000-00001A410000}"/>
    <cellStyle name="Normal 67 2 4 2 2 2" xfId="17016" xr:uid="{00000000-0005-0000-0000-00001B410000}"/>
    <cellStyle name="Normal 67 2 4 2 3" xfId="17017" xr:uid="{00000000-0005-0000-0000-00001C410000}"/>
    <cellStyle name="Normal 67 2 4 3" xfId="17018" xr:uid="{00000000-0005-0000-0000-00001D410000}"/>
    <cellStyle name="Normal 67 2 4 3 2" xfId="17019" xr:uid="{00000000-0005-0000-0000-00001E410000}"/>
    <cellStyle name="Normal 67 2 4 4" xfId="17020" xr:uid="{00000000-0005-0000-0000-00001F410000}"/>
    <cellStyle name="Normal 67 2 5" xfId="17021" xr:uid="{00000000-0005-0000-0000-000020410000}"/>
    <cellStyle name="Normal 67 2 5 2" xfId="17022" xr:uid="{00000000-0005-0000-0000-000021410000}"/>
    <cellStyle name="Normal 67 2 5 2 2" xfId="17023" xr:uid="{00000000-0005-0000-0000-000022410000}"/>
    <cellStyle name="Normal 67 2 5 3" xfId="17024" xr:uid="{00000000-0005-0000-0000-000023410000}"/>
    <cellStyle name="Normal 67 2 6" xfId="17025" xr:uid="{00000000-0005-0000-0000-000024410000}"/>
    <cellStyle name="Normal 67 2 6 2" xfId="17026" xr:uid="{00000000-0005-0000-0000-000025410000}"/>
    <cellStyle name="Normal 67 2 7" xfId="17027" xr:uid="{00000000-0005-0000-0000-000026410000}"/>
    <cellStyle name="Normal 67 3" xfId="17028" xr:uid="{00000000-0005-0000-0000-000027410000}"/>
    <cellStyle name="Normal 68" xfId="5343" xr:uid="{00000000-0005-0000-0000-000028410000}"/>
    <cellStyle name="Normal 68 2" xfId="17029" xr:uid="{00000000-0005-0000-0000-000029410000}"/>
    <cellStyle name="Normal 68 2 2" xfId="17030" xr:uid="{00000000-0005-0000-0000-00002A410000}"/>
    <cellStyle name="Normal 68 3" xfId="17031" xr:uid="{00000000-0005-0000-0000-00002B410000}"/>
    <cellStyle name="Normal 684" xfId="19496" xr:uid="{00000000-0005-0000-0000-00002C410000}"/>
    <cellStyle name="Normal 69" xfId="5344" xr:uid="{00000000-0005-0000-0000-00002D410000}"/>
    <cellStyle name="Normal 69 2" xfId="17032" xr:uid="{00000000-0005-0000-0000-00002E410000}"/>
    <cellStyle name="Normal 698" xfId="19460" xr:uid="{00000000-0005-0000-0000-00002F410000}"/>
    <cellStyle name="Normal 7" xfId="2433" xr:uid="{00000000-0005-0000-0000-000030410000}"/>
    <cellStyle name="Normal 7 10" xfId="17033" xr:uid="{00000000-0005-0000-0000-000031410000}"/>
    <cellStyle name="Normal 7 10 2" xfId="17034" xr:uid="{00000000-0005-0000-0000-000032410000}"/>
    <cellStyle name="Normal 7 10 2 2" xfId="17035" xr:uid="{00000000-0005-0000-0000-000033410000}"/>
    <cellStyle name="Normal 7 10 2 2 2" xfId="17036" xr:uid="{00000000-0005-0000-0000-000034410000}"/>
    <cellStyle name="Normal 7 10 2 3" xfId="17037" xr:uid="{00000000-0005-0000-0000-000035410000}"/>
    <cellStyle name="Normal 7 10 3" xfId="17038" xr:uid="{00000000-0005-0000-0000-000036410000}"/>
    <cellStyle name="Normal 7 10 3 2" xfId="17039" xr:uid="{00000000-0005-0000-0000-000037410000}"/>
    <cellStyle name="Normal 7 11" xfId="17040" xr:uid="{00000000-0005-0000-0000-000038410000}"/>
    <cellStyle name="Normal 7 11 2" xfId="17041" xr:uid="{00000000-0005-0000-0000-000039410000}"/>
    <cellStyle name="Normal 7 11 2 2" xfId="17042" xr:uid="{00000000-0005-0000-0000-00003A410000}"/>
    <cellStyle name="Normal 7 11 2 2 2" xfId="17043" xr:uid="{00000000-0005-0000-0000-00003B410000}"/>
    <cellStyle name="Normal 7 11 2 3" xfId="17044" xr:uid="{00000000-0005-0000-0000-00003C410000}"/>
    <cellStyle name="Normal 7 11 3" xfId="17045" xr:uid="{00000000-0005-0000-0000-00003D410000}"/>
    <cellStyle name="Normal 7 11 3 2" xfId="17046" xr:uid="{00000000-0005-0000-0000-00003E410000}"/>
    <cellStyle name="Normal 7 12" xfId="17047" xr:uid="{00000000-0005-0000-0000-00003F410000}"/>
    <cellStyle name="Normal 7 12 2" xfId="17048" xr:uid="{00000000-0005-0000-0000-000040410000}"/>
    <cellStyle name="Normal 7 12 2 2" xfId="17049" xr:uid="{00000000-0005-0000-0000-000041410000}"/>
    <cellStyle name="Normal 7 13" xfId="17050" xr:uid="{00000000-0005-0000-0000-000042410000}"/>
    <cellStyle name="Normal 7 14" xfId="17051" xr:uid="{00000000-0005-0000-0000-000043410000}"/>
    <cellStyle name="Normal 7 15" xfId="17052" xr:uid="{00000000-0005-0000-0000-000044410000}"/>
    <cellStyle name="Normal 7 2" xfId="5345" xr:uid="{00000000-0005-0000-0000-000045410000}"/>
    <cellStyle name="Normal 7 2 10" xfId="17053" xr:uid="{00000000-0005-0000-0000-000046410000}"/>
    <cellStyle name="Normal 7 2 11" xfId="17054" xr:uid="{00000000-0005-0000-0000-000047410000}"/>
    <cellStyle name="Normal 7 2 2" xfId="7451" xr:uid="{00000000-0005-0000-0000-000048410000}"/>
    <cellStyle name="Normal 7 2 2 10" xfId="17055" xr:uid="{00000000-0005-0000-0000-000049410000}"/>
    <cellStyle name="Normal 7 2 2 2" xfId="7452" xr:uid="{00000000-0005-0000-0000-00004A410000}"/>
    <cellStyle name="Normal 7 2 2 2 2" xfId="8097" xr:uid="{00000000-0005-0000-0000-00004B410000}"/>
    <cellStyle name="Normal 7 2 2 2 2 2" xfId="8098" xr:uid="{00000000-0005-0000-0000-00004C410000}"/>
    <cellStyle name="Normal 7 2 2 2 2 3" xfId="17056" xr:uid="{00000000-0005-0000-0000-00004D410000}"/>
    <cellStyle name="Normal 7 2 2 2 3" xfId="17057" xr:uid="{00000000-0005-0000-0000-00004E410000}"/>
    <cellStyle name="Normal 7 2 2 2 4" xfId="17058" xr:uid="{00000000-0005-0000-0000-00004F410000}"/>
    <cellStyle name="Normal 7 2 2 2 5" xfId="17059" xr:uid="{00000000-0005-0000-0000-000050410000}"/>
    <cellStyle name="Normal 7 2 2 2 6" xfId="17060" xr:uid="{00000000-0005-0000-0000-000051410000}"/>
    <cellStyle name="Normal 7 2 2 3" xfId="7453" xr:uid="{00000000-0005-0000-0000-000052410000}"/>
    <cellStyle name="Normal 7 2 2 4" xfId="7454" xr:uid="{00000000-0005-0000-0000-000053410000}"/>
    <cellStyle name="Normal 7 2 2 5" xfId="8099" xr:uid="{00000000-0005-0000-0000-000054410000}"/>
    <cellStyle name="Normal 7 2 2 6" xfId="17061" xr:uid="{00000000-0005-0000-0000-000055410000}"/>
    <cellStyle name="Normal 7 2 2 7" xfId="17062" xr:uid="{00000000-0005-0000-0000-000056410000}"/>
    <cellStyle name="Normal 7 2 2 7 2" xfId="17063" xr:uid="{00000000-0005-0000-0000-000057410000}"/>
    <cellStyle name="Normal 7 2 2 7 3" xfId="17064" xr:uid="{00000000-0005-0000-0000-000058410000}"/>
    <cellStyle name="Normal 7 2 2 8" xfId="17065" xr:uid="{00000000-0005-0000-0000-000059410000}"/>
    <cellStyle name="Normal 7 2 2 9" xfId="17066" xr:uid="{00000000-0005-0000-0000-00005A410000}"/>
    <cellStyle name="Normal 7 2 3" xfId="7455" xr:uid="{00000000-0005-0000-0000-00005B410000}"/>
    <cellStyle name="Normal 7 2 3 2" xfId="17067" xr:uid="{00000000-0005-0000-0000-00005C410000}"/>
    <cellStyle name="Normal 7 2 3 2 2" xfId="17068" xr:uid="{00000000-0005-0000-0000-00005D410000}"/>
    <cellStyle name="Normal 7 2 3 2 2 2" xfId="17069" xr:uid="{00000000-0005-0000-0000-00005E410000}"/>
    <cellStyle name="Normal 7 2 3 2 2 2 2" xfId="17070" xr:uid="{00000000-0005-0000-0000-00005F410000}"/>
    <cellStyle name="Normal 7 2 3 2 2 2 2 2" xfId="17071" xr:uid="{00000000-0005-0000-0000-000060410000}"/>
    <cellStyle name="Normal 7 2 3 2 2 2 3" xfId="17072" xr:uid="{00000000-0005-0000-0000-000061410000}"/>
    <cellStyle name="Normal 7 2 3 2 2 3" xfId="17073" xr:uid="{00000000-0005-0000-0000-000062410000}"/>
    <cellStyle name="Normal 7 2 3 2 2 3 2" xfId="17074" xr:uid="{00000000-0005-0000-0000-000063410000}"/>
    <cellStyle name="Normal 7 2 3 2 2 4" xfId="17075" xr:uid="{00000000-0005-0000-0000-000064410000}"/>
    <cellStyle name="Normal 7 2 3 2 3" xfId="17076" xr:uid="{00000000-0005-0000-0000-000065410000}"/>
    <cellStyle name="Normal 7 2 3 2 3 2" xfId="17077" xr:uid="{00000000-0005-0000-0000-000066410000}"/>
    <cellStyle name="Normal 7 2 3 2 3 2 2" xfId="17078" xr:uid="{00000000-0005-0000-0000-000067410000}"/>
    <cellStyle name="Normal 7 2 3 2 3 2 2 2" xfId="17079" xr:uid="{00000000-0005-0000-0000-000068410000}"/>
    <cellStyle name="Normal 7 2 3 2 3 2 3" xfId="17080" xr:uid="{00000000-0005-0000-0000-000069410000}"/>
    <cellStyle name="Normal 7 2 3 2 3 3" xfId="17081" xr:uid="{00000000-0005-0000-0000-00006A410000}"/>
    <cellStyle name="Normal 7 2 3 2 3 3 2" xfId="17082" xr:uid="{00000000-0005-0000-0000-00006B410000}"/>
    <cellStyle name="Normal 7 2 3 2 3 4" xfId="17083" xr:uid="{00000000-0005-0000-0000-00006C410000}"/>
    <cellStyle name="Normal 7 2 3 2 4" xfId="17084" xr:uid="{00000000-0005-0000-0000-00006D410000}"/>
    <cellStyle name="Normal 7 2 3 2 4 2" xfId="17085" xr:uid="{00000000-0005-0000-0000-00006E410000}"/>
    <cellStyle name="Normal 7 2 3 2 4 2 2" xfId="17086" xr:uid="{00000000-0005-0000-0000-00006F410000}"/>
    <cellStyle name="Normal 7 2 3 2 4 3" xfId="17087" xr:uid="{00000000-0005-0000-0000-000070410000}"/>
    <cellStyle name="Normal 7 2 3 2 5" xfId="17088" xr:uid="{00000000-0005-0000-0000-000071410000}"/>
    <cellStyle name="Normal 7 2 3 2 5 2" xfId="17089" xr:uid="{00000000-0005-0000-0000-000072410000}"/>
    <cellStyle name="Normal 7 2 3 2 6" xfId="17090" xr:uid="{00000000-0005-0000-0000-000073410000}"/>
    <cellStyle name="Normal 7 2 3 3" xfId="17091" xr:uid="{00000000-0005-0000-0000-000074410000}"/>
    <cellStyle name="Normal 7 2 3 3 2" xfId="17092" xr:uid="{00000000-0005-0000-0000-000075410000}"/>
    <cellStyle name="Normal 7 2 3 3 2 2" xfId="17093" xr:uid="{00000000-0005-0000-0000-000076410000}"/>
    <cellStyle name="Normal 7 2 3 3 2 2 2" xfId="17094" xr:uid="{00000000-0005-0000-0000-000077410000}"/>
    <cellStyle name="Normal 7 2 3 3 2 3" xfId="17095" xr:uid="{00000000-0005-0000-0000-000078410000}"/>
    <cellStyle name="Normal 7 2 3 3 3" xfId="17096" xr:uid="{00000000-0005-0000-0000-000079410000}"/>
    <cellStyle name="Normal 7 2 3 3 3 2" xfId="17097" xr:uid="{00000000-0005-0000-0000-00007A410000}"/>
    <cellStyle name="Normal 7 2 3 3 4" xfId="17098" xr:uid="{00000000-0005-0000-0000-00007B410000}"/>
    <cellStyle name="Normal 7 2 3 4" xfId="17099" xr:uid="{00000000-0005-0000-0000-00007C410000}"/>
    <cellStyle name="Normal 7 2 3 4 2" xfId="17100" xr:uid="{00000000-0005-0000-0000-00007D410000}"/>
    <cellStyle name="Normal 7 2 3 4 2 2" xfId="17101" xr:uid="{00000000-0005-0000-0000-00007E410000}"/>
    <cellStyle name="Normal 7 2 3 4 2 2 2" xfId="17102" xr:uid="{00000000-0005-0000-0000-00007F410000}"/>
    <cellStyle name="Normal 7 2 3 4 2 3" xfId="17103" xr:uid="{00000000-0005-0000-0000-000080410000}"/>
    <cellStyle name="Normal 7 2 3 4 3" xfId="17104" xr:uid="{00000000-0005-0000-0000-000081410000}"/>
    <cellStyle name="Normal 7 2 3 4 3 2" xfId="17105" xr:uid="{00000000-0005-0000-0000-000082410000}"/>
    <cellStyle name="Normal 7 2 3 4 4" xfId="17106" xr:uid="{00000000-0005-0000-0000-000083410000}"/>
    <cellStyle name="Normal 7 2 3 5" xfId="17107" xr:uid="{00000000-0005-0000-0000-000084410000}"/>
    <cellStyle name="Normal 7 2 3 5 2" xfId="17108" xr:uid="{00000000-0005-0000-0000-000085410000}"/>
    <cellStyle name="Normal 7 2 3 5 2 2" xfId="17109" xr:uid="{00000000-0005-0000-0000-000086410000}"/>
    <cellStyle name="Normal 7 2 3 5 3" xfId="17110" xr:uid="{00000000-0005-0000-0000-000087410000}"/>
    <cellStyle name="Normal 7 2 3 6" xfId="17111" xr:uid="{00000000-0005-0000-0000-000088410000}"/>
    <cellStyle name="Normal 7 2 3 6 2" xfId="17112" xr:uid="{00000000-0005-0000-0000-000089410000}"/>
    <cellStyle name="Normal 7 2 4" xfId="7456" xr:uid="{00000000-0005-0000-0000-00008A410000}"/>
    <cellStyle name="Normal 7 2 4 2" xfId="17113" xr:uid="{00000000-0005-0000-0000-00008B410000}"/>
    <cellStyle name="Normal 7 2 4 2 2" xfId="17114" xr:uid="{00000000-0005-0000-0000-00008C410000}"/>
    <cellStyle name="Normal 7 2 4 2 3" xfId="17115" xr:uid="{00000000-0005-0000-0000-00008D410000}"/>
    <cellStyle name="Normal 7 2 4 3" xfId="17116" xr:uid="{00000000-0005-0000-0000-00008E410000}"/>
    <cellStyle name="Normal 7 2 4 4" xfId="17117" xr:uid="{00000000-0005-0000-0000-00008F410000}"/>
    <cellStyle name="Normal 7 2 4 5" xfId="17118" xr:uid="{00000000-0005-0000-0000-000090410000}"/>
    <cellStyle name="Normal 7 2 4 6" xfId="17119" xr:uid="{00000000-0005-0000-0000-000091410000}"/>
    <cellStyle name="Normal 7 2 5" xfId="8100" xr:uid="{00000000-0005-0000-0000-000092410000}"/>
    <cellStyle name="Normal 7 2 6" xfId="17120" xr:uid="{00000000-0005-0000-0000-000093410000}"/>
    <cellStyle name="Normal 7 2 7" xfId="17121" xr:uid="{00000000-0005-0000-0000-000094410000}"/>
    <cellStyle name="Normal 7 2 8" xfId="17122" xr:uid="{00000000-0005-0000-0000-000095410000}"/>
    <cellStyle name="Normal 7 2 8 2" xfId="17123" xr:uid="{00000000-0005-0000-0000-000096410000}"/>
    <cellStyle name="Normal 7 2 8 3" xfId="17124" xr:uid="{00000000-0005-0000-0000-000097410000}"/>
    <cellStyle name="Normal 7 2 9" xfId="17125" xr:uid="{00000000-0005-0000-0000-000098410000}"/>
    <cellStyle name="Normal 7 3" xfId="5346" xr:uid="{00000000-0005-0000-0000-000099410000}"/>
    <cellStyle name="Normal 7 3 2" xfId="17126" xr:uid="{00000000-0005-0000-0000-00009A410000}"/>
    <cellStyle name="Normal 7 3 3" xfId="17127" xr:uid="{00000000-0005-0000-0000-00009B410000}"/>
    <cellStyle name="Normal 7 3 3 2" xfId="17128" xr:uid="{00000000-0005-0000-0000-00009C410000}"/>
    <cellStyle name="Normal 7 4" xfId="7457" xr:uid="{00000000-0005-0000-0000-00009D410000}"/>
    <cellStyle name="Normal 7 4 10" xfId="17129" xr:uid="{00000000-0005-0000-0000-00009E410000}"/>
    <cellStyle name="Normal 7 4 2" xfId="17130" xr:uid="{00000000-0005-0000-0000-00009F410000}"/>
    <cellStyle name="Normal 7 4 2 2" xfId="17131" xr:uid="{00000000-0005-0000-0000-0000A0410000}"/>
    <cellStyle name="Normal 7 4 2 2 2" xfId="17132" xr:uid="{00000000-0005-0000-0000-0000A1410000}"/>
    <cellStyle name="Normal 7 4 2 2 3" xfId="17133" xr:uid="{00000000-0005-0000-0000-0000A2410000}"/>
    <cellStyle name="Normal 7 4 2 3" xfId="17134" xr:uid="{00000000-0005-0000-0000-0000A3410000}"/>
    <cellStyle name="Normal 7 4 2 4" xfId="17135" xr:uid="{00000000-0005-0000-0000-0000A4410000}"/>
    <cellStyle name="Normal 7 4 2 5" xfId="17136" xr:uid="{00000000-0005-0000-0000-0000A5410000}"/>
    <cellStyle name="Normal 7 4 2 6" xfId="17137" xr:uid="{00000000-0005-0000-0000-0000A6410000}"/>
    <cellStyle name="Normal 7 4 3" xfId="17138" xr:uid="{00000000-0005-0000-0000-0000A7410000}"/>
    <cellStyle name="Normal 7 4 3 2" xfId="17139" xr:uid="{00000000-0005-0000-0000-0000A8410000}"/>
    <cellStyle name="Normal 7 4 4" xfId="17140" xr:uid="{00000000-0005-0000-0000-0000A9410000}"/>
    <cellStyle name="Normal 7 4 5" xfId="17141" xr:uid="{00000000-0005-0000-0000-0000AA410000}"/>
    <cellStyle name="Normal 7 4 6" xfId="17142" xr:uid="{00000000-0005-0000-0000-0000AB410000}"/>
    <cellStyle name="Normal 7 4 7" xfId="17143" xr:uid="{00000000-0005-0000-0000-0000AC410000}"/>
    <cellStyle name="Normal 7 4 7 2" xfId="17144" xr:uid="{00000000-0005-0000-0000-0000AD410000}"/>
    <cellStyle name="Normal 7 4 7 3" xfId="17145" xr:uid="{00000000-0005-0000-0000-0000AE410000}"/>
    <cellStyle name="Normal 7 4 8" xfId="17146" xr:uid="{00000000-0005-0000-0000-0000AF410000}"/>
    <cellStyle name="Normal 7 4 9" xfId="17147" xr:uid="{00000000-0005-0000-0000-0000B0410000}"/>
    <cellStyle name="Normal 7 5" xfId="7458" xr:uid="{00000000-0005-0000-0000-0000B1410000}"/>
    <cellStyle name="Normal 7 5 2" xfId="17148" xr:uid="{00000000-0005-0000-0000-0000B2410000}"/>
    <cellStyle name="Normal 7 5 2 2" xfId="17149" xr:uid="{00000000-0005-0000-0000-0000B3410000}"/>
    <cellStyle name="Normal 7 5 2 3" xfId="17150" xr:uid="{00000000-0005-0000-0000-0000B4410000}"/>
    <cellStyle name="Normal 7 5 3" xfId="17151" xr:uid="{00000000-0005-0000-0000-0000B5410000}"/>
    <cellStyle name="Normal 7 5 4" xfId="17152" xr:uid="{00000000-0005-0000-0000-0000B6410000}"/>
    <cellStyle name="Normal 7 5 5" xfId="17153" xr:uid="{00000000-0005-0000-0000-0000B7410000}"/>
    <cellStyle name="Normal 7 5 6" xfId="17154" xr:uid="{00000000-0005-0000-0000-0000B8410000}"/>
    <cellStyle name="Normal 7 6" xfId="7459" xr:uid="{00000000-0005-0000-0000-0000B9410000}"/>
    <cellStyle name="Normal 7 6 2" xfId="17155" xr:uid="{00000000-0005-0000-0000-0000BA410000}"/>
    <cellStyle name="Normal 7 6 2 2" xfId="17156" xr:uid="{00000000-0005-0000-0000-0000BB410000}"/>
    <cellStyle name="Normal 7 6 2 2 2" xfId="17157" xr:uid="{00000000-0005-0000-0000-0000BC410000}"/>
    <cellStyle name="Normal 7 6 2 2 2 2" xfId="17158" xr:uid="{00000000-0005-0000-0000-0000BD410000}"/>
    <cellStyle name="Normal 7 6 2 2 2 2 2" xfId="17159" xr:uid="{00000000-0005-0000-0000-0000BE410000}"/>
    <cellStyle name="Normal 7 6 2 2 2 3" xfId="17160" xr:uid="{00000000-0005-0000-0000-0000BF410000}"/>
    <cellStyle name="Normal 7 6 2 2 3" xfId="17161" xr:uid="{00000000-0005-0000-0000-0000C0410000}"/>
    <cellStyle name="Normal 7 6 2 2 3 2" xfId="17162" xr:uid="{00000000-0005-0000-0000-0000C1410000}"/>
    <cellStyle name="Normal 7 6 2 2 4" xfId="17163" xr:uid="{00000000-0005-0000-0000-0000C2410000}"/>
    <cellStyle name="Normal 7 6 2 3" xfId="17164" xr:uid="{00000000-0005-0000-0000-0000C3410000}"/>
    <cellStyle name="Normal 7 6 2 3 2" xfId="17165" xr:uid="{00000000-0005-0000-0000-0000C4410000}"/>
    <cellStyle name="Normal 7 6 2 3 2 2" xfId="17166" xr:uid="{00000000-0005-0000-0000-0000C5410000}"/>
    <cellStyle name="Normal 7 6 2 3 2 2 2" xfId="17167" xr:uid="{00000000-0005-0000-0000-0000C6410000}"/>
    <cellStyle name="Normal 7 6 2 3 2 3" xfId="17168" xr:uid="{00000000-0005-0000-0000-0000C7410000}"/>
    <cellStyle name="Normal 7 6 2 3 3" xfId="17169" xr:uid="{00000000-0005-0000-0000-0000C8410000}"/>
    <cellStyle name="Normal 7 6 2 3 3 2" xfId="17170" xr:uid="{00000000-0005-0000-0000-0000C9410000}"/>
    <cellStyle name="Normal 7 6 2 3 4" xfId="17171" xr:uid="{00000000-0005-0000-0000-0000CA410000}"/>
    <cellStyle name="Normal 7 6 2 4" xfId="17172" xr:uid="{00000000-0005-0000-0000-0000CB410000}"/>
    <cellStyle name="Normal 7 6 2 4 2" xfId="17173" xr:uid="{00000000-0005-0000-0000-0000CC410000}"/>
    <cellStyle name="Normal 7 6 2 4 2 2" xfId="17174" xr:uid="{00000000-0005-0000-0000-0000CD410000}"/>
    <cellStyle name="Normal 7 6 2 4 3" xfId="17175" xr:uid="{00000000-0005-0000-0000-0000CE410000}"/>
    <cellStyle name="Normal 7 6 2 5" xfId="17176" xr:uid="{00000000-0005-0000-0000-0000CF410000}"/>
    <cellStyle name="Normal 7 6 2 5 2" xfId="17177" xr:uid="{00000000-0005-0000-0000-0000D0410000}"/>
    <cellStyle name="Normal 7 6 2 6" xfId="17178" xr:uid="{00000000-0005-0000-0000-0000D1410000}"/>
    <cellStyle name="Normal 7 6 3" xfId="17179" xr:uid="{00000000-0005-0000-0000-0000D2410000}"/>
    <cellStyle name="Normal 7 6 3 2" xfId="17180" xr:uid="{00000000-0005-0000-0000-0000D3410000}"/>
    <cellStyle name="Normal 7 6 3 2 2" xfId="17181" xr:uid="{00000000-0005-0000-0000-0000D4410000}"/>
    <cellStyle name="Normal 7 6 3 2 2 2" xfId="17182" xr:uid="{00000000-0005-0000-0000-0000D5410000}"/>
    <cellStyle name="Normal 7 6 3 2 3" xfId="17183" xr:uid="{00000000-0005-0000-0000-0000D6410000}"/>
    <cellStyle name="Normal 7 6 3 3" xfId="17184" xr:uid="{00000000-0005-0000-0000-0000D7410000}"/>
    <cellStyle name="Normal 7 6 3 3 2" xfId="17185" xr:uid="{00000000-0005-0000-0000-0000D8410000}"/>
    <cellStyle name="Normal 7 6 3 4" xfId="17186" xr:uid="{00000000-0005-0000-0000-0000D9410000}"/>
    <cellStyle name="Normal 7 6 4" xfId="17187" xr:uid="{00000000-0005-0000-0000-0000DA410000}"/>
    <cellStyle name="Normal 7 6 4 2" xfId="17188" xr:uid="{00000000-0005-0000-0000-0000DB410000}"/>
    <cellStyle name="Normal 7 6 4 2 2" xfId="17189" xr:uid="{00000000-0005-0000-0000-0000DC410000}"/>
    <cellStyle name="Normal 7 6 4 2 2 2" xfId="17190" xr:uid="{00000000-0005-0000-0000-0000DD410000}"/>
    <cellStyle name="Normal 7 6 4 2 3" xfId="17191" xr:uid="{00000000-0005-0000-0000-0000DE410000}"/>
    <cellStyle name="Normal 7 6 4 3" xfId="17192" xr:uid="{00000000-0005-0000-0000-0000DF410000}"/>
    <cellStyle name="Normal 7 6 4 3 2" xfId="17193" xr:uid="{00000000-0005-0000-0000-0000E0410000}"/>
    <cellStyle name="Normal 7 6 4 4" xfId="17194" xr:uid="{00000000-0005-0000-0000-0000E1410000}"/>
    <cellStyle name="Normal 7 6 5" xfId="17195" xr:uid="{00000000-0005-0000-0000-0000E2410000}"/>
    <cellStyle name="Normal 7 6 5 2" xfId="17196" xr:uid="{00000000-0005-0000-0000-0000E3410000}"/>
    <cellStyle name="Normal 7 6 5 2 2" xfId="17197" xr:uid="{00000000-0005-0000-0000-0000E4410000}"/>
    <cellStyle name="Normal 7 6 5 3" xfId="17198" xr:uid="{00000000-0005-0000-0000-0000E5410000}"/>
    <cellStyle name="Normal 7 6 6" xfId="17199" xr:uid="{00000000-0005-0000-0000-0000E6410000}"/>
    <cellStyle name="Normal 7 6 6 2" xfId="17200" xr:uid="{00000000-0005-0000-0000-0000E7410000}"/>
    <cellStyle name="Normal 7 7" xfId="7460" xr:uid="{00000000-0005-0000-0000-0000E8410000}"/>
    <cellStyle name="Normal 7 8" xfId="8101" xr:uid="{00000000-0005-0000-0000-0000E9410000}"/>
    <cellStyle name="Normal 7 8 2" xfId="17201" xr:uid="{00000000-0005-0000-0000-0000EA410000}"/>
    <cellStyle name="Normal 7 8 2 2" xfId="17202" xr:uid="{00000000-0005-0000-0000-0000EB410000}"/>
    <cellStyle name="Normal 7 8 2 2 2" xfId="17203" xr:uid="{00000000-0005-0000-0000-0000EC410000}"/>
    <cellStyle name="Normal 7 8 2 2 2 2" xfId="17204" xr:uid="{00000000-0005-0000-0000-0000ED410000}"/>
    <cellStyle name="Normal 7 8 2 2 3" xfId="17205" xr:uid="{00000000-0005-0000-0000-0000EE410000}"/>
    <cellStyle name="Normal 7 8 2 3" xfId="17206" xr:uid="{00000000-0005-0000-0000-0000EF410000}"/>
    <cellStyle name="Normal 7 8 2 3 2" xfId="17207" xr:uid="{00000000-0005-0000-0000-0000F0410000}"/>
    <cellStyle name="Normal 7 8 2 4" xfId="17208" xr:uid="{00000000-0005-0000-0000-0000F1410000}"/>
    <cellStyle name="Normal 7 8 3" xfId="17209" xr:uid="{00000000-0005-0000-0000-0000F2410000}"/>
    <cellStyle name="Normal 7 8 3 2" xfId="17210" xr:uid="{00000000-0005-0000-0000-0000F3410000}"/>
    <cellStyle name="Normal 7 8 3 2 2" xfId="17211" xr:uid="{00000000-0005-0000-0000-0000F4410000}"/>
    <cellStyle name="Normal 7 8 3 2 2 2" xfId="17212" xr:uid="{00000000-0005-0000-0000-0000F5410000}"/>
    <cellStyle name="Normal 7 8 3 2 3" xfId="17213" xr:uid="{00000000-0005-0000-0000-0000F6410000}"/>
    <cellStyle name="Normal 7 8 3 3" xfId="17214" xr:uid="{00000000-0005-0000-0000-0000F7410000}"/>
    <cellStyle name="Normal 7 8 3 3 2" xfId="17215" xr:uid="{00000000-0005-0000-0000-0000F8410000}"/>
    <cellStyle name="Normal 7 8 3 4" xfId="17216" xr:uid="{00000000-0005-0000-0000-0000F9410000}"/>
    <cellStyle name="Normal 7 8 4" xfId="17217" xr:uid="{00000000-0005-0000-0000-0000FA410000}"/>
    <cellStyle name="Normal 7 8 4 2" xfId="17218" xr:uid="{00000000-0005-0000-0000-0000FB410000}"/>
    <cellStyle name="Normal 7 8 4 2 2" xfId="17219" xr:uid="{00000000-0005-0000-0000-0000FC410000}"/>
    <cellStyle name="Normal 7 8 4 3" xfId="17220" xr:uid="{00000000-0005-0000-0000-0000FD410000}"/>
    <cellStyle name="Normal 7 8 5" xfId="17221" xr:uid="{00000000-0005-0000-0000-0000FE410000}"/>
    <cellStyle name="Normal 7 8 5 2" xfId="17222" xr:uid="{00000000-0005-0000-0000-0000FF410000}"/>
    <cellStyle name="Normal 7 9" xfId="17223" xr:uid="{00000000-0005-0000-0000-000000420000}"/>
    <cellStyle name="Normal 7 9 2" xfId="17224" xr:uid="{00000000-0005-0000-0000-000001420000}"/>
    <cellStyle name="Normal 7 9 2 2" xfId="17225" xr:uid="{00000000-0005-0000-0000-000002420000}"/>
    <cellStyle name="Normal 7 9 2 2 2" xfId="17226" xr:uid="{00000000-0005-0000-0000-000003420000}"/>
    <cellStyle name="Normal 7 9 2 2 2 2" xfId="17227" xr:uid="{00000000-0005-0000-0000-000004420000}"/>
    <cellStyle name="Normal 7 9 2 2 3" xfId="17228" xr:uid="{00000000-0005-0000-0000-000005420000}"/>
    <cellStyle name="Normal 7 9 2 3" xfId="17229" xr:uid="{00000000-0005-0000-0000-000006420000}"/>
    <cellStyle name="Normal 7 9 2 3 2" xfId="17230" xr:uid="{00000000-0005-0000-0000-000007420000}"/>
    <cellStyle name="Normal 7 9 3" xfId="17231" xr:uid="{00000000-0005-0000-0000-000008420000}"/>
    <cellStyle name="Normal 7 9 3 2" xfId="17232" xr:uid="{00000000-0005-0000-0000-000009420000}"/>
    <cellStyle name="Normal 7 9 3 2 2" xfId="17233" xr:uid="{00000000-0005-0000-0000-00000A420000}"/>
    <cellStyle name="Normal 7 9 4" xfId="17234" xr:uid="{00000000-0005-0000-0000-00000B420000}"/>
    <cellStyle name="Normal 7 9 4 2" xfId="17235" xr:uid="{00000000-0005-0000-0000-00000C420000}"/>
    <cellStyle name="Normal 7_BANK RECO" xfId="5347" xr:uid="{00000000-0005-0000-0000-00000D420000}"/>
    <cellStyle name="Normal 70" xfId="5348" xr:uid="{00000000-0005-0000-0000-00000E420000}"/>
    <cellStyle name="Normal 70 2" xfId="17236" xr:uid="{00000000-0005-0000-0000-00000F420000}"/>
    <cellStyle name="Normal 71" xfId="5349" xr:uid="{00000000-0005-0000-0000-000010420000}"/>
    <cellStyle name="Normal 71 2" xfId="17237" xr:uid="{00000000-0005-0000-0000-000011420000}"/>
    <cellStyle name="Normal 72" xfId="5350" xr:uid="{00000000-0005-0000-0000-000012420000}"/>
    <cellStyle name="Normal 72 2" xfId="17238" xr:uid="{00000000-0005-0000-0000-000013420000}"/>
    <cellStyle name="Normal 72 2 2" xfId="17239" xr:uid="{00000000-0005-0000-0000-000014420000}"/>
    <cellStyle name="Normal 72 2 2 2" xfId="17240" xr:uid="{00000000-0005-0000-0000-000015420000}"/>
    <cellStyle name="Normal 72 2 2 2 2" xfId="17241" xr:uid="{00000000-0005-0000-0000-000016420000}"/>
    <cellStyle name="Normal 72 2 2 2 2 2" xfId="17242" xr:uid="{00000000-0005-0000-0000-000017420000}"/>
    <cellStyle name="Normal 72 2 2 2 2 2 2" xfId="17243" xr:uid="{00000000-0005-0000-0000-000018420000}"/>
    <cellStyle name="Normal 72 2 2 2 2 3" xfId="17244" xr:uid="{00000000-0005-0000-0000-000019420000}"/>
    <cellStyle name="Normal 72 2 2 2 3" xfId="17245" xr:uid="{00000000-0005-0000-0000-00001A420000}"/>
    <cellStyle name="Normal 72 2 2 2 3 2" xfId="17246" xr:uid="{00000000-0005-0000-0000-00001B420000}"/>
    <cellStyle name="Normal 72 2 2 2 4" xfId="17247" xr:uid="{00000000-0005-0000-0000-00001C420000}"/>
    <cellStyle name="Normal 72 2 2 3" xfId="17248" xr:uid="{00000000-0005-0000-0000-00001D420000}"/>
    <cellStyle name="Normal 72 2 2 3 2" xfId="17249" xr:uid="{00000000-0005-0000-0000-00001E420000}"/>
    <cellStyle name="Normal 72 2 2 3 2 2" xfId="17250" xr:uid="{00000000-0005-0000-0000-00001F420000}"/>
    <cellStyle name="Normal 72 2 2 3 2 2 2" xfId="17251" xr:uid="{00000000-0005-0000-0000-000020420000}"/>
    <cellStyle name="Normal 72 2 2 3 2 3" xfId="17252" xr:uid="{00000000-0005-0000-0000-000021420000}"/>
    <cellStyle name="Normal 72 2 2 3 3" xfId="17253" xr:uid="{00000000-0005-0000-0000-000022420000}"/>
    <cellStyle name="Normal 72 2 2 3 3 2" xfId="17254" xr:uid="{00000000-0005-0000-0000-000023420000}"/>
    <cellStyle name="Normal 72 2 2 3 4" xfId="17255" xr:uid="{00000000-0005-0000-0000-000024420000}"/>
    <cellStyle name="Normal 72 2 2 4" xfId="17256" xr:uid="{00000000-0005-0000-0000-000025420000}"/>
    <cellStyle name="Normal 72 2 2 4 2" xfId="17257" xr:uid="{00000000-0005-0000-0000-000026420000}"/>
    <cellStyle name="Normal 72 2 2 4 2 2" xfId="17258" xr:uid="{00000000-0005-0000-0000-000027420000}"/>
    <cellStyle name="Normal 72 2 2 4 3" xfId="17259" xr:uid="{00000000-0005-0000-0000-000028420000}"/>
    <cellStyle name="Normal 72 2 2 5" xfId="17260" xr:uid="{00000000-0005-0000-0000-000029420000}"/>
    <cellStyle name="Normal 72 2 2 5 2" xfId="17261" xr:uid="{00000000-0005-0000-0000-00002A420000}"/>
    <cellStyle name="Normal 72 2 2 6" xfId="17262" xr:uid="{00000000-0005-0000-0000-00002B420000}"/>
    <cellStyle name="Normal 72 2 3" xfId="17263" xr:uid="{00000000-0005-0000-0000-00002C420000}"/>
    <cellStyle name="Normal 72 2 3 2" xfId="17264" xr:uid="{00000000-0005-0000-0000-00002D420000}"/>
    <cellStyle name="Normal 72 2 3 2 2" xfId="17265" xr:uid="{00000000-0005-0000-0000-00002E420000}"/>
    <cellStyle name="Normal 72 2 3 2 2 2" xfId="17266" xr:uid="{00000000-0005-0000-0000-00002F420000}"/>
    <cellStyle name="Normal 72 2 3 2 3" xfId="17267" xr:uid="{00000000-0005-0000-0000-000030420000}"/>
    <cellStyle name="Normal 72 2 3 3" xfId="17268" xr:uid="{00000000-0005-0000-0000-000031420000}"/>
    <cellStyle name="Normal 72 2 3 3 2" xfId="17269" xr:uid="{00000000-0005-0000-0000-000032420000}"/>
    <cellStyle name="Normal 72 2 3 4" xfId="17270" xr:uid="{00000000-0005-0000-0000-000033420000}"/>
    <cellStyle name="Normal 72 2 4" xfId="17271" xr:uid="{00000000-0005-0000-0000-000034420000}"/>
    <cellStyle name="Normal 72 2 4 2" xfId="17272" xr:uid="{00000000-0005-0000-0000-000035420000}"/>
    <cellStyle name="Normal 72 2 4 2 2" xfId="17273" xr:uid="{00000000-0005-0000-0000-000036420000}"/>
    <cellStyle name="Normal 72 2 4 2 2 2" xfId="17274" xr:uid="{00000000-0005-0000-0000-000037420000}"/>
    <cellStyle name="Normal 72 2 4 2 3" xfId="17275" xr:uid="{00000000-0005-0000-0000-000038420000}"/>
    <cellStyle name="Normal 72 2 4 3" xfId="17276" xr:uid="{00000000-0005-0000-0000-000039420000}"/>
    <cellStyle name="Normal 72 2 4 3 2" xfId="17277" xr:uid="{00000000-0005-0000-0000-00003A420000}"/>
    <cellStyle name="Normal 72 2 4 4" xfId="17278" xr:uid="{00000000-0005-0000-0000-00003B420000}"/>
    <cellStyle name="Normal 72 2 5" xfId="17279" xr:uid="{00000000-0005-0000-0000-00003C420000}"/>
    <cellStyle name="Normal 72 2 5 2" xfId="17280" xr:uid="{00000000-0005-0000-0000-00003D420000}"/>
    <cellStyle name="Normal 72 2 5 2 2" xfId="17281" xr:uid="{00000000-0005-0000-0000-00003E420000}"/>
    <cellStyle name="Normal 72 2 5 3" xfId="17282" xr:uid="{00000000-0005-0000-0000-00003F420000}"/>
    <cellStyle name="Normal 72 2 6" xfId="17283" xr:uid="{00000000-0005-0000-0000-000040420000}"/>
    <cellStyle name="Normal 72 2 6 2" xfId="17284" xr:uid="{00000000-0005-0000-0000-000041420000}"/>
    <cellStyle name="Normal 727" xfId="19455" xr:uid="{00000000-0005-0000-0000-000042420000}"/>
    <cellStyle name="Normal 729" xfId="19457" xr:uid="{00000000-0005-0000-0000-000043420000}"/>
    <cellStyle name="Normal 73" xfId="5351" xr:uid="{00000000-0005-0000-0000-000044420000}"/>
    <cellStyle name="Normal 73 2" xfId="17285" xr:uid="{00000000-0005-0000-0000-000045420000}"/>
    <cellStyle name="Normal 73 2 2" xfId="17286" xr:uid="{00000000-0005-0000-0000-000046420000}"/>
    <cellStyle name="Normal 73 3" xfId="17287" xr:uid="{00000000-0005-0000-0000-000047420000}"/>
    <cellStyle name="Normal 731" xfId="19503" xr:uid="{90B6AE54-7AB3-46D8-8585-26CB383C0248}"/>
    <cellStyle name="Normal 735" xfId="19498" xr:uid="{00000000-0005-0000-0000-000048420000}"/>
    <cellStyle name="Normal 739" xfId="19497" xr:uid="{00000000-0005-0000-0000-000049420000}"/>
    <cellStyle name="Normal 74" xfId="5352" xr:uid="{00000000-0005-0000-0000-00004A420000}"/>
    <cellStyle name="Normal 74 2" xfId="17288" xr:uid="{00000000-0005-0000-0000-00004B420000}"/>
    <cellStyle name="Normal 75" xfId="5353" xr:uid="{00000000-0005-0000-0000-00004C420000}"/>
    <cellStyle name="Normal 75 2" xfId="17289" xr:uid="{00000000-0005-0000-0000-00004D420000}"/>
    <cellStyle name="Normal 75 2 2" xfId="17290" xr:uid="{00000000-0005-0000-0000-00004E420000}"/>
    <cellStyle name="Normal 75 3" xfId="17291" xr:uid="{00000000-0005-0000-0000-00004F420000}"/>
    <cellStyle name="Normal 752" xfId="19505" xr:uid="{956E82D4-678F-44CA-96B2-402DA61B6225}"/>
    <cellStyle name="Normal 76" xfId="5354" xr:uid="{00000000-0005-0000-0000-000050420000}"/>
    <cellStyle name="Normal 76 2" xfId="17292" xr:uid="{00000000-0005-0000-0000-000051420000}"/>
    <cellStyle name="Normal 76 2 2" xfId="17293" xr:uid="{00000000-0005-0000-0000-000052420000}"/>
    <cellStyle name="Normal 76 2 2 2" xfId="17294" xr:uid="{00000000-0005-0000-0000-000053420000}"/>
    <cellStyle name="Normal 76 2 2 2 2" xfId="17295" xr:uid="{00000000-0005-0000-0000-000054420000}"/>
    <cellStyle name="Normal 76 2 2 2 2 2" xfId="17296" xr:uid="{00000000-0005-0000-0000-000055420000}"/>
    <cellStyle name="Normal 76 2 2 2 2 2 2" xfId="17297" xr:uid="{00000000-0005-0000-0000-000056420000}"/>
    <cellStyle name="Normal 76 2 2 2 2 3" xfId="17298" xr:uid="{00000000-0005-0000-0000-000057420000}"/>
    <cellStyle name="Normal 76 2 2 2 3" xfId="17299" xr:uid="{00000000-0005-0000-0000-000058420000}"/>
    <cellStyle name="Normal 76 2 2 2 3 2" xfId="17300" xr:uid="{00000000-0005-0000-0000-000059420000}"/>
    <cellStyle name="Normal 76 2 2 2 4" xfId="17301" xr:uid="{00000000-0005-0000-0000-00005A420000}"/>
    <cellStyle name="Normal 76 2 2 3" xfId="17302" xr:uid="{00000000-0005-0000-0000-00005B420000}"/>
    <cellStyle name="Normal 76 2 2 3 2" xfId="17303" xr:uid="{00000000-0005-0000-0000-00005C420000}"/>
    <cellStyle name="Normal 76 2 2 3 2 2" xfId="17304" xr:uid="{00000000-0005-0000-0000-00005D420000}"/>
    <cellStyle name="Normal 76 2 2 3 2 2 2" xfId="17305" xr:uid="{00000000-0005-0000-0000-00005E420000}"/>
    <cellStyle name="Normal 76 2 2 3 2 3" xfId="17306" xr:uid="{00000000-0005-0000-0000-00005F420000}"/>
    <cellStyle name="Normal 76 2 2 3 3" xfId="17307" xr:uid="{00000000-0005-0000-0000-000060420000}"/>
    <cellStyle name="Normal 76 2 2 3 3 2" xfId="17308" xr:uid="{00000000-0005-0000-0000-000061420000}"/>
    <cellStyle name="Normal 76 2 2 3 4" xfId="17309" xr:uid="{00000000-0005-0000-0000-000062420000}"/>
    <cellStyle name="Normal 76 2 2 4" xfId="17310" xr:uid="{00000000-0005-0000-0000-000063420000}"/>
    <cellStyle name="Normal 76 2 2 4 2" xfId="17311" xr:uid="{00000000-0005-0000-0000-000064420000}"/>
    <cellStyle name="Normal 76 2 2 4 2 2" xfId="17312" xr:uid="{00000000-0005-0000-0000-000065420000}"/>
    <cellStyle name="Normal 76 2 2 4 3" xfId="17313" xr:uid="{00000000-0005-0000-0000-000066420000}"/>
    <cellStyle name="Normal 76 2 2 5" xfId="17314" xr:uid="{00000000-0005-0000-0000-000067420000}"/>
    <cellStyle name="Normal 76 2 2 5 2" xfId="17315" xr:uid="{00000000-0005-0000-0000-000068420000}"/>
    <cellStyle name="Normal 76 2 2 6" xfId="17316" xr:uid="{00000000-0005-0000-0000-000069420000}"/>
    <cellStyle name="Normal 76 2 3" xfId="17317" xr:uid="{00000000-0005-0000-0000-00006A420000}"/>
    <cellStyle name="Normal 76 2 3 2" xfId="17318" xr:uid="{00000000-0005-0000-0000-00006B420000}"/>
    <cellStyle name="Normal 76 2 3 2 2" xfId="17319" xr:uid="{00000000-0005-0000-0000-00006C420000}"/>
    <cellStyle name="Normal 76 2 3 2 2 2" xfId="17320" xr:uid="{00000000-0005-0000-0000-00006D420000}"/>
    <cellStyle name="Normal 76 2 3 2 3" xfId="17321" xr:uid="{00000000-0005-0000-0000-00006E420000}"/>
    <cellStyle name="Normal 76 2 3 3" xfId="17322" xr:uid="{00000000-0005-0000-0000-00006F420000}"/>
    <cellStyle name="Normal 76 2 3 3 2" xfId="17323" xr:uid="{00000000-0005-0000-0000-000070420000}"/>
    <cellStyle name="Normal 76 2 3 4" xfId="17324" xr:uid="{00000000-0005-0000-0000-000071420000}"/>
    <cellStyle name="Normal 76 2 4" xfId="17325" xr:uid="{00000000-0005-0000-0000-000072420000}"/>
    <cellStyle name="Normal 76 2 4 2" xfId="17326" xr:uid="{00000000-0005-0000-0000-000073420000}"/>
    <cellStyle name="Normal 76 2 4 2 2" xfId="17327" xr:uid="{00000000-0005-0000-0000-000074420000}"/>
    <cellStyle name="Normal 76 2 4 2 2 2" xfId="17328" xr:uid="{00000000-0005-0000-0000-000075420000}"/>
    <cellStyle name="Normal 76 2 4 2 3" xfId="17329" xr:uid="{00000000-0005-0000-0000-000076420000}"/>
    <cellStyle name="Normal 76 2 4 3" xfId="17330" xr:uid="{00000000-0005-0000-0000-000077420000}"/>
    <cellStyle name="Normal 76 2 4 3 2" xfId="17331" xr:uid="{00000000-0005-0000-0000-000078420000}"/>
    <cellStyle name="Normal 76 2 4 4" xfId="17332" xr:uid="{00000000-0005-0000-0000-000079420000}"/>
    <cellStyle name="Normal 76 2 5" xfId="17333" xr:uid="{00000000-0005-0000-0000-00007A420000}"/>
    <cellStyle name="Normal 76 2 5 2" xfId="17334" xr:uid="{00000000-0005-0000-0000-00007B420000}"/>
    <cellStyle name="Normal 76 2 5 2 2" xfId="17335" xr:uid="{00000000-0005-0000-0000-00007C420000}"/>
    <cellStyle name="Normal 76 2 5 3" xfId="17336" xr:uid="{00000000-0005-0000-0000-00007D420000}"/>
    <cellStyle name="Normal 76 2 6" xfId="17337" xr:uid="{00000000-0005-0000-0000-00007E420000}"/>
    <cellStyle name="Normal 76 2 6 2" xfId="17338" xr:uid="{00000000-0005-0000-0000-00007F420000}"/>
    <cellStyle name="Normal 76 2 7" xfId="17339" xr:uid="{00000000-0005-0000-0000-000080420000}"/>
    <cellStyle name="Normal 76 3" xfId="17340" xr:uid="{00000000-0005-0000-0000-000081420000}"/>
    <cellStyle name="Normal 77" xfId="5355" xr:uid="{00000000-0005-0000-0000-000082420000}"/>
    <cellStyle name="Normal 77 2" xfId="17341" xr:uid="{00000000-0005-0000-0000-000083420000}"/>
    <cellStyle name="Normal 78" xfId="5356" xr:uid="{00000000-0005-0000-0000-000084420000}"/>
    <cellStyle name="Normal 78 2" xfId="17342" xr:uid="{00000000-0005-0000-0000-000085420000}"/>
    <cellStyle name="Normal 78 2 2" xfId="17343" xr:uid="{00000000-0005-0000-0000-000086420000}"/>
    <cellStyle name="Normal 78 3" xfId="17344" xr:uid="{00000000-0005-0000-0000-000087420000}"/>
    <cellStyle name="Normal 79" xfId="5357" xr:uid="{00000000-0005-0000-0000-000088420000}"/>
    <cellStyle name="Normal 79 2" xfId="17345" xr:uid="{00000000-0005-0000-0000-000089420000}"/>
    <cellStyle name="Normal 8" xfId="2434" xr:uid="{00000000-0005-0000-0000-00008A420000}"/>
    <cellStyle name="Normal 8 10" xfId="17346" xr:uid="{00000000-0005-0000-0000-00008B420000}"/>
    <cellStyle name="Normal 8 10 2" xfId="17347" xr:uid="{00000000-0005-0000-0000-00008C420000}"/>
    <cellStyle name="Normal 8 10 2 2" xfId="17348" xr:uid="{00000000-0005-0000-0000-00008D420000}"/>
    <cellStyle name="Normal 8 10 2 2 2" xfId="17349" xr:uid="{00000000-0005-0000-0000-00008E420000}"/>
    <cellStyle name="Normal 8 10 2 3" xfId="17350" xr:uid="{00000000-0005-0000-0000-00008F420000}"/>
    <cellStyle name="Normal 8 10 3" xfId="17351" xr:uid="{00000000-0005-0000-0000-000090420000}"/>
    <cellStyle name="Normal 8 10 3 2" xfId="17352" xr:uid="{00000000-0005-0000-0000-000091420000}"/>
    <cellStyle name="Normal 8 10 4" xfId="17353" xr:uid="{00000000-0005-0000-0000-000092420000}"/>
    <cellStyle name="Normal 8 11" xfId="17354" xr:uid="{00000000-0005-0000-0000-000093420000}"/>
    <cellStyle name="Normal 8 11 2" xfId="17355" xr:uid="{00000000-0005-0000-0000-000094420000}"/>
    <cellStyle name="Normal 8 11 2 2" xfId="17356" xr:uid="{00000000-0005-0000-0000-000095420000}"/>
    <cellStyle name="Normal 8 11 2 2 2" xfId="17357" xr:uid="{00000000-0005-0000-0000-000096420000}"/>
    <cellStyle name="Normal 8 11 2 3" xfId="17358" xr:uid="{00000000-0005-0000-0000-000097420000}"/>
    <cellStyle name="Normal 8 11 3" xfId="17359" xr:uid="{00000000-0005-0000-0000-000098420000}"/>
    <cellStyle name="Normal 8 11 3 2" xfId="17360" xr:uid="{00000000-0005-0000-0000-000099420000}"/>
    <cellStyle name="Normal 8 11 4" xfId="17361" xr:uid="{00000000-0005-0000-0000-00009A420000}"/>
    <cellStyle name="Normal 8 12" xfId="17362" xr:uid="{00000000-0005-0000-0000-00009B420000}"/>
    <cellStyle name="Normal 8 12 2" xfId="17363" xr:uid="{00000000-0005-0000-0000-00009C420000}"/>
    <cellStyle name="Normal 8 12 2 2" xfId="17364" xr:uid="{00000000-0005-0000-0000-00009D420000}"/>
    <cellStyle name="Normal 8 12 3" xfId="17365" xr:uid="{00000000-0005-0000-0000-00009E420000}"/>
    <cellStyle name="Normal 8 13" xfId="17366" xr:uid="{00000000-0005-0000-0000-00009F420000}"/>
    <cellStyle name="Normal 8 13 2" xfId="17367" xr:uid="{00000000-0005-0000-0000-0000A0420000}"/>
    <cellStyle name="Normal 8 2" xfId="5358" xr:uid="{00000000-0005-0000-0000-0000A1420000}"/>
    <cellStyle name="Normal 8 2 2" xfId="7461" xr:uid="{00000000-0005-0000-0000-0000A2420000}"/>
    <cellStyle name="Normal 8 2 2 2" xfId="7462" xr:uid="{00000000-0005-0000-0000-0000A3420000}"/>
    <cellStyle name="Normal 8 2 2 2 2" xfId="8102" xr:uid="{00000000-0005-0000-0000-0000A4420000}"/>
    <cellStyle name="Normal 8 2 2 2 2 2" xfId="8103" xr:uid="{00000000-0005-0000-0000-0000A5420000}"/>
    <cellStyle name="Normal 8 2 2 2 2 2 2" xfId="17368" xr:uid="{00000000-0005-0000-0000-0000A6420000}"/>
    <cellStyle name="Normal 8 2 2 2 2 2 2 2" xfId="17369" xr:uid="{00000000-0005-0000-0000-0000A7420000}"/>
    <cellStyle name="Normal 8 2 2 2 2 2 3" xfId="17370" xr:uid="{00000000-0005-0000-0000-0000A8420000}"/>
    <cellStyle name="Normal 8 2 2 2 2 3" xfId="17371" xr:uid="{00000000-0005-0000-0000-0000A9420000}"/>
    <cellStyle name="Normal 8 2 2 2 2 3 2" xfId="17372" xr:uid="{00000000-0005-0000-0000-0000AA420000}"/>
    <cellStyle name="Normal 8 2 2 2 2 4" xfId="17373" xr:uid="{00000000-0005-0000-0000-0000AB420000}"/>
    <cellStyle name="Normal 8 2 2 2 3" xfId="17374" xr:uid="{00000000-0005-0000-0000-0000AC420000}"/>
    <cellStyle name="Normal 8 2 2 2 3 2" xfId="17375" xr:uid="{00000000-0005-0000-0000-0000AD420000}"/>
    <cellStyle name="Normal 8 2 2 2 3 2 2" xfId="17376" xr:uid="{00000000-0005-0000-0000-0000AE420000}"/>
    <cellStyle name="Normal 8 2 2 2 3 2 2 2" xfId="17377" xr:uid="{00000000-0005-0000-0000-0000AF420000}"/>
    <cellStyle name="Normal 8 2 2 2 3 2 3" xfId="17378" xr:uid="{00000000-0005-0000-0000-0000B0420000}"/>
    <cellStyle name="Normal 8 2 2 2 3 3" xfId="17379" xr:uid="{00000000-0005-0000-0000-0000B1420000}"/>
    <cellStyle name="Normal 8 2 2 2 3 3 2" xfId="17380" xr:uid="{00000000-0005-0000-0000-0000B2420000}"/>
    <cellStyle name="Normal 8 2 2 2 3 4" xfId="17381" xr:uid="{00000000-0005-0000-0000-0000B3420000}"/>
    <cellStyle name="Normal 8 2 2 2 4" xfId="17382" xr:uid="{00000000-0005-0000-0000-0000B4420000}"/>
    <cellStyle name="Normal 8 2 2 2 4 2" xfId="17383" xr:uid="{00000000-0005-0000-0000-0000B5420000}"/>
    <cellStyle name="Normal 8 2 2 2 4 2 2" xfId="17384" xr:uid="{00000000-0005-0000-0000-0000B6420000}"/>
    <cellStyle name="Normal 8 2 2 2 4 3" xfId="17385" xr:uid="{00000000-0005-0000-0000-0000B7420000}"/>
    <cellStyle name="Normal 8 2 2 2 5" xfId="17386" xr:uid="{00000000-0005-0000-0000-0000B8420000}"/>
    <cellStyle name="Normal 8 2 2 2 5 2" xfId="17387" xr:uid="{00000000-0005-0000-0000-0000B9420000}"/>
    <cellStyle name="Normal 8 2 2 3" xfId="7463" xr:uid="{00000000-0005-0000-0000-0000BA420000}"/>
    <cellStyle name="Normal 8 2 2 3 2" xfId="17388" xr:uid="{00000000-0005-0000-0000-0000BB420000}"/>
    <cellStyle name="Normal 8 2 2 3 2 2" xfId="17389" xr:uid="{00000000-0005-0000-0000-0000BC420000}"/>
    <cellStyle name="Normal 8 2 2 3 2 2 2" xfId="17390" xr:uid="{00000000-0005-0000-0000-0000BD420000}"/>
    <cellStyle name="Normal 8 2 2 3 2 3" xfId="17391" xr:uid="{00000000-0005-0000-0000-0000BE420000}"/>
    <cellStyle name="Normal 8 2 2 3 3" xfId="17392" xr:uid="{00000000-0005-0000-0000-0000BF420000}"/>
    <cellStyle name="Normal 8 2 2 3 3 2" xfId="17393" xr:uid="{00000000-0005-0000-0000-0000C0420000}"/>
    <cellStyle name="Normal 8 2 2 4" xfId="7464" xr:uid="{00000000-0005-0000-0000-0000C1420000}"/>
    <cellStyle name="Normal 8 2 2 4 2" xfId="17394" xr:uid="{00000000-0005-0000-0000-0000C2420000}"/>
    <cellStyle name="Normal 8 2 2 4 2 2" xfId="17395" xr:uid="{00000000-0005-0000-0000-0000C3420000}"/>
    <cellStyle name="Normal 8 2 2 4 2 2 2" xfId="17396" xr:uid="{00000000-0005-0000-0000-0000C4420000}"/>
    <cellStyle name="Normal 8 2 2 4 2 3" xfId="17397" xr:uid="{00000000-0005-0000-0000-0000C5420000}"/>
    <cellStyle name="Normal 8 2 2 4 3" xfId="17398" xr:uid="{00000000-0005-0000-0000-0000C6420000}"/>
    <cellStyle name="Normal 8 2 2 4 3 2" xfId="17399" xr:uid="{00000000-0005-0000-0000-0000C7420000}"/>
    <cellStyle name="Normal 8 2 2 5" xfId="8104" xr:uid="{00000000-0005-0000-0000-0000C8420000}"/>
    <cellStyle name="Normal 8 2 2 5 2" xfId="17400" xr:uid="{00000000-0005-0000-0000-0000C9420000}"/>
    <cellStyle name="Normal 8 2 2 5 2 2" xfId="17401" xr:uid="{00000000-0005-0000-0000-0000CA420000}"/>
    <cellStyle name="Normal 8 2 2 5 3" xfId="17402" xr:uid="{00000000-0005-0000-0000-0000CB420000}"/>
    <cellStyle name="Normal 8 2 2 6" xfId="17403" xr:uid="{00000000-0005-0000-0000-0000CC420000}"/>
    <cellStyle name="Normal 8 2 2 6 2" xfId="17404" xr:uid="{00000000-0005-0000-0000-0000CD420000}"/>
    <cellStyle name="Normal 8 2 3" xfId="7465" xr:uid="{00000000-0005-0000-0000-0000CE420000}"/>
    <cellStyle name="Normal 8 2 3 2" xfId="17405" xr:uid="{00000000-0005-0000-0000-0000CF420000}"/>
    <cellStyle name="Normal 8 2 3 2 2" xfId="17406" xr:uid="{00000000-0005-0000-0000-0000D0420000}"/>
    <cellStyle name="Normal 8 2 3 2 2 2" xfId="17407" xr:uid="{00000000-0005-0000-0000-0000D1420000}"/>
    <cellStyle name="Normal 8 2 3 2 2 2 2" xfId="17408" xr:uid="{00000000-0005-0000-0000-0000D2420000}"/>
    <cellStyle name="Normal 8 2 3 2 2 2 2 2" xfId="17409" xr:uid="{00000000-0005-0000-0000-0000D3420000}"/>
    <cellStyle name="Normal 8 2 3 2 2 2 3" xfId="17410" xr:uid="{00000000-0005-0000-0000-0000D4420000}"/>
    <cellStyle name="Normal 8 2 3 2 2 3" xfId="17411" xr:uid="{00000000-0005-0000-0000-0000D5420000}"/>
    <cellStyle name="Normal 8 2 3 2 2 3 2" xfId="17412" xr:uid="{00000000-0005-0000-0000-0000D6420000}"/>
    <cellStyle name="Normal 8 2 3 2 2 4" xfId="17413" xr:uid="{00000000-0005-0000-0000-0000D7420000}"/>
    <cellStyle name="Normal 8 2 3 2 3" xfId="17414" xr:uid="{00000000-0005-0000-0000-0000D8420000}"/>
    <cellStyle name="Normal 8 2 3 2 3 2" xfId="17415" xr:uid="{00000000-0005-0000-0000-0000D9420000}"/>
    <cellStyle name="Normal 8 2 3 2 3 2 2" xfId="17416" xr:uid="{00000000-0005-0000-0000-0000DA420000}"/>
    <cellStyle name="Normal 8 2 3 2 3 2 2 2" xfId="17417" xr:uid="{00000000-0005-0000-0000-0000DB420000}"/>
    <cellStyle name="Normal 8 2 3 2 3 2 3" xfId="17418" xr:uid="{00000000-0005-0000-0000-0000DC420000}"/>
    <cellStyle name="Normal 8 2 3 2 3 3" xfId="17419" xr:uid="{00000000-0005-0000-0000-0000DD420000}"/>
    <cellStyle name="Normal 8 2 3 2 3 3 2" xfId="17420" xr:uid="{00000000-0005-0000-0000-0000DE420000}"/>
    <cellStyle name="Normal 8 2 3 2 3 4" xfId="17421" xr:uid="{00000000-0005-0000-0000-0000DF420000}"/>
    <cellStyle name="Normal 8 2 3 2 4" xfId="17422" xr:uid="{00000000-0005-0000-0000-0000E0420000}"/>
    <cellStyle name="Normal 8 2 3 2 4 2" xfId="17423" xr:uid="{00000000-0005-0000-0000-0000E1420000}"/>
    <cellStyle name="Normal 8 2 3 2 4 2 2" xfId="17424" xr:uid="{00000000-0005-0000-0000-0000E2420000}"/>
    <cellStyle name="Normal 8 2 3 2 4 3" xfId="17425" xr:uid="{00000000-0005-0000-0000-0000E3420000}"/>
    <cellStyle name="Normal 8 2 3 2 5" xfId="17426" xr:uid="{00000000-0005-0000-0000-0000E4420000}"/>
    <cellStyle name="Normal 8 2 3 2 5 2" xfId="17427" xr:uid="{00000000-0005-0000-0000-0000E5420000}"/>
    <cellStyle name="Normal 8 2 3 2 6" xfId="17428" xr:uid="{00000000-0005-0000-0000-0000E6420000}"/>
    <cellStyle name="Normal 8 2 3 3" xfId="17429" xr:uid="{00000000-0005-0000-0000-0000E7420000}"/>
    <cellStyle name="Normal 8 2 3 3 2" xfId="17430" xr:uid="{00000000-0005-0000-0000-0000E8420000}"/>
    <cellStyle name="Normal 8 2 3 3 2 2" xfId="17431" xr:uid="{00000000-0005-0000-0000-0000E9420000}"/>
    <cellStyle name="Normal 8 2 3 3 2 2 2" xfId="17432" xr:uid="{00000000-0005-0000-0000-0000EA420000}"/>
    <cellStyle name="Normal 8 2 3 3 2 3" xfId="17433" xr:uid="{00000000-0005-0000-0000-0000EB420000}"/>
    <cellStyle name="Normal 8 2 3 3 3" xfId="17434" xr:uid="{00000000-0005-0000-0000-0000EC420000}"/>
    <cellStyle name="Normal 8 2 3 3 3 2" xfId="17435" xr:uid="{00000000-0005-0000-0000-0000ED420000}"/>
    <cellStyle name="Normal 8 2 3 3 4" xfId="17436" xr:uid="{00000000-0005-0000-0000-0000EE420000}"/>
    <cellStyle name="Normal 8 2 3 4" xfId="17437" xr:uid="{00000000-0005-0000-0000-0000EF420000}"/>
    <cellStyle name="Normal 8 2 3 4 2" xfId="17438" xr:uid="{00000000-0005-0000-0000-0000F0420000}"/>
    <cellStyle name="Normal 8 2 3 4 2 2" xfId="17439" xr:uid="{00000000-0005-0000-0000-0000F1420000}"/>
    <cellStyle name="Normal 8 2 3 4 2 2 2" xfId="17440" xr:uid="{00000000-0005-0000-0000-0000F2420000}"/>
    <cellStyle name="Normal 8 2 3 4 2 3" xfId="17441" xr:uid="{00000000-0005-0000-0000-0000F3420000}"/>
    <cellStyle name="Normal 8 2 3 4 3" xfId="17442" xr:uid="{00000000-0005-0000-0000-0000F4420000}"/>
    <cellStyle name="Normal 8 2 3 4 3 2" xfId="17443" xr:uid="{00000000-0005-0000-0000-0000F5420000}"/>
    <cellStyle name="Normal 8 2 3 4 4" xfId="17444" xr:uid="{00000000-0005-0000-0000-0000F6420000}"/>
    <cellStyle name="Normal 8 2 3 5" xfId="17445" xr:uid="{00000000-0005-0000-0000-0000F7420000}"/>
    <cellStyle name="Normal 8 2 3 5 2" xfId="17446" xr:uid="{00000000-0005-0000-0000-0000F8420000}"/>
    <cellStyle name="Normal 8 2 3 5 2 2" xfId="17447" xr:uid="{00000000-0005-0000-0000-0000F9420000}"/>
    <cellStyle name="Normal 8 2 3 5 3" xfId="17448" xr:uid="{00000000-0005-0000-0000-0000FA420000}"/>
    <cellStyle name="Normal 8 2 3 6" xfId="17449" xr:uid="{00000000-0005-0000-0000-0000FB420000}"/>
    <cellStyle name="Normal 8 2 3 6 2" xfId="17450" xr:uid="{00000000-0005-0000-0000-0000FC420000}"/>
    <cellStyle name="Normal 8 2 4" xfId="7466" xr:uid="{00000000-0005-0000-0000-0000FD420000}"/>
    <cellStyle name="Normal 8 2 4 2" xfId="17451" xr:uid="{00000000-0005-0000-0000-0000FE420000}"/>
    <cellStyle name="Normal 8 2 4 2 2" xfId="17452" xr:uid="{00000000-0005-0000-0000-0000FF420000}"/>
    <cellStyle name="Normal 8 2 4 2 2 2" xfId="17453" xr:uid="{00000000-0005-0000-0000-000000430000}"/>
    <cellStyle name="Normal 8 2 4 2 2 2 2" xfId="17454" xr:uid="{00000000-0005-0000-0000-000001430000}"/>
    <cellStyle name="Normal 8 2 4 2 2 3" xfId="17455" xr:uid="{00000000-0005-0000-0000-000002430000}"/>
    <cellStyle name="Normal 8 2 4 2 3" xfId="17456" xr:uid="{00000000-0005-0000-0000-000003430000}"/>
    <cellStyle name="Normal 8 2 4 2 3 2" xfId="17457" xr:uid="{00000000-0005-0000-0000-000004430000}"/>
    <cellStyle name="Normal 8 2 4 2 4" xfId="17458" xr:uid="{00000000-0005-0000-0000-000005430000}"/>
    <cellStyle name="Normal 8 2 4 3" xfId="17459" xr:uid="{00000000-0005-0000-0000-000006430000}"/>
    <cellStyle name="Normal 8 2 4 3 2" xfId="17460" xr:uid="{00000000-0005-0000-0000-000007430000}"/>
    <cellStyle name="Normal 8 2 4 3 2 2" xfId="17461" xr:uid="{00000000-0005-0000-0000-000008430000}"/>
    <cellStyle name="Normal 8 2 4 3 2 2 2" xfId="17462" xr:uid="{00000000-0005-0000-0000-000009430000}"/>
    <cellStyle name="Normal 8 2 4 3 2 3" xfId="17463" xr:uid="{00000000-0005-0000-0000-00000A430000}"/>
    <cellStyle name="Normal 8 2 4 3 3" xfId="17464" xr:uid="{00000000-0005-0000-0000-00000B430000}"/>
    <cellStyle name="Normal 8 2 4 3 3 2" xfId="17465" xr:uid="{00000000-0005-0000-0000-00000C430000}"/>
    <cellStyle name="Normal 8 2 4 3 4" xfId="17466" xr:uid="{00000000-0005-0000-0000-00000D430000}"/>
    <cellStyle name="Normal 8 2 4 4" xfId="17467" xr:uid="{00000000-0005-0000-0000-00000E430000}"/>
    <cellStyle name="Normal 8 2 4 4 2" xfId="17468" xr:uid="{00000000-0005-0000-0000-00000F430000}"/>
    <cellStyle name="Normal 8 2 4 4 2 2" xfId="17469" xr:uid="{00000000-0005-0000-0000-000010430000}"/>
    <cellStyle name="Normal 8 2 4 4 3" xfId="17470" xr:uid="{00000000-0005-0000-0000-000011430000}"/>
    <cellStyle name="Normal 8 2 4 5" xfId="17471" xr:uid="{00000000-0005-0000-0000-000012430000}"/>
    <cellStyle name="Normal 8 2 4 5 2" xfId="17472" xr:uid="{00000000-0005-0000-0000-000013430000}"/>
    <cellStyle name="Normal 8 2 5" xfId="8105" xr:uid="{00000000-0005-0000-0000-000014430000}"/>
    <cellStyle name="Normal 8 2 5 2" xfId="17473" xr:uid="{00000000-0005-0000-0000-000015430000}"/>
    <cellStyle name="Normal 8 2 5 2 2" xfId="17474" xr:uid="{00000000-0005-0000-0000-000016430000}"/>
    <cellStyle name="Normal 8 2 5 2 2 2" xfId="17475" xr:uid="{00000000-0005-0000-0000-000017430000}"/>
    <cellStyle name="Normal 8 2 5 2 3" xfId="17476" xr:uid="{00000000-0005-0000-0000-000018430000}"/>
    <cellStyle name="Normal 8 2 5 3" xfId="17477" xr:uid="{00000000-0005-0000-0000-000019430000}"/>
    <cellStyle name="Normal 8 2 5 3 2" xfId="17478" xr:uid="{00000000-0005-0000-0000-00001A430000}"/>
    <cellStyle name="Normal 8 2 5 4" xfId="17479" xr:uid="{00000000-0005-0000-0000-00001B430000}"/>
    <cellStyle name="Normal 8 2 6" xfId="17480" xr:uid="{00000000-0005-0000-0000-00001C430000}"/>
    <cellStyle name="Normal 8 2 6 2" xfId="17481" xr:uid="{00000000-0005-0000-0000-00001D430000}"/>
    <cellStyle name="Normal 8 2 6 2 2" xfId="17482" xr:uid="{00000000-0005-0000-0000-00001E430000}"/>
    <cellStyle name="Normal 8 2 6 2 2 2" xfId="17483" xr:uid="{00000000-0005-0000-0000-00001F430000}"/>
    <cellStyle name="Normal 8 2 6 2 3" xfId="17484" xr:uid="{00000000-0005-0000-0000-000020430000}"/>
    <cellStyle name="Normal 8 2 6 3" xfId="17485" xr:uid="{00000000-0005-0000-0000-000021430000}"/>
    <cellStyle name="Normal 8 2 6 3 2" xfId="17486" xr:uid="{00000000-0005-0000-0000-000022430000}"/>
    <cellStyle name="Normal 8 2 6 4" xfId="17487" xr:uid="{00000000-0005-0000-0000-000023430000}"/>
    <cellStyle name="Normal 8 2 7" xfId="17488" xr:uid="{00000000-0005-0000-0000-000024430000}"/>
    <cellStyle name="Normal 8 2 7 2" xfId="17489" xr:uid="{00000000-0005-0000-0000-000025430000}"/>
    <cellStyle name="Normal 8 2 7 2 2" xfId="17490" xr:uid="{00000000-0005-0000-0000-000026430000}"/>
    <cellStyle name="Normal 8 2 7 3" xfId="17491" xr:uid="{00000000-0005-0000-0000-000027430000}"/>
    <cellStyle name="Normal 8 2 8" xfId="17492" xr:uid="{00000000-0005-0000-0000-000028430000}"/>
    <cellStyle name="Normal 8 2 8 2" xfId="17493" xr:uid="{00000000-0005-0000-0000-000029430000}"/>
    <cellStyle name="Normal 8 3" xfId="5359" xr:uid="{00000000-0005-0000-0000-00002A430000}"/>
    <cellStyle name="Normal 8 3 2" xfId="17494" xr:uid="{00000000-0005-0000-0000-00002B430000}"/>
    <cellStyle name="Normal 8 3 2 2" xfId="17495" xr:uid="{00000000-0005-0000-0000-00002C430000}"/>
    <cellStyle name="Normal 8 3 2 2 2" xfId="17496" xr:uid="{00000000-0005-0000-0000-00002D430000}"/>
    <cellStyle name="Normal 8 3 2 2 2 2" xfId="17497" xr:uid="{00000000-0005-0000-0000-00002E430000}"/>
    <cellStyle name="Normal 8 3 2 2 2 2 2" xfId="17498" xr:uid="{00000000-0005-0000-0000-00002F430000}"/>
    <cellStyle name="Normal 8 3 2 2 2 2 2 2" xfId="17499" xr:uid="{00000000-0005-0000-0000-000030430000}"/>
    <cellStyle name="Normal 8 3 2 2 2 2 3" xfId="17500" xr:uid="{00000000-0005-0000-0000-000031430000}"/>
    <cellStyle name="Normal 8 3 2 2 2 3" xfId="17501" xr:uid="{00000000-0005-0000-0000-000032430000}"/>
    <cellStyle name="Normal 8 3 2 2 2 3 2" xfId="17502" xr:uid="{00000000-0005-0000-0000-000033430000}"/>
    <cellStyle name="Normal 8 3 2 2 2 4" xfId="17503" xr:uid="{00000000-0005-0000-0000-000034430000}"/>
    <cellStyle name="Normal 8 3 2 2 3" xfId="17504" xr:uid="{00000000-0005-0000-0000-000035430000}"/>
    <cellStyle name="Normal 8 3 2 2 3 2" xfId="17505" xr:uid="{00000000-0005-0000-0000-000036430000}"/>
    <cellStyle name="Normal 8 3 2 2 3 2 2" xfId="17506" xr:uid="{00000000-0005-0000-0000-000037430000}"/>
    <cellStyle name="Normal 8 3 2 2 3 2 2 2" xfId="17507" xr:uid="{00000000-0005-0000-0000-000038430000}"/>
    <cellStyle name="Normal 8 3 2 2 3 2 3" xfId="17508" xr:uid="{00000000-0005-0000-0000-000039430000}"/>
    <cellStyle name="Normal 8 3 2 2 3 3" xfId="17509" xr:uid="{00000000-0005-0000-0000-00003A430000}"/>
    <cellStyle name="Normal 8 3 2 2 3 3 2" xfId="17510" xr:uid="{00000000-0005-0000-0000-00003B430000}"/>
    <cellStyle name="Normal 8 3 2 2 3 4" xfId="17511" xr:uid="{00000000-0005-0000-0000-00003C430000}"/>
    <cellStyle name="Normal 8 3 2 2 4" xfId="17512" xr:uid="{00000000-0005-0000-0000-00003D430000}"/>
    <cellStyle name="Normal 8 3 2 2 4 2" xfId="17513" xr:uid="{00000000-0005-0000-0000-00003E430000}"/>
    <cellStyle name="Normal 8 3 2 2 4 2 2" xfId="17514" xr:uid="{00000000-0005-0000-0000-00003F430000}"/>
    <cellStyle name="Normal 8 3 2 2 4 3" xfId="17515" xr:uid="{00000000-0005-0000-0000-000040430000}"/>
    <cellStyle name="Normal 8 3 2 2 5" xfId="17516" xr:uid="{00000000-0005-0000-0000-000041430000}"/>
    <cellStyle name="Normal 8 3 2 2 5 2" xfId="17517" xr:uid="{00000000-0005-0000-0000-000042430000}"/>
    <cellStyle name="Normal 8 3 2 2 6" xfId="17518" xr:uid="{00000000-0005-0000-0000-000043430000}"/>
    <cellStyle name="Normal 8 3 2 3" xfId="17519" xr:uid="{00000000-0005-0000-0000-000044430000}"/>
    <cellStyle name="Normal 8 3 2 3 2" xfId="17520" xr:uid="{00000000-0005-0000-0000-000045430000}"/>
    <cellStyle name="Normal 8 3 2 3 2 2" xfId="17521" xr:uid="{00000000-0005-0000-0000-000046430000}"/>
    <cellStyle name="Normal 8 3 2 3 2 2 2" xfId="17522" xr:uid="{00000000-0005-0000-0000-000047430000}"/>
    <cellStyle name="Normal 8 3 2 3 2 3" xfId="17523" xr:uid="{00000000-0005-0000-0000-000048430000}"/>
    <cellStyle name="Normal 8 3 2 3 3" xfId="17524" xr:uid="{00000000-0005-0000-0000-000049430000}"/>
    <cellStyle name="Normal 8 3 2 3 3 2" xfId="17525" xr:uid="{00000000-0005-0000-0000-00004A430000}"/>
    <cellStyle name="Normal 8 3 2 3 4" xfId="17526" xr:uid="{00000000-0005-0000-0000-00004B430000}"/>
    <cellStyle name="Normal 8 3 2 4" xfId="17527" xr:uid="{00000000-0005-0000-0000-00004C430000}"/>
    <cellStyle name="Normal 8 3 2 4 2" xfId="17528" xr:uid="{00000000-0005-0000-0000-00004D430000}"/>
    <cellStyle name="Normal 8 3 2 4 2 2" xfId="17529" xr:uid="{00000000-0005-0000-0000-00004E430000}"/>
    <cellStyle name="Normal 8 3 2 4 2 2 2" xfId="17530" xr:uid="{00000000-0005-0000-0000-00004F430000}"/>
    <cellStyle name="Normal 8 3 2 4 2 3" xfId="17531" xr:uid="{00000000-0005-0000-0000-000050430000}"/>
    <cellStyle name="Normal 8 3 2 4 3" xfId="17532" xr:uid="{00000000-0005-0000-0000-000051430000}"/>
    <cellStyle name="Normal 8 3 2 4 3 2" xfId="17533" xr:uid="{00000000-0005-0000-0000-000052430000}"/>
    <cellStyle name="Normal 8 3 2 4 4" xfId="17534" xr:uid="{00000000-0005-0000-0000-000053430000}"/>
    <cellStyle name="Normal 8 3 2 5" xfId="17535" xr:uid="{00000000-0005-0000-0000-000054430000}"/>
    <cellStyle name="Normal 8 3 2 5 2" xfId="17536" xr:uid="{00000000-0005-0000-0000-000055430000}"/>
    <cellStyle name="Normal 8 3 2 5 2 2" xfId="17537" xr:uid="{00000000-0005-0000-0000-000056430000}"/>
    <cellStyle name="Normal 8 3 2 5 3" xfId="17538" xr:uid="{00000000-0005-0000-0000-000057430000}"/>
    <cellStyle name="Normal 8 3 2 6" xfId="17539" xr:uid="{00000000-0005-0000-0000-000058430000}"/>
    <cellStyle name="Normal 8 3 2 6 2" xfId="17540" xr:uid="{00000000-0005-0000-0000-000059430000}"/>
    <cellStyle name="Normal 8 3 3" xfId="17541" xr:uid="{00000000-0005-0000-0000-00005A430000}"/>
    <cellStyle name="Normal 8 3 3 2" xfId="17542" xr:uid="{00000000-0005-0000-0000-00005B430000}"/>
    <cellStyle name="Normal 8 3 3 2 2" xfId="17543" xr:uid="{00000000-0005-0000-0000-00005C430000}"/>
    <cellStyle name="Normal 8 3 3 2 2 2" xfId="17544" xr:uid="{00000000-0005-0000-0000-00005D430000}"/>
    <cellStyle name="Normal 8 3 3 2 2 2 2" xfId="17545" xr:uid="{00000000-0005-0000-0000-00005E430000}"/>
    <cellStyle name="Normal 8 3 3 2 2 3" xfId="17546" xr:uid="{00000000-0005-0000-0000-00005F430000}"/>
    <cellStyle name="Normal 8 3 3 2 3" xfId="17547" xr:uid="{00000000-0005-0000-0000-000060430000}"/>
    <cellStyle name="Normal 8 3 3 2 3 2" xfId="17548" xr:uid="{00000000-0005-0000-0000-000061430000}"/>
    <cellStyle name="Normal 8 3 3 2 4" xfId="17549" xr:uid="{00000000-0005-0000-0000-000062430000}"/>
    <cellStyle name="Normal 8 3 3 3" xfId="17550" xr:uid="{00000000-0005-0000-0000-000063430000}"/>
    <cellStyle name="Normal 8 3 3 3 2" xfId="17551" xr:uid="{00000000-0005-0000-0000-000064430000}"/>
    <cellStyle name="Normal 8 3 3 3 2 2" xfId="17552" xr:uid="{00000000-0005-0000-0000-000065430000}"/>
    <cellStyle name="Normal 8 3 3 3 2 2 2" xfId="17553" xr:uid="{00000000-0005-0000-0000-000066430000}"/>
    <cellStyle name="Normal 8 3 3 3 2 3" xfId="17554" xr:uid="{00000000-0005-0000-0000-000067430000}"/>
    <cellStyle name="Normal 8 3 3 3 3" xfId="17555" xr:uid="{00000000-0005-0000-0000-000068430000}"/>
    <cellStyle name="Normal 8 3 3 3 3 2" xfId="17556" xr:uid="{00000000-0005-0000-0000-000069430000}"/>
    <cellStyle name="Normal 8 3 3 3 4" xfId="17557" xr:uid="{00000000-0005-0000-0000-00006A430000}"/>
    <cellStyle name="Normal 8 3 3 4" xfId="17558" xr:uid="{00000000-0005-0000-0000-00006B430000}"/>
    <cellStyle name="Normal 8 3 3 4 2" xfId="17559" xr:uid="{00000000-0005-0000-0000-00006C430000}"/>
    <cellStyle name="Normal 8 3 3 4 2 2" xfId="17560" xr:uid="{00000000-0005-0000-0000-00006D430000}"/>
    <cellStyle name="Normal 8 3 3 4 3" xfId="17561" xr:uid="{00000000-0005-0000-0000-00006E430000}"/>
    <cellStyle name="Normal 8 3 3 5" xfId="17562" xr:uid="{00000000-0005-0000-0000-00006F430000}"/>
    <cellStyle name="Normal 8 3 3 5 2" xfId="17563" xr:uid="{00000000-0005-0000-0000-000070430000}"/>
    <cellStyle name="Normal 8 3 4" xfId="17564" xr:uid="{00000000-0005-0000-0000-000071430000}"/>
    <cellStyle name="Normal 8 3 4 2" xfId="17565" xr:uid="{00000000-0005-0000-0000-000072430000}"/>
    <cellStyle name="Normal 8 3 4 2 2" xfId="17566" xr:uid="{00000000-0005-0000-0000-000073430000}"/>
    <cellStyle name="Normal 8 3 4 2 2 2" xfId="17567" xr:uid="{00000000-0005-0000-0000-000074430000}"/>
    <cellStyle name="Normal 8 3 4 2 3" xfId="17568" xr:uid="{00000000-0005-0000-0000-000075430000}"/>
    <cellStyle name="Normal 8 3 4 3" xfId="17569" xr:uid="{00000000-0005-0000-0000-000076430000}"/>
    <cellStyle name="Normal 8 3 4 3 2" xfId="17570" xr:uid="{00000000-0005-0000-0000-000077430000}"/>
    <cellStyle name="Normal 8 3 4 4" xfId="17571" xr:uid="{00000000-0005-0000-0000-000078430000}"/>
    <cellStyle name="Normal 8 3 5" xfId="17572" xr:uid="{00000000-0005-0000-0000-000079430000}"/>
    <cellStyle name="Normal 8 3 5 2" xfId="17573" xr:uid="{00000000-0005-0000-0000-00007A430000}"/>
    <cellStyle name="Normal 8 3 5 2 2" xfId="17574" xr:uid="{00000000-0005-0000-0000-00007B430000}"/>
    <cellStyle name="Normal 8 3 5 2 2 2" xfId="17575" xr:uid="{00000000-0005-0000-0000-00007C430000}"/>
    <cellStyle name="Normal 8 3 5 2 3" xfId="17576" xr:uid="{00000000-0005-0000-0000-00007D430000}"/>
    <cellStyle name="Normal 8 3 5 3" xfId="17577" xr:uid="{00000000-0005-0000-0000-00007E430000}"/>
    <cellStyle name="Normal 8 3 5 3 2" xfId="17578" xr:uid="{00000000-0005-0000-0000-00007F430000}"/>
    <cellStyle name="Normal 8 3 5 4" xfId="17579" xr:uid="{00000000-0005-0000-0000-000080430000}"/>
    <cellStyle name="Normal 8 3 6" xfId="17580" xr:uid="{00000000-0005-0000-0000-000081430000}"/>
    <cellStyle name="Normal 8 3 6 2" xfId="17581" xr:uid="{00000000-0005-0000-0000-000082430000}"/>
    <cellStyle name="Normal 8 3 6 2 2" xfId="17582" xr:uid="{00000000-0005-0000-0000-000083430000}"/>
    <cellStyle name="Normal 8 3 6 3" xfId="17583" xr:uid="{00000000-0005-0000-0000-000084430000}"/>
    <cellStyle name="Normal 8 3 7" xfId="17584" xr:uid="{00000000-0005-0000-0000-000085430000}"/>
    <cellStyle name="Normal 8 3 7 2" xfId="17585" xr:uid="{00000000-0005-0000-0000-000086430000}"/>
    <cellStyle name="Normal 8 4" xfId="7467" xr:uid="{00000000-0005-0000-0000-000087430000}"/>
    <cellStyle name="Normal 8 4 2" xfId="17586" xr:uid="{00000000-0005-0000-0000-000088430000}"/>
    <cellStyle name="Normal 8 4 2 2" xfId="17587" xr:uid="{00000000-0005-0000-0000-000089430000}"/>
    <cellStyle name="Normal 8 4 2 2 2" xfId="17588" xr:uid="{00000000-0005-0000-0000-00008A430000}"/>
    <cellStyle name="Normal 8 4 2 2 2 2" xfId="17589" xr:uid="{00000000-0005-0000-0000-00008B430000}"/>
    <cellStyle name="Normal 8 4 2 2 2 2 2" xfId="17590" xr:uid="{00000000-0005-0000-0000-00008C430000}"/>
    <cellStyle name="Normal 8 4 2 2 2 2 2 2" xfId="17591" xr:uid="{00000000-0005-0000-0000-00008D430000}"/>
    <cellStyle name="Normal 8 4 2 2 2 2 3" xfId="17592" xr:uid="{00000000-0005-0000-0000-00008E430000}"/>
    <cellStyle name="Normal 8 4 2 2 2 3" xfId="17593" xr:uid="{00000000-0005-0000-0000-00008F430000}"/>
    <cellStyle name="Normal 8 4 2 2 2 3 2" xfId="17594" xr:uid="{00000000-0005-0000-0000-000090430000}"/>
    <cellStyle name="Normal 8 4 2 2 2 4" xfId="17595" xr:uid="{00000000-0005-0000-0000-000091430000}"/>
    <cellStyle name="Normal 8 4 2 2 3" xfId="17596" xr:uid="{00000000-0005-0000-0000-000092430000}"/>
    <cellStyle name="Normal 8 4 2 2 3 2" xfId="17597" xr:uid="{00000000-0005-0000-0000-000093430000}"/>
    <cellStyle name="Normal 8 4 2 2 3 2 2" xfId="17598" xr:uid="{00000000-0005-0000-0000-000094430000}"/>
    <cellStyle name="Normal 8 4 2 2 3 2 2 2" xfId="17599" xr:uid="{00000000-0005-0000-0000-000095430000}"/>
    <cellStyle name="Normal 8 4 2 2 3 2 3" xfId="17600" xr:uid="{00000000-0005-0000-0000-000096430000}"/>
    <cellStyle name="Normal 8 4 2 2 3 3" xfId="17601" xr:uid="{00000000-0005-0000-0000-000097430000}"/>
    <cellStyle name="Normal 8 4 2 2 3 3 2" xfId="17602" xr:uid="{00000000-0005-0000-0000-000098430000}"/>
    <cellStyle name="Normal 8 4 2 2 3 4" xfId="17603" xr:uid="{00000000-0005-0000-0000-000099430000}"/>
    <cellStyle name="Normal 8 4 2 2 4" xfId="17604" xr:uid="{00000000-0005-0000-0000-00009A430000}"/>
    <cellStyle name="Normal 8 4 2 2 4 2" xfId="17605" xr:uid="{00000000-0005-0000-0000-00009B430000}"/>
    <cellStyle name="Normal 8 4 2 2 4 2 2" xfId="17606" xr:uid="{00000000-0005-0000-0000-00009C430000}"/>
    <cellStyle name="Normal 8 4 2 2 4 3" xfId="17607" xr:uid="{00000000-0005-0000-0000-00009D430000}"/>
    <cellStyle name="Normal 8 4 2 2 5" xfId="17608" xr:uid="{00000000-0005-0000-0000-00009E430000}"/>
    <cellStyle name="Normal 8 4 2 2 5 2" xfId="17609" xr:uid="{00000000-0005-0000-0000-00009F430000}"/>
    <cellStyle name="Normal 8 4 2 2 6" xfId="17610" xr:uid="{00000000-0005-0000-0000-0000A0430000}"/>
    <cellStyle name="Normal 8 4 2 3" xfId="17611" xr:uid="{00000000-0005-0000-0000-0000A1430000}"/>
    <cellStyle name="Normal 8 4 2 3 2" xfId="17612" xr:uid="{00000000-0005-0000-0000-0000A2430000}"/>
    <cellStyle name="Normal 8 4 2 3 2 2" xfId="17613" xr:uid="{00000000-0005-0000-0000-0000A3430000}"/>
    <cellStyle name="Normal 8 4 2 3 2 2 2" xfId="17614" xr:uid="{00000000-0005-0000-0000-0000A4430000}"/>
    <cellStyle name="Normal 8 4 2 3 2 3" xfId="17615" xr:uid="{00000000-0005-0000-0000-0000A5430000}"/>
    <cellStyle name="Normal 8 4 2 3 3" xfId="17616" xr:uid="{00000000-0005-0000-0000-0000A6430000}"/>
    <cellStyle name="Normal 8 4 2 3 3 2" xfId="17617" xr:uid="{00000000-0005-0000-0000-0000A7430000}"/>
    <cellStyle name="Normal 8 4 2 3 4" xfId="17618" xr:uid="{00000000-0005-0000-0000-0000A8430000}"/>
    <cellStyle name="Normal 8 4 2 4" xfId="17619" xr:uid="{00000000-0005-0000-0000-0000A9430000}"/>
    <cellStyle name="Normal 8 4 2 4 2" xfId="17620" xr:uid="{00000000-0005-0000-0000-0000AA430000}"/>
    <cellStyle name="Normal 8 4 2 4 2 2" xfId="17621" xr:uid="{00000000-0005-0000-0000-0000AB430000}"/>
    <cellStyle name="Normal 8 4 2 4 2 2 2" xfId="17622" xr:uid="{00000000-0005-0000-0000-0000AC430000}"/>
    <cellStyle name="Normal 8 4 2 4 2 3" xfId="17623" xr:uid="{00000000-0005-0000-0000-0000AD430000}"/>
    <cellStyle name="Normal 8 4 2 4 3" xfId="17624" xr:uid="{00000000-0005-0000-0000-0000AE430000}"/>
    <cellStyle name="Normal 8 4 2 4 3 2" xfId="17625" xr:uid="{00000000-0005-0000-0000-0000AF430000}"/>
    <cellStyle name="Normal 8 4 2 4 4" xfId="17626" xr:uid="{00000000-0005-0000-0000-0000B0430000}"/>
    <cellStyle name="Normal 8 4 2 5" xfId="17627" xr:uid="{00000000-0005-0000-0000-0000B1430000}"/>
    <cellStyle name="Normal 8 4 2 5 2" xfId="17628" xr:uid="{00000000-0005-0000-0000-0000B2430000}"/>
    <cellStyle name="Normal 8 4 2 5 2 2" xfId="17629" xr:uid="{00000000-0005-0000-0000-0000B3430000}"/>
    <cellStyle name="Normal 8 4 2 5 3" xfId="17630" xr:uid="{00000000-0005-0000-0000-0000B4430000}"/>
    <cellStyle name="Normal 8 4 2 6" xfId="17631" xr:uid="{00000000-0005-0000-0000-0000B5430000}"/>
    <cellStyle name="Normal 8 4 2 6 2" xfId="17632" xr:uid="{00000000-0005-0000-0000-0000B6430000}"/>
    <cellStyle name="Normal 8 4 2 7" xfId="17633" xr:uid="{00000000-0005-0000-0000-0000B7430000}"/>
    <cellStyle name="Normal 8 4 3" xfId="17634" xr:uid="{00000000-0005-0000-0000-0000B8430000}"/>
    <cellStyle name="Normal 8 4 3 2" xfId="17635" xr:uid="{00000000-0005-0000-0000-0000B9430000}"/>
    <cellStyle name="Normal 8 4 3 2 2" xfId="17636" xr:uid="{00000000-0005-0000-0000-0000BA430000}"/>
    <cellStyle name="Normal 8 4 3 2 2 2" xfId="17637" xr:uid="{00000000-0005-0000-0000-0000BB430000}"/>
    <cellStyle name="Normal 8 4 3 2 2 2 2" xfId="17638" xr:uid="{00000000-0005-0000-0000-0000BC430000}"/>
    <cellStyle name="Normal 8 4 3 2 2 3" xfId="17639" xr:uid="{00000000-0005-0000-0000-0000BD430000}"/>
    <cellStyle name="Normal 8 4 3 2 3" xfId="17640" xr:uid="{00000000-0005-0000-0000-0000BE430000}"/>
    <cellStyle name="Normal 8 4 3 2 3 2" xfId="17641" xr:uid="{00000000-0005-0000-0000-0000BF430000}"/>
    <cellStyle name="Normal 8 4 3 2 4" xfId="17642" xr:uid="{00000000-0005-0000-0000-0000C0430000}"/>
    <cellStyle name="Normal 8 4 3 3" xfId="17643" xr:uid="{00000000-0005-0000-0000-0000C1430000}"/>
    <cellStyle name="Normal 8 4 3 3 2" xfId="17644" xr:uid="{00000000-0005-0000-0000-0000C2430000}"/>
    <cellStyle name="Normal 8 4 3 3 2 2" xfId="17645" xr:uid="{00000000-0005-0000-0000-0000C3430000}"/>
    <cellStyle name="Normal 8 4 3 3 2 2 2" xfId="17646" xr:uid="{00000000-0005-0000-0000-0000C4430000}"/>
    <cellStyle name="Normal 8 4 3 3 2 3" xfId="17647" xr:uid="{00000000-0005-0000-0000-0000C5430000}"/>
    <cellStyle name="Normal 8 4 3 3 3" xfId="17648" xr:uid="{00000000-0005-0000-0000-0000C6430000}"/>
    <cellStyle name="Normal 8 4 3 3 3 2" xfId="17649" xr:uid="{00000000-0005-0000-0000-0000C7430000}"/>
    <cellStyle name="Normal 8 4 3 3 4" xfId="17650" xr:uid="{00000000-0005-0000-0000-0000C8430000}"/>
    <cellStyle name="Normal 8 4 3 4" xfId="17651" xr:uid="{00000000-0005-0000-0000-0000C9430000}"/>
    <cellStyle name="Normal 8 4 3 4 2" xfId="17652" xr:uid="{00000000-0005-0000-0000-0000CA430000}"/>
    <cellStyle name="Normal 8 4 3 4 2 2" xfId="17653" xr:uid="{00000000-0005-0000-0000-0000CB430000}"/>
    <cellStyle name="Normal 8 4 3 4 3" xfId="17654" xr:uid="{00000000-0005-0000-0000-0000CC430000}"/>
    <cellStyle name="Normal 8 4 3 5" xfId="17655" xr:uid="{00000000-0005-0000-0000-0000CD430000}"/>
    <cellStyle name="Normal 8 4 3 5 2" xfId="17656" xr:uid="{00000000-0005-0000-0000-0000CE430000}"/>
    <cellStyle name="Normal 8 4 3 6" xfId="17657" xr:uid="{00000000-0005-0000-0000-0000CF430000}"/>
    <cellStyle name="Normal 8 4 4" xfId="17658" xr:uid="{00000000-0005-0000-0000-0000D0430000}"/>
    <cellStyle name="Normal 8 4 4 2" xfId="17659" xr:uid="{00000000-0005-0000-0000-0000D1430000}"/>
    <cellStyle name="Normal 8 4 4 2 2" xfId="17660" xr:uid="{00000000-0005-0000-0000-0000D2430000}"/>
    <cellStyle name="Normal 8 4 4 2 2 2" xfId="17661" xr:uid="{00000000-0005-0000-0000-0000D3430000}"/>
    <cellStyle name="Normal 8 4 4 2 3" xfId="17662" xr:uid="{00000000-0005-0000-0000-0000D4430000}"/>
    <cellStyle name="Normal 8 4 4 3" xfId="17663" xr:uid="{00000000-0005-0000-0000-0000D5430000}"/>
    <cellStyle name="Normal 8 4 4 3 2" xfId="17664" xr:uid="{00000000-0005-0000-0000-0000D6430000}"/>
    <cellStyle name="Normal 8 4 4 4" xfId="17665" xr:uid="{00000000-0005-0000-0000-0000D7430000}"/>
    <cellStyle name="Normal 8 4 5" xfId="17666" xr:uid="{00000000-0005-0000-0000-0000D8430000}"/>
    <cellStyle name="Normal 8 4 5 2" xfId="17667" xr:uid="{00000000-0005-0000-0000-0000D9430000}"/>
    <cellStyle name="Normal 8 4 5 2 2" xfId="17668" xr:uid="{00000000-0005-0000-0000-0000DA430000}"/>
    <cellStyle name="Normal 8 4 5 2 2 2" xfId="17669" xr:uid="{00000000-0005-0000-0000-0000DB430000}"/>
    <cellStyle name="Normal 8 4 5 2 3" xfId="17670" xr:uid="{00000000-0005-0000-0000-0000DC430000}"/>
    <cellStyle name="Normal 8 4 5 3" xfId="17671" xr:uid="{00000000-0005-0000-0000-0000DD430000}"/>
    <cellStyle name="Normal 8 4 5 3 2" xfId="17672" xr:uid="{00000000-0005-0000-0000-0000DE430000}"/>
    <cellStyle name="Normal 8 4 5 4" xfId="17673" xr:uid="{00000000-0005-0000-0000-0000DF430000}"/>
    <cellStyle name="Normal 8 4 6" xfId="17674" xr:uid="{00000000-0005-0000-0000-0000E0430000}"/>
    <cellStyle name="Normal 8 4 6 2" xfId="17675" xr:uid="{00000000-0005-0000-0000-0000E1430000}"/>
    <cellStyle name="Normal 8 4 6 2 2" xfId="17676" xr:uid="{00000000-0005-0000-0000-0000E2430000}"/>
    <cellStyle name="Normal 8 4 6 3" xfId="17677" xr:uid="{00000000-0005-0000-0000-0000E3430000}"/>
    <cellStyle name="Normal 8 4 7" xfId="17678" xr:uid="{00000000-0005-0000-0000-0000E4430000}"/>
    <cellStyle name="Normal 8 4 7 2" xfId="17679" xr:uid="{00000000-0005-0000-0000-0000E5430000}"/>
    <cellStyle name="Normal 8 5" xfId="7468" xr:uid="{00000000-0005-0000-0000-0000E6430000}"/>
    <cellStyle name="Normal 8 5 2" xfId="17680" xr:uid="{00000000-0005-0000-0000-0000E7430000}"/>
    <cellStyle name="Normal 8 5 2 2" xfId="17681" xr:uid="{00000000-0005-0000-0000-0000E8430000}"/>
    <cellStyle name="Normal 8 5 2 2 2" xfId="17682" xr:uid="{00000000-0005-0000-0000-0000E9430000}"/>
    <cellStyle name="Normal 8 5 2 2 2 2" xfId="17683" xr:uid="{00000000-0005-0000-0000-0000EA430000}"/>
    <cellStyle name="Normal 8 5 2 2 2 2 2" xfId="17684" xr:uid="{00000000-0005-0000-0000-0000EB430000}"/>
    <cellStyle name="Normal 8 5 2 2 2 2 2 2" xfId="17685" xr:uid="{00000000-0005-0000-0000-0000EC430000}"/>
    <cellStyle name="Normal 8 5 2 2 2 2 3" xfId="17686" xr:uid="{00000000-0005-0000-0000-0000ED430000}"/>
    <cellStyle name="Normal 8 5 2 2 2 3" xfId="17687" xr:uid="{00000000-0005-0000-0000-0000EE430000}"/>
    <cellStyle name="Normal 8 5 2 2 2 3 2" xfId="17688" xr:uid="{00000000-0005-0000-0000-0000EF430000}"/>
    <cellStyle name="Normal 8 5 2 2 2 4" xfId="17689" xr:uid="{00000000-0005-0000-0000-0000F0430000}"/>
    <cellStyle name="Normal 8 5 2 2 3" xfId="17690" xr:uid="{00000000-0005-0000-0000-0000F1430000}"/>
    <cellStyle name="Normal 8 5 2 2 3 2" xfId="17691" xr:uid="{00000000-0005-0000-0000-0000F2430000}"/>
    <cellStyle name="Normal 8 5 2 2 3 2 2" xfId="17692" xr:uid="{00000000-0005-0000-0000-0000F3430000}"/>
    <cellStyle name="Normal 8 5 2 2 3 2 2 2" xfId="17693" xr:uid="{00000000-0005-0000-0000-0000F4430000}"/>
    <cellStyle name="Normal 8 5 2 2 3 2 3" xfId="17694" xr:uid="{00000000-0005-0000-0000-0000F5430000}"/>
    <cellStyle name="Normal 8 5 2 2 3 3" xfId="17695" xr:uid="{00000000-0005-0000-0000-0000F6430000}"/>
    <cellStyle name="Normal 8 5 2 2 3 3 2" xfId="17696" xr:uid="{00000000-0005-0000-0000-0000F7430000}"/>
    <cellStyle name="Normal 8 5 2 2 3 4" xfId="17697" xr:uid="{00000000-0005-0000-0000-0000F8430000}"/>
    <cellStyle name="Normal 8 5 2 2 4" xfId="17698" xr:uid="{00000000-0005-0000-0000-0000F9430000}"/>
    <cellStyle name="Normal 8 5 2 2 4 2" xfId="17699" xr:uid="{00000000-0005-0000-0000-0000FA430000}"/>
    <cellStyle name="Normal 8 5 2 2 4 2 2" xfId="17700" xr:uid="{00000000-0005-0000-0000-0000FB430000}"/>
    <cellStyle name="Normal 8 5 2 2 4 3" xfId="17701" xr:uid="{00000000-0005-0000-0000-0000FC430000}"/>
    <cellStyle name="Normal 8 5 2 2 5" xfId="17702" xr:uid="{00000000-0005-0000-0000-0000FD430000}"/>
    <cellStyle name="Normal 8 5 2 2 5 2" xfId="17703" xr:uid="{00000000-0005-0000-0000-0000FE430000}"/>
    <cellStyle name="Normal 8 5 2 2 6" xfId="17704" xr:uid="{00000000-0005-0000-0000-0000FF430000}"/>
    <cellStyle name="Normal 8 5 2 3" xfId="17705" xr:uid="{00000000-0005-0000-0000-000000440000}"/>
    <cellStyle name="Normal 8 5 2 3 2" xfId="17706" xr:uid="{00000000-0005-0000-0000-000001440000}"/>
    <cellStyle name="Normal 8 5 2 3 2 2" xfId="17707" xr:uid="{00000000-0005-0000-0000-000002440000}"/>
    <cellStyle name="Normal 8 5 2 3 2 2 2" xfId="17708" xr:uid="{00000000-0005-0000-0000-000003440000}"/>
    <cellStyle name="Normal 8 5 2 3 2 3" xfId="17709" xr:uid="{00000000-0005-0000-0000-000004440000}"/>
    <cellStyle name="Normal 8 5 2 3 3" xfId="17710" xr:uid="{00000000-0005-0000-0000-000005440000}"/>
    <cellStyle name="Normal 8 5 2 3 3 2" xfId="17711" xr:uid="{00000000-0005-0000-0000-000006440000}"/>
    <cellStyle name="Normal 8 5 2 3 4" xfId="17712" xr:uid="{00000000-0005-0000-0000-000007440000}"/>
    <cellStyle name="Normal 8 5 2 4" xfId="17713" xr:uid="{00000000-0005-0000-0000-000008440000}"/>
    <cellStyle name="Normal 8 5 2 4 2" xfId="17714" xr:uid="{00000000-0005-0000-0000-000009440000}"/>
    <cellStyle name="Normal 8 5 2 4 2 2" xfId="17715" xr:uid="{00000000-0005-0000-0000-00000A440000}"/>
    <cellStyle name="Normal 8 5 2 4 2 2 2" xfId="17716" xr:uid="{00000000-0005-0000-0000-00000B440000}"/>
    <cellStyle name="Normal 8 5 2 4 2 3" xfId="17717" xr:uid="{00000000-0005-0000-0000-00000C440000}"/>
    <cellStyle name="Normal 8 5 2 4 3" xfId="17718" xr:uid="{00000000-0005-0000-0000-00000D440000}"/>
    <cellStyle name="Normal 8 5 2 4 3 2" xfId="17719" xr:uid="{00000000-0005-0000-0000-00000E440000}"/>
    <cellStyle name="Normal 8 5 2 4 4" xfId="17720" xr:uid="{00000000-0005-0000-0000-00000F440000}"/>
    <cellStyle name="Normal 8 5 2 5" xfId="17721" xr:uid="{00000000-0005-0000-0000-000010440000}"/>
    <cellStyle name="Normal 8 5 2 5 2" xfId="17722" xr:uid="{00000000-0005-0000-0000-000011440000}"/>
    <cellStyle name="Normal 8 5 2 5 2 2" xfId="17723" xr:uid="{00000000-0005-0000-0000-000012440000}"/>
    <cellStyle name="Normal 8 5 2 5 3" xfId="17724" xr:uid="{00000000-0005-0000-0000-000013440000}"/>
    <cellStyle name="Normal 8 5 2 6" xfId="17725" xr:uid="{00000000-0005-0000-0000-000014440000}"/>
    <cellStyle name="Normal 8 5 2 6 2" xfId="17726" xr:uid="{00000000-0005-0000-0000-000015440000}"/>
    <cellStyle name="Normal 8 5 2 7" xfId="17727" xr:uid="{00000000-0005-0000-0000-000016440000}"/>
    <cellStyle name="Normal 8 5 3" xfId="17728" xr:uid="{00000000-0005-0000-0000-000017440000}"/>
    <cellStyle name="Normal 8 5 3 2" xfId="17729" xr:uid="{00000000-0005-0000-0000-000018440000}"/>
    <cellStyle name="Normal 8 5 3 2 2" xfId="17730" xr:uid="{00000000-0005-0000-0000-000019440000}"/>
    <cellStyle name="Normal 8 5 3 2 2 2" xfId="17731" xr:uid="{00000000-0005-0000-0000-00001A440000}"/>
    <cellStyle name="Normal 8 5 3 2 2 2 2" xfId="17732" xr:uid="{00000000-0005-0000-0000-00001B440000}"/>
    <cellStyle name="Normal 8 5 3 2 2 3" xfId="17733" xr:uid="{00000000-0005-0000-0000-00001C440000}"/>
    <cellStyle name="Normal 8 5 3 2 3" xfId="17734" xr:uid="{00000000-0005-0000-0000-00001D440000}"/>
    <cellStyle name="Normal 8 5 3 2 3 2" xfId="17735" xr:uid="{00000000-0005-0000-0000-00001E440000}"/>
    <cellStyle name="Normal 8 5 3 2 4" xfId="17736" xr:uid="{00000000-0005-0000-0000-00001F440000}"/>
    <cellStyle name="Normal 8 5 3 3" xfId="17737" xr:uid="{00000000-0005-0000-0000-000020440000}"/>
    <cellStyle name="Normal 8 5 3 3 2" xfId="17738" xr:uid="{00000000-0005-0000-0000-000021440000}"/>
    <cellStyle name="Normal 8 5 3 3 2 2" xfId="17739" xr:uid="{00000000-0005-0000-0000-000022440000}"/>
    <cellStyle name="Normal 8 5 3 3 2 2 2" xfId="17740" xr:uid="{00000000-0005-0000-0000-000023440000}"/>
    <cellStyle name="Normal 8 5 3 3 2 3" xfId="17741" xr:uid="{00000000-0005-0000-0000-000024440000}"/>
    <cellStyle name="Normal 8 5 3 3 3" xfId="17742" xr:uid="{00000000-0005-0000-0000-000025440000}"/>
    <cellStyle name="Normal 8 5 3 3 3 2" xfId="17743" xr:uid="{00000000-0005-0000-0000-000026440000}"/>
    <cellStyle name="Normal 8 5 3 3 4" xfId="17744" xr:uid="{00000000-0005-0000-0000-000027440000}"/>
    <cellStyle name="Normal 8 5 3 4" xfId="17745" xr:uid="{00000000-0005-0000-0000-000028440000}"/>
    <cellStyle name="Normal 8 5 3 4 2" xfId="17746" xr:uid="{00000000-0005-0000-0000-000029440000}"/>
    <cellStyle name="Normal 8 5 3 4 2 2" xfId="17747" xr:uid="{00000000-0005-0000-0000-00002A440000}"/>
    <cellStyle name="Normal 8 5 3 4 3" xfId="17748" xr:uid="{00000000-0005-0000-0000-00002B440000}"/>
    <cellStyle name="Normal 8 5 3 5" xfId="17749" xr:uid="{00000000-0005-0000-0000-00002C440000}"/>
    <cellStyle name="Normal 8 5 3 5 2" xfId="17750" xr:uid="{00000000-0005-0000-0000-00002D440000}"/>
    <cellStyle name="Normal 8 5 3 6" xfId="17751" xr:uid="{00000000-0005-0000-0000-00002E440000}"/>
    <cellStyle name="Normal 8 5 4" xfId="17752" xr:uid="{00000000-0005-0000-0000-00002F440000}"/>
    <cellStyle name="Normal 8 5 4 2" xfId="17753" xr:uid="{00000000-0005-0000-0000-000030440000}"/>
    <cellStyle name="Normal 8 5 4 2 2" xfId="17754" xr:uid="{00000000-0005-0000-0000-000031440000}"/>
    <cellStyle name="Normal 8 5 4 2 2 2" xfId="17755" xr:uid="{00000000-0005-0000-0000-000032440000}"/>
    <cellStyle name="Normal 8 5 4 2 3" xfId="17756" xr:uid="{00000000-0005-0000-0000-000033440000}"/>
    <cellStyle name="Normal 8 5 4 3" xfId="17757" xr:uid="{00000000-0005-0000-0000-000034440000}"/>
    <cellStyle name="Normal 8 5 4 3 2" xfId="17758" xr:uid="{00000000-0005-0000-0000-000035440000}"/>
    <cellStyle name="Normal 8 5 4 4" xfId="17759" xr:uid="{00000000-0005-0000-0000-000036440000}"/>
    <cellStyle name="Normal 8 5 5" xfId="17760" xr:uid="{00000000-0005-0000-0000-000037440000}"/>
    <cellStyle name="Normal 8 5 5 2" xfId="17761" xr:uid="{00000000-0005-0000-0000-000038440000}"/>
    <cellStyle name="Normal 8 5 5 2 2" xfId="17762" xr:uid="{00000000-0005-0000-0000-000039440000}"/>
    <cellStyle name="Normal 8 5 5 2 2 2" xfId="17763" xr:uid="{00000000-0005-0000-0000-00003A440000}"/>
    <cellStyle name="Normal 8 5 5 2 3" xfId="17764" xr:uid="{00000000-0005-0000-0000-00003B440000}"/>
    <cellStyle name="Normal 8 5 5 3" xfId="17765" xr:uid="{00000000-0005-0000-0000-00003C440000}"/>
    <cellStyle name="Normal 8 5 5 3 2" xfId="17766" xr:uid="{00000000-0005-0000-0000-00003D440000}"/>
    <cellStyle name="Normal 8 5 5 4" xfId="17767" xr:uid="{00000000-0005-0000-0000-00003E440000}"/>
    <cellStyle name="Normal 8 5 6" xfId="17768" xr:uid="{00000000-0005-0000-0000-00003F440000}"/>
    <cellStyle name="Normal 8 5 6 2" xfId="17769" xr:uid="{00000000-0005-0000-0000-000040440000}"/>
    <cellStyle name="Normal 8 5 6 2 2" xfId="17770" xr:uid="{00000000-0005-0000-0000-000041440000}"/>
    <cellStyle name="Normal 8 5 6 3" xfId="17771" xr:uid="{00000000-0005-0000-0000-000042440000}"/>
    <cellStyle name="Normal 8 5 7" xfId="17772" xr:uid="{00000000-0005-0000-0000-000043440000}"/>
    <cellStyle name="Normal 8 5 7 2" xfId="17773" xr:uid="{00000000-0005-0000-0000-000044440000}"/>
    <cellStyle name="Normal 8 6" xfId="7469" xr:uid="{00000000-0005-0000-0000-000045440000}"/>
    <cellStyle name="Normal 8 6 2" xfId="17774" xr:uid="{00000000-0005-0000-0000-000046440000}"/>
    <cellStyle name="Normal 8 6 2 2" xfId="17775" xr:uid="{00000000-0005-0000-0000-000047440000}"/>
    <cellStyle name="Normal 8 6 2 2 2" xfId="17776" xr:uid="{00000000-0005-0000-0000-000048440000}"/>
    <cellStyle name="Normal 8 6 2 2 2 2" xfId="17777" xr:uid="{00000000-0005-0000-0000-000049440000}"/>
    <cellStyle name="Normal 8 6 2 2 2 2 2" xfId="17778" xr:uid="{00000000-0005-0000-0000-00004A440000}"/>
    <cellStyle name="Normal 8 6 2 2 2 3" xfId="17779" xr:uid="{00000000-0005-0000-0000-00004B440000}"/>
    <cellStyle name="Normal 8 6 2 2 3" xfId="17780" xr:uid="{00000000-0005-0000-0000-00004C440000}"/>
    <cellStyle name="Normal 8 6 2 2 3 2" xfId="17781" xr:uid="{00000000-0005-0000-0000-00004D440000}"/>
    <cellStyle name="Normal 8 6 2 2 4" xfId="17782" xr:uid="{00000000-0005-0000-0000-00004E440000}"/>
    <cellStyle name="Normal 8 6 2 3" xfId="17783" xr:uid="{00000000-0005-0000-0000-00004F440000}"/>
    <cellStyle name="Normal 8 6 2 3 2" xfId="17784" xr:uid="{00000000-0005-0000-0000-000050440000}"/>
    <cellStyle name="Normal 8 6 2 3 2 2" xfId="17785" xr:uid="{00000000-0005-0000-0000-000051440000}"/>
    <cellStyle name="Normal 8 6 2 3 2 2 2" xfId="17786" xr:uid="{00000000-0005-0000-0000-000052440000}"/>
    <cellStyle name="Normal 8 6 2 3 2 3" xfId="17787" xr:uid="{00000000-0005-0000-0000-000053440000}"/>
    <cellStyle name="Normal 8 6 2 3 3" xfId="17788" xr:uid="{00000000-0005-0000-0000-000054440000}"/>
    <cellStyle name="Normal 8 6 2 3 3 2" xfId="17789" xr:uid="{00000000-0005-0000-0000-000055440000}"/>
    <cellStyle name="Normal 8 6 2 3 4" xfId="17790" xr:uid="{00000000-0005-0000-0000-000056440000}"/>
    <cellStyle name="Normal 8 6 2 4" xfId="17791" xr:uid="{00000000-0005-0000-0000-000057440000}"/>
    <cellStyle name="Normal 8 6 2 4 2" xfId="17792" xr:uid="{00000000-0005-0000-0000-000058440000}"/>
    <cellStyle name="Normal 8 6 2 4 2 2" xfId="17793" xr:uid="{00000000-0005-0000-0000-000059440000}"/>
    <cellStyle name="Normal 8 6 2 4 3" xfId="17794" xr:uid="{00000000-0005-0000-0000-00005A440000}"/>
    <cellStyle name="Normal 8 6 2 5" xfId="17795" xr:uid="{00000000-0005-0000-0000-00005B440000}"/>
    <cellStyle name="Normal 8 6 2 5 2" xfId="17796" xr:uid="{00000000-0005-0000-0000-00005C440000}"/>
    <cellStyle name="Normal 8 6 2 6" xfId="17797" xr:uid="{00000000-0005-0000-0000-00005D440000}"/>
    <cellStyle name="Normal 8 6 3" xfId="17798" xr:uid="{00000000-0005-0000-0000-00005E440000}"/>
    <cellStyle name="Normal 8 6 3 2" xfId="17799" xr:uid="{00000000-0005-0000-0000-00005F440000}"/>
    <cellStyle name="Normal 8 6 3 2 2" xfId="17800" xr:uid="{00000000-0005-0000-0000-000060440000}"/>
    <cellStyle name="Normal 8 6 3 2 2 2" xfId="17801" xr:uid="{00000000-0005-0000-0000-000061440000}"/>
    <cellStyle name="Normal 8 6 3 2 3" xfId="17802" xr:uid="{00000000-0005-0000-0000-000062440000}"/>
    <cellStyle name="Normal 8 6 3 3" xfId="17803" xr:uid="{00000000-0005-0000-0000-000063440000}"/>
    <cellStyle name="Normal 8 6 3 3 2" xfId="17804" xr:uid="{00000000-0005-0000-0000-000064440000}"/>
    <cellStyle name="Normal 8 6 3 4" xfId="17805" xr:uid="{00000000-0005-0000-0000-000065440000}"/>
    <cellStyle name="Normal 8 6 4" xfId="17806" xr:uid="{00000000-0005-0000-0000-000066440000}"/>
    <cellStyle name="Normal 8 6 4 2" xfId="17807" xr:uid="{00000000-0005-0000-0000-000067440000}"/>
    <cellStyle name="Normal 8 6 4 2 2" xfId="17808" xr:uid="{00000000-0005-0000-0000-000068440000}"/>
    <cellStyle name="Normal 8 6 4 2 2 2" xfId="17809" xr:uid="{00000000-0005-0000-0000-000069440000}"/>
    <cellStyle name="Normal 8 6 4 2 3" xfId="17810" xr:uid="{00000000-0005-0000-0000-00006A440000}"/>
    <cellStyle name="Normal 8 6 4 3" xfId="17811" xr:uid="{00000000-0005-0000-0000-00006B440000}"/>
    <cellStyle name="Normal 8 6 4 3 2" xfId="17812" xr:uid="{00000000-0005-0000-0000-00006C440000}"/>
    <cellStyle name="Normal 8 6 4 4" xfId="17813" xr:uid="{00000000-0005-0000-0000-00006D440000}"/>
    <cellStyle name="Normal 8 6 5" xfId="17814" xr:uid="{00000000-0005-0000-0000-00006E440000}"/>
    <cellStyle name="Normal 8 6 5 2" xfId="17815" xr:uid="{00000000-0005-0000-0000-00006F440000}"/>
    <cellStyle name="Normal 8 6 5 2 2" xfId="17816" xr:uid="{00000000-0005-0000-0000-000070440000}"/>
    <cellStyle name="Normal 8 6 5 3" xfId="17817" xr:uid="{00000000-0005-0000-0000-000071440000}"/>
    <cellStyle name="Normal 8 6 6" xfId="17818" xr:uid="{00000000-0005-0000-0000-000072440000}"/>
    <cellStyle name="Normal 8 6 6 2" xfId="17819" xr:uid="{00000000-0005-0000-0000-000073440000}"/>
    <cellStyle name="Normal 8 7" xfId="7470" xr:uid="{00000000-0005-0000-0000-000074440000}"/>
    <cellStyle name="Normal 8 8" xfId="8106" xr:uid="{00000000-0005-0000-0000-000075440000}"/>
    <cellStyle name="Normal 8 8 2" xfId="17820" xr:uid="{00000000-0005-0000-0000-000076440000}"/>
    <cellStyle name="Normal 8 8 2 2" xfId="17821" xr:uid="{00000000-0005-0000-0000-000077440000}"/>
    <cellStyle name="Normal 8 8 2 2 2" xfId="17822" xr:uid="{00000000-0005-0000-0000-000078440000}"/>
    <cellStyle name="Normal 8 8 2 2 2 2" xfId="17823" xr:uid="{00000000-0005-0000-0000-000079440000}"/>
    <cellStyle name="Normal 8 8 2 2 3" xfId="17824" xr:uid="{00000000-0005-0000-0000-00007A440000}"/>
    <cellStyle name="Normal 8 8 2 3" xfId="17825" xr:uid="{00000000-0005-0000-0000-00007B440000}"/>
    <cellStyle name="Normal 8 8 2 3 2" xfId="17826" xr:uid="{00000000-0005-0000-0000-00007C440000}"/>
    <cellStyle name="Normal 8 8 2 4" xfId="17827" xr:uid="{00000000-0005-0000-0000-00007D440000}"/>
    <cellStyle name="Normal 8 8 3" xfId="17828" xr:uid="{00000000-0005-0000-0000-00007E440000}"/>
    <cellStyle name="Normal 8 8 3 2" xfId="17829" xr:uid="{00000000-0005-0000-0000-00007F440000}"/>
    <cellStyle name="Normal 8 8 3 2 2" xfId="17830" xr:uid="{00000000-0005-0000-0000-000080440000}"/>
    <cellStyle name="Normal 8 8 3 2 2 2" xfId="17831" xr:uid="{00000000-0005-0000-0000-000081440000}"/>
    <cellStyle name="Normal 8 8 3 2 3" xfId="17832" xr:uid="{00000000-0005-0000-0000-000082440000}"/>
    <cellStyle name="Normal 8 8 3 3" xfId="17833" xr:uid="{00000000-0005-0000-0000-000083440000}"/>
    <cellStyle name="Normal 8 8 3 3 2" xfId="17834" xr:uid="{00000000-0005-0000-0000-000084440000}"/>
    <cellStyle name="Normal 8 8 3 4" xfId="17835" xr:uid="{00000000-0005-0000-0000-000085440000}"/>
    <cellStyle name="Normal 8 8 4" xfId="17836" xr:uid="{00000000-0005-0000-0000-000086440000}"/>
    <cellStyle name="Normal 8 8 4 2" xfId="17837" xr:uid="{00000000-0005-0000-0000-000087440000}"/>
    <cellStyle name="Normal 8 8 4 2 2" xfId="17838" xr:uid="{00000000-0005-0000-0000-000088440000}"/>
    <cellStyle name="Normal 8 8 4 3" xfId="17839" xr:uid="{00000000-0005-0000-0000-000089440000}"/>
    <cellStyle name="Normal 8 8 5" xfId="17840" xr:uid="{00000000-0005-0000-0000-00008A440000}"/>
    <cellStyle name="Normal 8 8 5 2" xfId="17841" xr:uid="{00000000-0005-0000-0000-00008B440000}"/>
    <cellStyle name="Normal 8 8 6" xfId="17842" xr:uid="{00000000-0005-0000-0000-00008C440000}"/>
    <cellStyle name="Normal 8 9" xfId="8107" xr:uid="{00000000-0005-0000-0000-00008D440000}"/>
    <cellStyle name="Normal 8 9 2" xfId="17843" xr:uid="{00000000-0005-0000-0000-00008E440000}"/>
    <cellStyle name="Normal 8 9 2 2" xfId="17844" xr:uid="{00000000-0005-0000-0000-00008F440000}"/>
    <cellStyle name="Normal 8 9 2 2 2" xfId="17845" xr:uid="{00000000-0005-0000-0000-000090440000}"/>
    <cellStyle name="Normal 8 9 2 2 2 2" xfId="17846" xr:uid="{00000000-0005-0000-0000-000091440000}"/>
    <cellStyle name="Normal 8 9 2 2 3" xfId="17847" xr:uid="{00000000-0005-0000-0000-000092440000}"/>
    <cellStyle name="Normal 8 9 2 3" xfId="17848" xr:uid="{00000000-0005-0000-0000-000093440000}"/>
    <cellStyle name="Normal 8 9 2 3 2" xfId="17849" xr:uid="{00000000-0005-0000-0000-000094440000}"/>
    <cellStyle name="Normal 8 9 2 4" xfId="17850" xr:uid="{00000000-0005-0000-0000-000095440000}"/>
    <cellStyle name="Normal 8 9 3" xfId="17851" xr:uid="{00000000-0005-0000-0000-000096440000}"/>
    <cellStyle name="Normal 8 9 3 2" xfId="17852" xr:uid="{00000000-0005-0000-0000-000097440000}"/>
    <cellStyle name="Normal 8 9 3 2 2" xfId="17853" xr:uid="{00000000-0005-0000-0000-000098440000}"/>
    <cellStyle name="Normal 8 9 3 3" xfId="17854" xr:uid="{00000000-0005-0000-0000-000099440000}"/>
    <cellStyle name="Normal 8 9 4" xfId="17855" xr:uid="{00000000-0005-0000-0000-00009A440000}"/>
    <cellStyle name="Normal 8 9 4 2" xfId="17856" xr:uid="{00000000-0005-0000-0000-00009B440000}"/>
    <cellStyle name="Normal 8 9 5" xfId="17857" xr:uid="{00000000-0005-0000-0000-00009C440000}"/>
    <cellStyle name="Normal 8_cash flow_Aug_2nd Phase" xfId="5360" xr:uid="{00000000-0005-0000-0000-00009D440000}"/>
    <cellStyle name="Normal 80" xfId="5361" xr:uid="{00000000-0005-0000-0000-00009E440000}"/>
    <cellStyle name="Normal 80 2" xfId="17858" xr:uid="{00000000-0005-0000-0000-00009F440000}"/>
    <cellStyle name="Normal 80 2 2" xfId="17859" xr:uid="{00000000-0005-0000-0000-0000A0440000}"/>
    <cellStyle name="Normal 80 2 2 2" xfId="17860" xr:uid="{00000000-0005-0000-0000-0000A1440000}"/>
    <cellStyle name="Normal 80 2 2 2 2" xfId="17861" xr:uid="{00000000-0005-0000-0000-0000A2440000}"/>
    <cellStyle name="Normal 80 2 2 2 2 2" xfId="17862" xr:uid="{00000000-0005-0000-0000-0000A3440000}"/>
    <cellStyle name="Normal 80 2 2 2 2 2 2" xfId="17863" xr:uid="{00000000-0005-0000-0000-0000A4440000}"/>
    <cellStyle name="Normal 80 2 2 2 2 3" xfId="17864" xr:uid="{00000000-0005-0000-0000-0000A5440000}"/>
    <cellStyle name="Normal 80 2 2 2 3" xfId="17865" xr:uid="{00000000-0005-0000-0000-0000A6440000}"/>
    <cellStyle name="Normal 80 2 2 2 3 2" xfId="17866" xr:uid="{00000000-0005-0000-0000-0000A7440000}"/>
    <cellStyle name="Normal 80 2 2 2 4" xfId="17867" xr:uid="{00000000-0005-0000-0000-0000A8440000}"/>
    <cellStyle name="Normal 80 2 2 3" xfId="17868" xr:uid="{00000000-0005-0000-0000-0000A9440000}"/>
    <cellStyle name="Normal 80 2 2 3 2" xfId="17869" xr:uid="{00000000-0005-0000-0000-0000AA440000}"/>
    <cellStyle name="Normal 80 2 2 3 2 2" xfId="17870" xr:uid="{00000000-0005-0000-0000-0000AB440000}"/>
    <cellStyle name="Normal 80 2 2 3 2 2 2" xfId="17871" xr:uid="{00000000-0005-0000-0000-0000AC440000}"/>
    <cellStyle name="Normal 80 2 2 3 2 3" xfId="17872" xr:uid="{00000000-0005-0000-0000-0000AD440000}"/>
    <cellStyle name="Normal 80 2 2 3 3" xfId="17873" xr:uid="{00000000-0005-0000-0000-0000AE440000}"/>
    <cellStyle name="Normal 80 2 2 3 3 2" xfId="17874" xr:uid="{00000000-0005-0000-0000-0000AF440000}"/>
    <cellStyle name="Normal 80 2 2 3 4" xfId="17875" xr:uid="{00000000-0005-0000-0000-0000B0440000}"/>
    <cellStyle name="Normal 80 2 2 4" xfId="17876" xr:uid="{00000000-0005-0000-0000-0000B1440000}"/>
    <cellStyle name="Normal 80 2 2 4 2" xfId="17877" xr:uid="{00000000-0005-0000-0000-0000B2440000}"/>
    <cellStyle name="Normal 80 2 2 4 2 2" xfId="17878" xr:uid="{00000000-0005-0000-0000-0000B3440000}"/>
    <cellStyle name="Normal 80 2 2 4 3" xfId="17879" xr:uid="{00000000-0005-0000-0000-0000B4440000}"/>
    <cellStyle name="Normal 80 2 2 5" xfId="17880" xr:uid="{00000000-0005-0000-0000-0000B5440000}"/>
    <cellStyle name="Normal 80 2 2 5 2" xfId="17881" xr:uid="{00000000-0005-0000-0000-0000B6440000}"/>
    <cellStyle name="Normal 80 2 2 6" xfId="17882" xr:uid="{00000000-0005-0000-0000-0000B7440000}"/>
    <cellStyle name="Normal 80 2 3" xfId="17883" xr:uid="{00000000-0005-0000-0000-0000B8440000}"/>
    <cellStyle name="Normal 80 2 3 2" xfId="17884" xr:uid="{00000000-0005-0000-0000-0000B9440000}"/>
    <cellStyle name="Normal 80 2 3 2 2" xfId="17885" xr:uid="{00000000-0005-0000-0000-0000BA440000}"/>
    <cellStyle name="Normal 80 2 3 2 2 2" xfId="17886" xr:uid="{00000000-0005-0000-0000-0000BB440000}"/>
    <cellStyle name="Normal 80 2 3 2 3" xfId="17887" xr:uid="{00000000-0005-0000-0000-0000BC440000}"/>
    <cellStyle name="Normal 80 2 3 3" xfId="17888" xr:uid="{00000000-0005-0000-0000-0000BD440000}"/>
    <cellStyle name="Normal 80 2 3 3 2" xfId="17889" xr:uid="{00000000-0005-0000-0000-0000BE440000}"/>
    <cellStyle name="Normal 80 2 3 4" xfId="17890" xr:uid="{00000000-0005-0000-0000-0000BF440000}"/>
    <cellStyle name="Normal 80 2 4" xfId="17891" xr:uid="{00000000-0005-0000-0000-0000C0440000}"/>
    <cellStyle name="Normal 80 2 4 2" xfId="17892" xr:uid="{00000000-0005-0000-0000-0000C1440000}"/>
    <cellStyle name="Normal 80 2 4 2 2" xfId="17893" xr:uid="{00000000-0005-0000-0000-0000C2440000}"/>
    <cellStyle name="Normal 80 2 4 2 2 2" xfId="17894" xr:uid="{00000000-0005-0000-0000-0000C3440000}"/>
    <cellStyle name="Normal 80 2 4 2 3" xfId="17895" xr:uid="{00000000-0005-0000-0000-0000C4440000}"/>
    <cellStyle name="Normal 80 2 4 3" xfId="17896" xr:uid="{00000000-0005-0000-0000-0000C5440000}"/>
    <cellStyle name="Normal 80 2 4 3 2" xfId="17897" xr:uid="{00000000-0005-0000-0000-0000C6440000}"/>
    <cellStyle name="Normal 80 2 4 4" xfId="17898" xr:uid="{00000000-0005-0000-0000-0000C7440000}"/>
    <cellStyle name="Normal 80 2 5" xfId="17899" xr:uid="{00000000-0005-0000-0000-0000C8440000}"/>
    <cellStyle name="Normal 80 2 5 2" xfId="17900" xr:uid="{00000000-0005-0000-0000-0000C9440000}"/>
    <cellStyle name="Normal 80 2 5 2 2" xfId="17901" xr:uid="{00000000-0005-0000-0000-0000CA440000}"/>
    <cellStyle name="Normal 80 2 5 3" xfId="17902" xr:uid="{00000000-0005-0000-0000-0000CB440000}"/>
    <cellStyle name="Normal 80 2 6" xfId="17903" xr:uid="{00000000-0005-0000-0000-0000CC440000}"/>
    <cellStyle name="Normal 80 2 6 2" xfId="17904" xr:uid="{00000000-0005-0000-0000-0000CD440000}"/>
    <cellStyle name="Normal 80 2 7" xfId="17905" xr:uid="{00000000-0005-0000-0000-0000CE440000}"/>
    <cellStyle name="Normal 81" xfId="5362" xr:uid="{00000000-0005-0000-0000-0000CF440000}"/>
    <cellStyle name="Normal 81 2" xfId="17906" xr:uid="{00000000-0005-0000-0000-0000D0440000}"/>
    <cellStyle name="Normal 81 2 2" xfId="17907" xr:uid="{00000000-0005-0000-0000-0000D1440000}"/>
    <cellStyle name="Normal 81 2 2 2" xfId="17908" xr:uid="{00000000-0005-0000-0000-0000D2440000}"/>
    <cellStyle name="Normal 81 2 2 2 2" xfId="17909" xr:uid="{00000000-0005-0000-0000-0000D3440000}"/>
    <cellStyle name="Normal 81 2 2 2 2 2" xfId="17910" xr:uid="{00000000-0005-0000-0000-0000D4440000}"/>
    <cellStyle name="Normal 81 2 2 2 2 2 2" xfId="17911" xr:uid="{00000000-0005-0000-0000-0000D5440000}"/>
    <cellStyle name="Normal 81 2 2 2 2 3" xfId="17912" xr:uid="{00000000-0005-0000-0000-0000D6440000}"/>
    <cellStyle name="Normal 81 2 2 2 3" xfId="17913" xr:uid="{00000000-0005-0000-0000-0000D7440000}"/>
    <cellStyle name="Normal 81 2 2 2 3 2" xfId="17914" xr:uid="{00000000-0005-0000-0000-0000D8440000}"/>
    <cellStyle name="Normal 81 2 2 2 4" xfId="17915" xr:uid="{00000000-0005-0000-0000-0000D9440000}"/>
    <cellStyle name="Normal 81 2 2 3" xfId="17916" xr:uid="{00000000-0005-0000-0000-0000DA440000}"/>
    <cellStyle name="Normal 81 2 2 3 2" xfId="17917" xr:uid="{00000000-0005-0000-0000-0000DB440000}"/>
    <cellStyle name="Normal 81 2 2 3 2 2" xfId="17918" xr:uid="{00000000-0005-0000-0000-0000DC440000}"/>
    <cellStyle name="Normal 81 2 2 3 2 2 2" xfId="17919" xr:uid="{00000000-0005-0000-0000-0000DD440000}"/>
    <cellStyle name="Normal 81 2 2 3 2 3" xfId="17920" xr:uid="{00000000-0005-0000-0000-0000DE440000}"/>
    <cellStyle name="Normal 81 2 2 3 3" xfId="17921" xr:uid="{00000000-0005-0000-0000-0000DF440000}"/>
    <cellStyle name="Normal 81 2 2 3 3 2" xfId="17922" xr:uid="{00000000-0005-0000-0000-0000E0440000}"/>
    <cellStyle name="Normal 81 2 2 3 4" xfId="17923" xr:uid="{00000000-0005-0000-0000-0000E1440000}"/>
    <cellStyle name="Normal 81 2 2 4" xfId="17924" xr:uid="{00000000-0005-0000-0000-0000E2440000}"/>
    <cellStyle name="Normal 81 2 2 4 2" xfId="17925" xr:uid="{00000000-0005-0000-0000-0000E3440000}"/>
    <cellStyle name="Normal 81 2 2 4 2 2" xfId="17926" xr:uid="{00000000-0005-0000-0000-0000E4440000}"/>
    <cellStyle name="Normal 81 2 2 4 3" xfId="17927" xr:uid="{00000000-0005-0000-0000-0000E5440000}"/>
    <cellStyle name="Normal 81 2 2 5" xfId="17928" xr:uid="{00000000-0005-0000-0000-0000E6440000}"/>
    <cellStyle name="Normal 81 2 2 5 2" xfId="17929" xr:uid="{00000000-0005-0000-0000-0000E7440000}"/>
    <cellStyle name="Normal 81 2 2 6" xfId="17930" xr:uid="{00000000-0005-0000-0000-0000E8440000}"/>
    <cellStyle name="Normal 81 2 3" xfId="17931" xr:uid="{00000000-0005-0000-0000-0000E9440000}"/>
    <cellStyle name="Normal 81 2 3 2" xfId="17932" xr:uid="{00000000-0005-0000-0000-0000EA440000}"/>
    <cellStyle name="Normal 81 2 3 2 2" xfId="17933" xr:uid="{00000000-0005-0000-0000-0000EB440000}"/>
    <cellStyle name="Normal 81 2 3 2 2 2" xfId="17934" xr:uid="{00000000-0005-0000-0000-0000EC440000}"/>
    <cellStyle name="Normal 81 2 3 2 3" xfId="17935" xr:uid="{00000000-0005-0000-0000-0000ED440000}"/>
    <cellStyle name="Normal 81 2 3 3" xfId="17936" xr:uid="{00000000-0005-0000-0000-0000EE440000}"/>
    <cellStyle name="Normal 81 2 3 3 2" xfId="17937" xr:uid="{00000000-0005-0000-0000-0000EF440000}"/>
    <cellStyle name="Normal 81 2 3 4" xfId="17938" xr:uid="{00000000-0005-0000-0000-0000F0440000}"/>
    <cellStyle name="Normal 81 2 4" xfId="17939" xr:uid="{00000000-0005-0000-0000-0000F1440000}"/>
    <cellStyle name="Normal 81 2 4 2" xfId="17940" xr:uid="{00000000-0005-0000-0000-0000F2440000}"/>
    <cellStyle name="Normal 81 2 4 2 2" xfId="17941" xr:uid="{00000000-0005-0000-0000-0000F3440000}"/>
    <cellStyle name="Normal 81 2 4 2 2 2" xfId="17942" xr:uid="{00000000-0005-0000-0000-0000F4440000}"/>
    <cellStyle name="Normal 81 2 4 2 3" xfId="17943" xr:uid="{00000000-0005-0000-0000-0000F5440000}"/>
    <cellStyle name="Normal 81 2 4 3" xfId="17944" xr:uid="{00000000-0005-0000-0000-0000F6440000}"/>
    <cellStyle name="Normal 81 2 4 3 2" xfId="17945" xr:uid="{00000000-0005-0000-0000-0000F7440000}"/>
    <cellStyle name="Normal 81 2 4 4" xfId="17946" xr:uid="{00000000-0005-0000-0000-0000F8440000}"/>
    <cellStyle name="Normal 81 2 5" xfId="17947" xr:uid="{00000000-0005-0000-0000-0000F9440000}"/>
    <cellStyle name="Normal 81 2 5 2" xfId="17948" xr:uid="{00000000-0005-0000-0000-0000FA440000}"/>
    <cellStyle name="Normal 81 2 5 2 2" xfId="17949" xr:uid="{00000000-0005-0000-0000-0000FB440000}"/>
    <cellStyle name="Normal 81 2 5 3" xfId="17950" xr:uid="{00000000-0005-0000-0000-0000FC440000}"/>
    <cellStyle name="Normal 81 2 6" xfId="17951" xr:uid="{00000000-0005-0000-0000-0000FD440000}"/>
    <cellStyle name="Normal 81 2 6 2" xfId="17952" xr:uid="{00000000-0005-0000-0000-0000FE440000}"/>
    <cellStyle name="Normal 82" xfId="5363" xr:uid="{00000000-0005-0000-0000-0000FF440000}"/>
    <cellStyle name="Normal 82 2" xfId="17953" xr:uid="{00000000-0005-0000-0000-000000450000}"/>
    <cellStyle name="Normal 82 2 2" xfId="17954" xr:uid="{00000000-0005-0000-0000-000001450000}"/>
    <cellStyle name="Normal 82 3" xfId="17955" xr:uid="{00000000-0005-0000-0000-000002450000}"/>
    <cellStyle name="Normal 83" xfId="5364" xr:uid="{00000000-0005-0000-0000-000003450000}"/>
    <cellStyle name="Normal 83 2" xfId="17956" xr:uid="{00000000-0005-0000-0000-000004450000}"/>
    <cellStyle name="Normal 83 2 2" xfId="17957" xr:uid="{00000000-0005-0000-0000-000005450000}"/>
    <cellStyle name="Normal 83 3" xfId="17958" xr:uid="{00000000-0005-0000-0000-000006450000}"/>
    <cellStyle name="Normal 84" xfId="5365" xr:uid="{00000000-0005-0000-0000-000007450000}"/>
    <cellStyle name="Normal 84 2" xfId="17959" xr:uid="{00000000-0005-0000-0000-000008450000}"/>
    <cellStyle name="Normal 85" xfId="5366" xr:uid="{00000000-0005-0000-0000-000009450000}"/>
    <cellStyle name="Normal 85 2" xfId="17960" xr:uid="{00000000-0005-0000-0000-00000A450000}"/>
    <cellStyle name="Normal 85 2 2" xfId="17961" xr:uid="{00000000-0005-0000-0000-00000B450000}"/>
    <cellStyle name="Normal 85 3" xfId="17962" xr:uid="{00000000-0005-0000-0000-00000C450000}"/>
    <cellStyle name="Normal 86" xfId="5367" xr:uid="{00000000-0005-0000-0000-00000D450000}"/>
    <cellStyle name="Normal 86 2" xfId="17963" xr:uid="{00000000-0005-0000-0000-00000E450000}"/>
    <cellStyle name="Normal 86 2 2" xfId="17964" xr:uid="{00000000-0005-0000-0000-00000F450000}"/>
    <cellStyle name="Normal 86 3" xfId="17965" xr:uid="{00000000-0005-0000-0000-000010450000}"/>
    <cellStyle name="Normal 87" xfId="5368" xr:uid="{00000000-0005-0000-0000-000011450000}"/>
    <cellStyle name="Normal 87 2" xfId="17966" xr:uid="{00000000-0005-0000-0000-000012450000}"/>
    <cellStyle name="Normal 88" xfId="5369" xr:uid="{00000000-0005-0000-0000-000013450000}"/>
    <cellStyle name="Normal 88 2" xfId="17967" xr:uid="{00000000-0005-0000-0000-000014450000}"/>
    <cellStyle name="Normal 89" xfId="5370" xr:uid="{00000000-0005-0000-0000-000015450000}"/>
    <cellStyle name="Normal 89 2" xfId="17968" xr:uid="{00000000-0005-0000-0000-000016450000}"/>
    <cellStyle name="Normal 9" xfId="2435" xr:uid="{00000000-0005-0000-0000-000017450000}"/>
    <cellStyle name="Normal 9 10" xfId="17969" xr:uid="{00000000-0005-0000-0000-000018450000}"/>
    <cellStyle name="Normal 9 10 2" xfId="17970" xr:uid="{00000000-0005-0000-0000-000019450000}"/>
    <cellStyle name="Normal 9 10 2 2" xfId="17971" xr:uid="{00000000-0005-0000-0000-00001A450000}"/>
    <cellStyle name="Normal 9 10 2 2 2" xfId="17972" xr:uid="{00000000-0005-0000-0000-00001B450000}"/>
    <cellStyle name="Normal 9 10 2 2 2 2" xfId="17973" xr:uid="{00000000-0005-0000-0000-00001C450000}"/>
    <cellStyle name="Normal 9 10 2 2 3" xfId="17974" xr:uid="{00000000-0005-0000-0000-00001D450000}"/>
    <cellStyle name="Normal 9 10 2 3" xfId="17975" xr:uid="{00000000-0005-0000-0000-00001E450000}"/>
    <cellStyle name="Normal 9 10 2 3 2" xfId="17976" xr:uid="{00000000-0005-0000-0000-00001F450000}"/>
    <cellStyle name="Normal 9 10 2 4" xfId="17977" xr:uid="{00000000-0005-0000-0000-000020450000}"/>
    <cellStyle name="Normal 9 10 3" xfId="17978" xr:uid="{00000000-0005-0000-0000-000021450000}"/>
    <cellStyle name="Normal 9 10 3 2" xfId="17979" xr:uid="{00000000-0005-0000-0000-000022450000}"/>
    <cellStyle name="Normal 9 10 3 2 2" xfId="17980" xr:uid="{00000000-0005-0000-0000-000023450000}"/>
    <cellStyle name="Normal 9 10 3 3" xfId="17981" xr:uid="{00000000-0005-0000-0000-000024450000}"/>
    <cellStyle name="Normal 9 10 4" xfId="17982" xr:uid="{00000000-0005-0000-0000-000025450000}"/>
    <cellStyle name="Normal 9 10 4 2" xfId="17983" xr:uid="{00000000-0005-0000-0000-000026450000}"/>
    <cellStyle name="Normal 9 10 5" xfId="17984" xr:uid="{00000000-0005-0000-0000-000027450000}"/>
    <cellStyle name="Normal 9 11" xfId="17985" xr:uid="{00000000-0005-0000-0000-000028450000}"/>
    <cellStyle name="Normal 9 11 2" xfId="17986" xr:uid="{00000000-0005-0000-0000-000029450000}"/>
    <cellStyle name="Normal 9 11 2 2" xfId="17987" xr:uid="{00000000-0005-0000-0000-00002A450000}"/>
    <cellStyle name="Normal 9 11 2 2 2" xfId="17988" xr:uid="{00000000-0005-0000-0000-00002B450000}"/>
    <cellStyle name="Normal 9 11 2 3" xfId="17989" xr:uid="{00000000-0005-0000-0000-00002C450000}"/>
    <cellStyle name="Normal 9 11 3" xfId="17990" xr:uid="{00000000-0005-0000-0000-00002D450000}"/>
    <cellStyle name="Normal 9 11 3 2" xfId="17991" xr:uid="{00000000-0005-0000-0000-00002E450000}"/>
    <cellStyle name="Normal 9 11 4" xfId="17992" xr:uid="{00000000-0005-0000-0000-00002F450000}"/>
    <cellStyle name="Normal 9 12" xfId="17993" xr:uid="{00000000-0005-0000-0000-000030450000}"/>
    <cellStyle name="Normal 9 12 2" xfId="17994" xr:uid="{00000000-0005-0000-0000-000031450000}"/>
    <cellStyle name="Normal 9 12 2 2" xfId="17995" xr:uid="{00000000-0005-0000-0000-000032450000}"/>
    <cellStyle name="Normal 9 12 2 2 2" xfId="17996" xr:uid="{00000000-0005-0000-0000-000033450000}"/>
    <cellStyle name="Normal 9 12 2 3" xfId="17997" xr:uid="{00000000-0005-0000-0000-000034450000}"/>
    <cellStyle name="Normal 9 12 3" xfId="17998" xr:uid="{00000000-0005-0000-0000-000035450000}"/>
    <cellStyle name="Normal 9 12 3 2" xfId="17999" xr:uid="{00000000-0005-0000-0000-000036450000}"/>
    <cellStyle name="Normal 9 12 4" xfId="18000" xr:uid="{00000000-0005-0000-0000-000037450000}"/>
    <cellStyle name="Normal 9 13" xfId="18001" xr:uid="{00000000-0005-0000-0000-000038450000}"/>
    <cellStyle name="Normal 9 13 2" xfId="18002" xr:uid="{00000000-0005-0000-0000-000039450000}"/>
    <cellStyle name="Normal 9 13 2 2" xfId="18003" xr:uid="{00000000-0005-0000-0000-00003A450000}"/>
    <cellStyle name="Normal 9 13 3" xfId="18004" xr:uid="{00000000-0005-0000-0000-00003B450000}"/>
    <cellStyle name="Normal 9 14" xfId="18005" xr:uid="{00000000-0005-0000-0000-00003C450000}"/>
    <cellStyle name="Normal 9 14 2" xfId="18006" xr:uid="{00000000-0005-0000-0000-00003D450000}"/>
    <cellStyle name="Normal 9 2" xfId="7471" xr:uid="{00000000-0005-0000-0000-00003E450000}"/>
    <cellStyle name="Normal 9 2 2" xfId="7472" xr:uid="{00000000-0005-0000-0000-00003F450000}"/>
    <cellStyle name="Normal 9 2 2 2" xfId="7473" xr:uid="{00000000-0005-0000-0000-000040450000}"/>
    <cellStyle name="Normal 9 2 2 2 2" xfId="8108" xr:uid="{00000000-0005-0000-0000-000041450000}"/>
    <cellStyle name="Normal 9 2 2 2 2 2" xfId="8109" xr:uid="{00000000-0005-0000-0000-000042450000}"/>
    <cellStyle name="Normal 9 2 2 2 2 2 2" xfId="18007" xr:uid="{00000000-0005-0000-0000-000043450000}"/>
    <cellStyle name="Normal 9 2 2 2 2 2 2 2" xfId="18008" xr:uid="{00000000-0005-0000-0000-000044450000}"/>
    <cellStyle name="Normal 9 2 2 2 2 2 3" xfId="18009" xr:uid="{00000000-0005-0000-0000-000045450000}"/>
    <cellStyle name="Normal 9 2 2 2 2 3" xfId="18010" xr:uid="{00000000-0005-0000-0000-000046450000}"/>
    <cellStyle name="Normal 9 2 2 2 2 3 2" xfId="18011" xr:uid="{00000000-0005-0000-0000-000047450000}"/>
    <cellStyle name="Normal 9 2 2 2 2 4" xfId="18012" xr:uid="{00000000-0005-0000-0000-000048450000}"/>
    <cellStyle name="Normal 9 2 2 2 3" xfId="18013" xr:uid="{00000000-0005-0000-0000-000049450000}"/>
    <cellStyle name="Normal 9 2 2 2 3 2" xfId="18014" xr:uid="{00000000-0005-0000-0000-00004A450000}"/>
    <cellStyle name="Normal 9 2 2 2 3 2 2" xfId="18015" xr:uid="{00000000-0005-0000-0000-00004B450000}"/>
    <cellStyle name="Normal 9 2 2 2 3 2 2 2" xfId="18016" xr:uid="{00000000-0005-0000-0000-00004C450000}"/>
    <cellStyle name="Normal 9 2 2 2 3 2 3" xfId="18017" xr:uid="{00000000-0005-0000-0000-00004D450000}"/>
    <cellStyle name="Normal 9 2 2 2 3 3" xfId="18018" xr:uid="{00000000-0005-0000-0000-00004E450000}"/>
    <cellStyle name="Normal 9 2 2 2 3 3 2" xfId="18019" xr:uid="{00000000-0005-0000-0000-00004F450000}"/>
    <cellStyle name="Normal 9 2 2 2 3 4" xfId="18020" xr:uid="{00000000-0005-0000-0000-000050450000}"/>
    <cellStyle name="Normal 9 2 2 2 4" xfId="18021" xr:uid="{00000000-0005-0000-0000-000051450000}"/>
    <cellStyle name="Normal 9 2 2 2 4 2" xfId="18022" xr:uid="{00000000-0005-0000-0000-000052450000}"/>
    <cellStyle name="Normal 9 2 2 2 4 2 2" xfId="18023" xr:uid="{00000000-0005-0000-0000-000053450000}"/>
    <cellStyle name="Normal 9 2 2 2 4 3" xfId="18024" xr:uid="{00000000-0005-0000-0000-000054450000}"/>
    <cellStyle name="Normal 9 2 2 2 5" xfId="18025" xr:uid="{00000000-0005-0000-0000-000055450000}"/>
    <cellStyle name="Normal 9 2 2 2 5 2" xfId="18026" xr:uid="{00000000-0005-0000-0000-000056450000}"/>
    <cellStyle name="Normal 9 2 2 3" xfId="7474" xr:uid="{00000000-0005-0000-0000-000057450000}"/>
    <cellStyle name="Normal 9 2 2 3 2" xfId="18027" xr:uid="{00000000-0005-0000-0000-000058450000}"/>
    <cellStyle name="Normal 9 2 2 3 2 2" xfId="18028" xr:uid="{00000000-0005-0000-0000-000059450000}"/>
    <cellStyle name="Normal 9 2 2 3 2 2 2" xfId="18029" xr:uid="{00000000-0005-0000-0000-00005A450000}"/>
    <cellStyle name="Normal 9 2 2 3 2 3" xfId="18030" xr:uid="{00000000-0005-0000-0000-00005B450000}"/>
    <cellStyle name="Normal 9 2 2 3 3" xfId="18031" xr:uid="{00000000-0005-0000-0000-00005C450000}"/>
    <cellStyle name="Normal 9 2 2 3 3 2" xfId="18032" xr:uid="{00000000-0005-0000-0000-00005D450000}"/>
    <cellStyle name="Normal 9 2 2 4" xfId="7475" xr:uid="{00000000-0005-0000-0000-00005E450000}"/>
    <cellStyle name="Normal 9 2 2 4 2" xfId="18033" xr:uid="{00000000-0005-0000-0000-00005F450000}"/>
    <cellStyle name="Normal 9 2 2 4 2 2" xfId="18034" xr:uid="{00000000-0005-0000-0000-000060450000}"/>
    <cellStyle name="Normal 9 2 2 4 2 2 2" xfId="18035" xr:uid="{00000000-0005-0000-0000-000061450000}"/>
    <cellStyle name="Normal 9 2 2 4 2 3" xfId="18036" xr:uid="{00000000-0005-0000-0000-000062450000}"/>
    <cellStyle name="Normal 9 2 2 4 3" xfId="18037" xr:uid="{00000000-0005-0000-0000-000063450000}"/>
    <cellStyle name="Normal 9 2 2 4 3 2" xfId="18038" xr:uid="{00000000-0005-0000-0000-000064450000}"/>
    <cellStyle name="Normal 9 2 2 5" xfId="8110" xr:uid="{00000000-0005-0000-0000-000065450000}"/>
    <cellStyle name="Normal 9 2 2 5 2" xfId="18039" xr:uid="{00000000-0005-0000-0000-000066450000}"/>
    <cellStyle name="Normal 9 2 2 5 2 2" xfId="18040" xr:uid="{00000000-0005-0000-0000-000067450000}"/>
    <cellStyle name="Normal 9 2 2 5 3" xfId="18041" xr:uid="{00000000-0005-0000-0000-000068450000}"/>
    <cellStyle name="Normal 9 2 2 6" xfId="18042" xr:uid="{00000000-0005-0000-0000-000069450000}"/>
    <cellStyle name="Normal 9 2 2 6 2" xfId="18043" xr:uid="{00000000-0005-0000-0000-00006A450000}"/>
    <cellStyle name="Normal 9 2 3" xfId="7476" xr:uid="{00000000-0005-0000-0000-00006B450000}"/>
    <cellStyle name="Normal 9 2 3 2" xfId="18044" xr:uid="{00000000-0005-0000-0000-00006C450000}"/>
    <cellStyle name="Normal 9 2 3 2 2" xfId="18045" xr:uid="{00000000-0005-0000-0000-00006D450000}"/>
    <cellStyle name="Normal 9 2 3 2 2 2" xfId="18046" xr:uid="{00000000-0005-0000-0000-00006E450000}"/>
    <cellStyle name="Normal 9 2 3 2 2 2 2" xfId="18047" xr:uid="{00000000-0005-0000-0000-00006F450000}"/>
    <cellStyle name="Normal 9 2 3 2 2 2 2 2" xfId="18048" xr:uid="{00000000-0005-0000-0000-000070450000}"/>
    <cellStyle name="Normal 9 2 3 2 2 2 3" xfId="18049" xr:uid="{00000000-0005-0000-0000-000071450000}"/>
    <cellStyle name="Normal 9 2 3 2 2 3" xfId="18050" xr:uid="{00000000-0005-0000-0000-000072450000}"/>
    <cellStyle name="Normal 9 2 3 2 2 3 2" xfId="18051" xr:uid="{00000000-0005-0000-0000-000073450000}"/>
    <cellStyle name="Normal 9 2 3 2 2 4" xfId="18052" xr:uid="{00000000-0005-0000-0000-000074450000}"/>
    <cellStyle name="Normal 9 2 3 2 3" xfId="18053" xr:uid="{00000000-0005-0000-0000-000075450000}"/>
    <cellStyle name="Normal 9 2 3 2 3 2" xfId="18054" xr:uid="{00000000-0005-0000-0000-000076450000}"/>
    <cellStyle name="Normal 9 2 3 2 3 2 2" xfId="18055" xr:uid="{00000000-0005-0000-0000-000077450000}"/>
    <cellStyle name="Normal 9 2 3 2 3 2 2 2" xfId="18056" xr:uid="{00000000-0005-0000-0000-000078450000}"/>
    <cellStyle name="Normal 9 2 3 2 3 2 3" xfId="18057" xr:uid="{00000000-0005-0000-0000-000079450000}"/>
    <cellStyle name="Normal 9 2 3 2 3 3" xfId="18058" xr:uid="{00000000-0005-0000-0000-00007A450000}"/>
    <cellStyle name="Normal 9 2 3 2 3 3 2" xfId="18059" xr:uid="{00000000-0005-0000-0000-00007B450000}"/>
    <cellStyle name="Normal 9 2 3 2 3 4" xfId="18060" xr:uid="{00000000-0005-0000-0000-00007C450000}"/>
    <cellStyle name="Normal 9 2 3 2 4" xfId="18061" xr:uid="{00000000-0005-0000-0000-00007D450000}"/>
    <cellStyle name="Normal 9 2 3 2 4 2" xfId="18062" xr:uid="{00000000-0005-0000-0000-00007E450000}"/>
    <cellStyle name="Normal 9 2 3 2 4 2 2" xfId="18063" xr:uid="{00000000-0005-0000-0000-00007F450000}"/>
    <cellStyle name="Normal 9 2 3 2 4 3" xfId="18064" xr:uid="{00000000-0005-0000-0000-000080450000}"/>
    <cellStyle name="Normal 9 2 3 2 5" xfId="18065" xr:uid="{00000000-0005-0000-0000-000081450000}"/>
    <cellStyle name="Normal 9 2 3 2 5 2" xfId="18066" xr:uid="{00000000-0005-0000-0000-000082450000}"/>
    <cellStyle name="Normal 9 2 3 2 6" xfId="18067" xr:uid="{00000000-0005-0000-0000-000083450000}"/>
    <cellStyle name="Normal 9 2 3 3" xfId="18068" xr:uid="{00000000-0005-0000-0000-000084450000}"/>
    <cellStyle name="Normal 9 2 3 3 2" xfId="18069" xr:uid="{00000000-0005-0000-0000-000085450000}"/>
    <cellStyle name="Normal 9 2 3 3 2 2" xfId="18070" xr:uid="{00000000-0005-0000-0000-000086450000}"/>
    <cellStyle name="Normal 9 2 3 3 2 2 2" xfId="18071" xr:uid="{00000000-0005-0000-0000-000087450000}"/>
    <cellStyle name="Normal 9 2 3 3 2 3" xfId="18072" xr:uid="{00000000-0005-0000-0000-000088450000}"/>
    <cellStyle name="Normal 9 2 3 3 3" xfId="18073" xr:uid="{00000000-0005-0000-0000-000089450000}"/>
    <cellStyle name="Normal 9 2 3 3 3 2" xfId="18074" xr:uid="{00000000-0005-0000-0000-00008A450000}"/>
    <cellStyle name="Normal 9 2 3 3 4" xfId="18075" xr:uid="{00000000-0005-0000-0000-00008B450000}"/>
    <cellStyle name="Normal 9 2 3 4" xfId="18076" xr:uid="{00000000-0005-0000-0000-00008C450000}"/>
    <cellStyle name="Normal 9 2 3 4 2" xfId="18077" xr:uid="{00000000-0005-0000-0000-00008D450000}"/>
    <cellStyle name="Normal 9 2 3 4 2 2" xfId="18078" xr:uid="{00000000-0005-0000-0000-00008E450000}"/>
    <cellStyle name="Normal 9 2 3 4 2 2 2" xfId="18079" xr:uid="{00000000-0005-0000-0000-00008F450000}"/>
    <cellStyle name="Normal 9 2 3 4 2 3" xfId="18080" xr:uid="{00000000-0005-0000-0000-000090450000}"/>
    <cellStyle name="Normal 9 2 3 4 3" xfId="18081" xr:uid="{00000000-0005-0000-0000-000091450000}"/>
    <cellStyle name="Normal 9 2 3 4 3 2" xfId="18082" xr:uid="{00000000-0005-0000-0000-000092450000}"/>
    <cellStyle name="Normal 9 2 3 4 4" xfId="18083" xr:uid="{00000000-0005-0000-0000-000093450000}"/>
    <cellStyle name="Normal 9 2 3 5" xfId="18084" xr:uid="{00000000-0005-0000-0000-000094450000}"/>
    <cellStyle name="Normal 9 2 3 5 2" xfId="18085" xr:uid="{00000000-0005-0000-0000-000095450000}"/>
    <cellStyle name="Normal 9 2 3 5 2 2" xfId="18086" xr:uid="{00000000-0005-0000-0000-000096450000}"/>
    <cellStyle name="Normal 9 2 3 5 3" xfId="18087" xr:uid="{00000000-0005-0000-0000-000097450000}"/>
    <cellStyle name="Normal 9 2 3 6" xfId="18088" xr:uid="{00000000-0005-0000-0000-000098450000}"/>
    <cellStyle name="Normal 9 2 3 6 2" xfId="18089" xr:uid="{00000000-0005-0000-0000-000099450000}"/>
    <cellStyle name="Normal 9 2 4" xfId="7477" xr:uid="{00000000-0005-0000-0000-00009A450000}"/>
    <cellStyle name="Normal 9 2 4 2" xfId="18090" xr:uid="{00000000-0005-0000-0000-00009B450000}"/>
    <cellStyle name="Normal 9 2 4 2 2" xfId="18091" xr:uid="{00000000-0005-0000-0000-00009C450000}"/>
    <cellStyle name="Normal 9 2 4 2 2 2" xfId="18092" xr:uid="{00000000-0005-0000-0000-00009D450000}"/>
    <cellStyle name="Normal 9 2 4 2 2 2 2" xfId="18093" xr:uid="{00000000-0005-0000-0000-00009E450000}"/>
    <cellStyle name="Normal 9 2 4 2 2 3" xfId="18094" xr:uid="{00000000-0005-0000-0000-00009F450000}"/>
    <cellStyle name="Normal 9 2 4 2 3" xfId="18095" xr:uid="{00000000-0005-0000-0000-0000A0450000}"/>
    <cellStyle name="Normal 9 2 4 2 3 2" xfId="18096" xr:uid="{00000000-0005-0000-0000-0000A1450000}"/>
    <cellStyle name="Normal 9 2 4 2 4" xfId="18097" xr:uid="{00000000-0005-0000-0000-0000A2450000}"/>
    <cellStyle name="Normal 9 2 4 3" xfId="18098" xr:uid="{00000000-0005-0000-0000-0000A3450000}"/>
    <cellStyle name="Normal 9 2 4 3 2" xfId="18099" xr:uid="{00000000-0005-0000-0000-0000A4450000}"/>
    <cellStyle name="Normal 9 2 4 3 2 2" xfId="18100" xr:uid="{00000000-0005-0000-0000-0000A5450000}"/>
    <cellStyle name="Normal 9 2 4 3 2 2 2" xfId="18101" xr:uid="{00000000-0005-0000-0000-0000A6450000}"/>
    <cellStyle name="Normal 9 2 4 3 2 3" xfId="18102" xr:uid="{00000000-0005-0000-0000-0000A7450000}"/>
    <cellStyle name="Normal 9 2 4 3 3" xfId="18103" xr:uid="{00000000-0005-0000-0000-0000A8450000}"/>
    <cellStyle name="Normal 9 2 4 3 3 2" xfId="18104" xr:uid="{00000000-0005-0000-0000-0000A9450000}"/>
    <cellStyle name="Normal 9 2 4 3 4" xfId="18105" xr:uid="{00000000-0005-0000-0000-0000AA450000}"/>
    <cellStyle name="Normal 9 2 4 4" xfId="18106" xr:uid="{00000000-0005-0000-0000-0000AB450000}"/>
    <cellStyle name="Normal 9 2 4 4 2" xfId="18107" xr:uid="{00000000-0005-0000-0000-0000AC450000}"/>
    <cellStyle name="Normal 9 2 4 4 2 2" xfId="18108" xr:uid="{00000000-0005-0000-0000-0000AD450000}"/>
    <cellStyle name="Normal 9 2 4 4 3" xfId="18109" xr:uid="{00000000-0005-0000-0000-0000AE450000}"/>
    <cellStyle name="Normal 9 2 4 5" xfId="18110" xr:uid="{00000000-0005-0000-0000-0000AF450000}"/>
    <cellStyle name="Normal 9 2 4 5 2" xfId="18111" xr:uid="{00000000-0005-0000-0000-0000B0450000}"/>
    <cellStyle name="Normal 9 2 5" xfId="8111" xr:uid="{00000000-0005-0000-0000-0000B1450000}"/>
    <cellStyle name="Normal 9 2 5 2" xfId="18112" xr:uid="{00000000-0005-0000-0000-0000B2450000}"/>
    <cellStyle name="Normal 9 2 5 2 2" xfId="18113" xr:uid="{00000000-0005-0000-0000-0000B3450000}"/>
    <cellStyle name="Normal 9 2 5 2 2 2" xfId="18114" xr:uid="{00000000-0005-0000-0000-0000B4450000}"/>
    <cellStyle name="Normal 9 2 5 2 3" xfId="18115" xr:uid="{00000000-0005-0000-0000-0000B5450000}"/>
    <cellStyle name="Normal 9 2 5 3" xfId="18116" xr:uid="{00000000-0005-0000-0000-0000B6450000}"/>
    <cellStyle name="Normal 9 2 5 3 2" xfId="18117" xr:uid="{00000000-0005-0000-0000-0000B7450000}"/>
    <cellStyle name="Normal 9 2 5 4" xfId="18118" xr:uid="{00000000-0005-0000-0000-0000B8450000}"/>
    <cellStyle name="Normal 9 2 6" xfId="18119" xr:uid="{00000000-0005-0000-0000-0000B9450000}"/>
    <cellStyle name="Normal 9 2 6 2" xfId="18120" xr:uid="{00000000-0005-0000-0000-0000BA450000}"/>
    <cellStyle name="Normal 9 2 6 2 2" xfId="18121" xr:uid="{00000000-0005-0000-0000-0000BB450000}"/>
    <cellStyle name="Normal 9 2 6 2 2 2" xfId="18122" xr:uid="{00000000-0005-0000-0000-0000BC450000}"/>
    <cellStyle name="Normal 9 2 6 2 3" xfId="18123" xr:uid="{00000000-0005-0000-0000-0000BD450000}"/>
    <cellStyle name="Normal 9 2 6 3" xfId="18124" xr:uid="{00000000-0005-0000-0000-0000BE450000}"/>
    <cellStyle name="Normal 9 2 6 3 2" xfId="18125" xr:uid="{00000000-0005-0000-0000-0000BF450000}"/>
    <cellStyle name="Normal 9 2 6 4" xfId="18126" xr:uid="{00000000-0005-0000-0000-0000C0450000}"/>
    <cellStyle name="Normal 9 2 7" xfId="18127" xr:uid="{00000000-0005-0000-0000-0000C1450000}"/>
    <cellStyle name="Normal 9 2 7 2" xfId="18128" xr:uid="{00000000-0005-0000-0000-0000C2450000}"/>
    <cellStyle name="Normal 9 2 7 2 2" xfId="18129" xr:uid="{00000000-0005-0000-0000-0000C3450000}"/>
    <cellStyle name="Normal 9 2 7 3" xfId="18130" xr:uid="{00000000-0005-0000-0000-0000C4450000}"/>
    <cellStyle name="Normal 9 2 8" xfId="18131" xr:uid="{00000000-0005-0000-0000-0000C5450000}"/>
    <cellStyle name="Normal 9 2 8 2" xfId="18132" xr:uid="{00000000-0005-0000-0000-0000C6450000}"/>
    <cellStyle name="Normal 9 3" xfId="7478" xr:uid="{00000000-0005-0000-0000-0000C7450000}"/>
    <cellStyle name="Normal 9 3 2" xfId="18133" xr:uid="{00000000-0005-0000-0000-0000C8450000}"/>
    <cellStyle name="Normal 9 3 2 2" xfId="18134" xr:uid="{00000000-0005-0000-0000-0000C9450000}"/>
    <cellStyle name="Normal 9 3 2 2 2" xfId="18135" xr:uid="{00000000-0005-0000-0000-0000CA450000}"/>
    <cellStyle name="Normal 9 3 2 2 2 2" xfId="18136" xr:uid="{00000000-0005-0000-0000-0000CB450000}"/>
    <cellStyle name="Normal 9 3 2 2 2 2 2" xfId="18137" xr:uid="{00000000-0005-0000-0000-0000CC450000}"/>
    <cellStyle name="Normal 9 3 2 2 2 2 2 2" xfId="18138" xr:uid="{00000000-0005-0000-0000-0000CD450000}"/>
    <cellStyle name="Normal 9 3 2 2 2 2 3" xfId="18139" xr:uid="{00000000-0005-0000-0000-0000CE450000}"/>
    <cellStyle name="Normal 9 3 2 2 2 3" xfId="18140" xr:uid="{00000000-0005-0000-0000-0000CF450000}"/>
    <cellStyle name="Normal 9 3 2 2 2 3 2" xfId="18141" xr:uid="{00000000-0005-0000-0000-0000D0450000}"/>
    <cellStyle name="Normal 9 3 2 2 2 4" xfId="18142" xr:uid="{00000000-0005-0000-0000-0000D1450000}"/>
    <cellStyle name="Normal 9 3 2 2 3" xfId="18143" xr:uid="{00000000-0005-0000-0000-0000D2450000}"/>
    <cellStyle name="Normal 9 3 2 2 3 2" xfId="18144" xr:uid="{00000000-0005-0000-0000-0000D3450000}"/>
    <cellStyle name="Normal 9 3 2 2 3 2 2" xfId="18145" xr:uid="{00000000-0005-0000-0000-0000D4450000}"/>
    <cellStyle name="Normal 9 3 2 2 3 2 2 2" xfId="18146" xr:uid="{00000000-0005-0000-0000-0000D5450000}"/>
    <cellStyle name="Normal 9 3 2 2 3 2 3" xfId="18147" xr:uid="{00000000-0005-0000-0000-0000D6450000}"/>
    <cellStyle name="Normal 9 3 2 2 3 3" xfId="18148" xr:uid="{00000000-0005-0000-0000-0000D7450000}"/>
    <cellStyle name="Normal 9 3 2 2 3 3 2" xfId="18149" xr:uid="{00000000-0005-0000-0000-0000D8450000}"/>
    <cellStyle name="Normal 9 3 2 2 3 4" xfId="18150" xr:uid="{00000000-0005-0000-0000-0000D9450000}"/>
    <cellStyle name="Normal 9 3 2 2 4" xfId="18151" xr:uid="{00000000-0005-0000-0000-0000DA450000}"/>
    <cellStyle name="Normal 9 3 2 2 4 2" xfId="18152" xr:uid="{00000000-0005-0000-0000-0000DB450000}"/>
    <cellStyle name="Normal 9 3 2 2 4 2 2" xfId="18153" xr:uid="{00000000-0005-0000-0000-0000DC450000}"/>
    <cellStyle name="Normal 9 3 2 2 4 3" xfId="18154" xr:uid="{00000000-0005-0000-0000-0000DD450000}"/>
    <cellStyle name="Normal 9 3 2 2 5" xfId="18155" xr:uid="{00000000-0005-0000-0000-0000DE450000}"/>
    <cellStyle name="Normal 9 3 2 2 5 2" xfId="18156" xr:uid="{00000000-0005-0000-0000-0000DF450000}"/>
    <cellStyle name="Normal 9 3 2 2 6" xfId="18157" xr:uid="{00000000-0005-0000-0000-0000E0450000}"/>
    <cellStyle name="Normal 9 3 2 3" xfId="18158" xr:uid="{00000000-0005-0000-0000-0000E1450000}"/>
    <cellStyle name="Normal 9 3 2 3 2" xfId="18159" xr:uid="{00000000-0005-0000-0000-0000E2450000}"/>
    <cellStyle name="Normal 9 3 2 3 2 2" xfId="18160" xr:uid="{00000000-0005-0000-0000-0000E3450000}"/>
    <cellStyle name="Normal 9 3 2 3 2 2 2" xfId="18161" xr:uid="{00000000-0005-0000-0000-0000E4450000}"/>
    <cellStyle name="Normal 9 3 2 3 2 3" xfId="18162" xr:uid="{00000000-0005-0000-0000-0000E5450000}"/>
    <cellStyle name="Normal 9 3 2 3 3" xfId="18163" xr:uid="{00000000-0005-0000-0000-0000E6450000}"/>
    <cellStyle name="Normal 9 3 2 3 3 2" xfId="18164" xr:uid="{00000000-0005-0000-0000-0000E7450000}"/>
    <cellStyle name="Normal 9 3 2 3 4" xfId="18165" xr:uid="{00000000-0005-0000-0000-0000E8450000}"/>
    <cellStyle name="Normal 9 3 2 4" xfId="18166" xr:uid="{00000000-0005-0000-0000-0000E9450000}"/>
    <cellStyle name="Normal 9 3 2 4 2" xfId="18167" xr:uid="{00000000-0005-0000-0000-0000EA450000}"/>
    <cellStyle name="Normal 9 3 2 4 2 2" xfId="18168" xr:uid="{00000000-0005-0000-0000-0000EB450000}"/>
    <cellStyle name="Normal 9 3 2 4 2 2 2" xfId="18169" xr:uid="{00000000-0005-0000-0000-0000EC450000}"/>
    <cellStyle name="Normal 9 3 2 4 2 3" xfId="18170" xr:uid="{00000000-0005-0000-0000-0000ED450000}"/>
    <cellStyle name="Normal 9 3 2 4 3" xfId="18171" xr:uid="{00000000-0005-0000-0000-0000EE450000}"/>
    <cellStyle name="Normal 9 3 2 4 3 2" xfId="18172" xr:uid="{00000000-0005-0000-0000-0000EF450000}"/>
    <cellStyle name="Normal 9 3 2 4 4" xfId="18173" xr:uid="{00000000-0005-0000-0000-0000F0450000}"/>
    <cellStyle name="Normal 9 3 2 5" xfId="18174" xr:uid="{00000000-0005-0000-0000-0000F1450000}"/>
    <cellStyle name="Normal 9 3 2 5 2" xfId="18175" xr:uid="{00000000-0005-0000-0000-0000F2450000}"/>
    <cellStyle name="Normal 9 3 2 5 2 2" xfId="18176" xr:uid="{00000000-0005-0000-0000-0000F3450000}"/>
    <cellStyle name="Normal 9 3 2 5 3" xfId="18177" xr:uid="{00000000-0005-0000-0000-0000F4450000}"/>
    <cellStyle name="Normal 9 3 2 6" xfId="18178" xr:uid="{00000000-0005-0000-0000-0000F5450000}"/>
    <cellStyle name="Normal 9 3 2 6 2" xfId="18179" xr:uid="{00000000-0005-0000-0000-0000F6450000}"/>
    <cellStyle name="Normal 9 3 3" xfId="18180" xr:uid="{00000000-0005-0000-0000-0000F7450000}"/>
    <cellStyle name="Normal 9 3 3 2" xfId="18181" xr:uid="{00000000-0005-0000-0000-0000F8450000}"/>
    <cellStyle name="Normal 9 3 3 2 2" xfId="18182" xr:uid="{00000000-0005-0000-0000-0000F9450000}"/>
    <cellStyle name="Normal 9 3 3 2 2 2" xfId="18183" xr:uid="{00000000-0005-0000-0000-0000FA450000}"/>
    <cellStyle name="Normal 9 3 3 2 2 2 2" xfId="18184" xr:uid="{00000000-0005-0000-0000-0000FB450000}"/>
    <cellStyle name="Normal 9 3 3 2 2 3" xfId="18185" xr:uid="{00000000-0005-0000-0000-0000FC450000}"/>
    <cellStyle name="Normal 9 3 3 2 3" xfId="18186" xr:uid="{00000000-0005-0000-0000-0000FD450000}"/>
    <cellStyle name="Normal 9 3 3 2 3 2" xfId="18187" xr:uid="{00000000-0005-0000-0000-0000FE450000}"/>
    <cellStyle name="Normal 9 3 3 2 4" xfId="18188" xr:uid="{00000000-0005-0000-0000-0000FF450000}"/>
    <cellStyle name="Normal 9 3 3 3" xfId="18189" xr:uid="{00000000-0005-0000-0000-000000460000}"/>
    <cellStyle name="Normal 9 3 3 3 2" xfId="18190" xr:uid="{00000000-0005-0000-0000-000001460000}"/>
    <cellStyle name="Normal 9 3 3 3 2 2" xfId="18191" xr:uid="{00000000-0005-0000-0000-000002460000}"/>
    <cellStyle name="Normal 9 3 3 3 2 2 2" xfId="18192" xr:uid="{00000000-0005-0000-0000-000003460000}"/>
    <cellStyle name="Normal 9 3 3 3 2 3" xfId="18193" xr:uid="{00000000-0005-0000-0000-000004460000}"/>
    <cellStyle name="Normal 9 3 3 3 3" xfId="18194" xr:uid="{00000000-0005-0000-0000-000005460000}"/>
    <cellStyle name="Normal 9 3 3 3 3 2" xfId="18195" xr:uid="{00000000-0005-0000-0000-000006460000}"/>
    <cellStyle name="Normal 9 3 3 3 4" xfId="18196" xr:uid="{00000000-0005-0000-0000-000007460000}"/>
    <cellStyle name="Normal 9 3 3 4" xfId="18197" xr:uid="{00000000-0005-0000-0000-000008460000}"/>
    <cellStyle name="Normal 9 3 3 4 2" xfId="18198" xr:uid="{00000000-0005-0000-0000-000009460000}"/>
    <cellStyle name="Normal 9 3 3 4 2 2" xfId="18199" xr:uid="{00000000-0005-0000-0000-00000A460000}"/>
    <cellStyle name="Normal 9 3 3 4 3" xfId="18200" xr:uid="{00000000-0005-0000-0000-00000B460000}"/>
    <cellStyle name="Normal 9 3 3 5" xfId="18201" xr:uid="{00000000-0005-0000-0000-00000C460000}"/>
    <cellStyle name="Normal 9 3 3 5 2" xfId="18202" xr:uid="{00000000-0005-0000-0000-00000D460000}"/>
    <cellStyle name="Normal 9 3 3 6" xfId="18203" xr:uid="{00000000-0005-0000-0000-00000E460000}"/>
    <cellStyle name="Normal 9 3 4" xfId="18204" xr:uid="{00000000-0005-0000-0000-00000F460000}"/>
    <cellStyle name="Normal 9 3 4 2" xfId="18205" xr:uid="{00000000-0005-0000-0000-000010460000}"/>
    <cellStyle name="Normal 9 3 4 2 2" xfId="18206" xr:uid="{00000000-0005-0000-0000-000011460000}"/>
    <cellStyle name="Normal 9 3 4 2 2 2" xfId="18207" xr:uid="{00000000-0005-0000-0000-000012460000}"/>
    <cellStyle name="Normal 9 3 4 2 3" xfId="18208" xr:uid="{00000000-0005-0000-0000-000013460000}"/>
    <cellStyle name="Normal 9 3 4 3" xfId="18209" xr:uid="{00000000-0005-0000-0000-000014460000}"/>
    <cellStyle name="Normal 9 3 4 3 2" xfId="18210" xr:uid="{00000000-0005-0000-0000-000015460000}"/>
    <cellStyle name="Normal 9 3 4 4" xfId="18211" xr:uid="{00000000-0005-0000-0000-000016460000}"/>
    <cellStyle name="Normal 9 3 5" xfId="18212" xr:uid="{00000000-0005-0000-0000-000017460000}"/>
    <cellStyle name="Normal 9 3 5 2" xfId="18213" xr:uid="{00000000-0005-0000-0000-000018460000}"/>
    <cellStyle name="Normal 9 3 5 2 2" xfId="18214" xr:uid="{00000000-0005-0000-0000-000019460000}"/>
    <cellStyle name="Normal 9 3 5 2 2 2" xfId="18215" xr:uid="{00000000-0005-0000-0000-00001A460000}"/>
    <cellStyle name="Normal 9 3 5 2 3" xfId="18216" xr:uid="{00000000-0005-0000-0000-00001B460000}"/>
    <cellStyle name="Normal 9 3 5 3" xfId="18217" xr:uid="{00000000-0005-0000-0000-00001C460000}"/>
    <cellStyle name="Normal 9 3 5 3 2" xfId="18218" xr:uid="{00000000-0005-0000-0000-00001D460000}"/>
    <cellStyle name="Normal 9 3 5 4" xfId="18219" xr:uid="{00000000-0005-0000-0000-00001E460000}"/>
    <cellStyle name="Normal 9 3 6" xfId="18220" xr:uid="{00000000-0005-0000-0000-00001F460000}"/>
    <cellStyle name="Normal 9 3 6 2" xfId="18221" xr:uid="{00000000-0005-0000-0000-000020460000}"/>
    <cellStyle name="Normal 9 3 6 2 2" xfId="18222" xr:uid="{00000000-0005-0000-0000-000021460000}"/>
    <cellStyle name="Normal 9 3 6 3" xfId="18223" xr:uid="{00000000-0005-0000-0000-000022460000}"/>
    <cellStyle name="Normal 9 3 7" xfId="18224" xr:uid="{00000000-0005-0000-0000-000023460000}"/>
    <cellStyle name="Normal 9 3 7 2" xfId="18225" xr:uid="{00000000-0005-0000-0000-000024460000}"/>
    <cellStyle name="Normal 9 4" xfId="7479" xr:uid="{00000000-0005-0000-0000-000025460000}"/>
    <cellStyle name="Normal 9 4 2" xfId="18226" xr:uid="{00000000-0005-0000-0000-000026460000}"/>
    <cellStyle name="Normal 9 4 2 2" xfId="18227" xr:uid="{00000000-0005-0000-0000-000027460000}"/>
    <cellStyle name="Normal 9 4 2 2 2" xfId="18228" xr:uid="{00000000-0005-0000-0000-000028460000}"/>
    <cellStyle name="Normal 9 4 2 2 2 2" xfId="18229" xr:uid="{00000000-0005-0000-0000-000029460000}"/>
    <cellStyle name="Normal 9 4 2 2 2 2 2" xfId="18230" xr:uid="{00000000-0005-0000-0000-00002A460000}"/>
    <cellStyle name="Normal 9 4 2 2 2 2 2 2" xfId="18231" xr:uid="{00000000-0005-0000-0000-00002B460000}"/>
    <cellStyle name="Normal 9 4 2 2 2 2 3" xfId="18232" xr:uid="{00000000-0005-0000-0000-00002C460000}"/>
    <cellStyle name="Normal 9 4 2 2 2 3" xfId="18233" xr:uid="{00000000-0005-0000-0000-00002D460000}"/>
    <cellStyle name="Normal 9 4 2 2 2 3 2" xfId="18234" xr:uid="{00000000-0005-0000-0000-00002E460000}"/>
    <cellStyle name="Normal 9 4 2 2 2 4" xfId="18235" xr:uid="{00000000-0005-0000-0000-00002F460000}"/>
    <cellStyle name="Normal 9 4 2 2 3" xfId="18236" xr:uid="{00000000-0005-0000-0000-000030460000}"/>
    <cellStyle name="Normal 9 4 2 2 3 2" xfId="18237" xr:uid="{00000000-0005-0000-0000-000031460000}"/>
    <cellStyle name="Normal 9 4 2 2 3 2 2" xfId="18238" xr:uid="{00000000-0005-0000-0000-000032460000}"/>
    <cellStyle name="Normal 9 4 2 2 3 2 2 2" xfId="18239" xr:uid="{00000000-0005-0000-0000-000033460000}"/>
    <cellStyle name="Normal 9 4 2 2 3 2 3" xfId="18240" xr:uid="{00000000-0005-0000-0000-000034460000}"/>
    <cellStyle name="Normal 9 4 2 2 3 3" xfId="18241" xr:uid="{00000000-0005-0000-0000-000035460000}"/>
    <cellStyle name="Normal 9 4 2 2 3 3 2" xfId="18242" xr:uid="{00000000-0005-0000-0000-000036460000}"/>
    <cellStyle name="Normal 9 4 2 2 3 4" xfId="18243" xr:uid="{00000000-0005-0000-0000-000037460000}"/>
    <cellStyle name="Normal 9 4 2 2 4" xfId="18244" xr:uid="{00000000-0005-0000-0000-000038460000}"/>
    <cellStyle name="Normal 9 4 2 2 4 2" xfId="18245" xr:uid="{00000000-0005-0000-0000-000039460000}"/>
    <cellStyle name="Normal 9 4 2 2 4 2 2" xfId="18246" xr:uid="{00000000-0005-0000-0000-00003A460000}"/>
    <cellStyle name="Normal 9 4 2 2 4 3" xfId="18247" xr:uid="{00000000-0005-0000-0000-00003B460000}"/>
    <cellStyle name="Normal 9 4 2 2 5" xfId="18248" xr:uid="{00000000-0005-0000-0000-00003C460000}"/>
    <cellStyle name="Normal 9 4 2 2 5 2" xfId="18249" xr:uid="{00000000-0005-0000-0000-00003D460000}"/>
    <cellStyle name="Normal 9 4 2 2 6" xfId="18250" xr:uid="{00000000-0005-0000-0000-00003E460000}"/>
    <cellStyle name="Normal 9 4 2 3" xfId="18251" xr:uid="{00000000-0005-0000-0000-00003F460000}"/>
    <cellStyle name="Normal 9 4 2 3 2" xfId="18252" xr:uid="{00000000-0005-0000-0000-000040460000}"/>
    <cellStyle name="Normal 9 4 2 3 2 2" xfId="18253" xr:uid="{00000000-0005-0000-0000-000041460000}"/>
    <cellStyle name="Normal 9 4 2 3 2 2 2" xfId="18254" xr:uid="{00000000-0005-0000-0000-000042460000}"/>
    <cellStyle name="Normal 9 4 2 3 2 3" xfId="18255" xr:uid="{00000000-0005-0000-0000-000043460000}"/>
    <cellStyle name="Normal 9 4 2 3 3" xfId="18256" xr:uid="{00000000-0005-0000-0000-000044460000}"/>
    <cellStyle name="Normal 9 4 2 3 3 2" xfId="18257" xr:uid="{00000000-0005-0000-0000-000045460000}"/>
    <cellStyle name="Normal 9 4 2 3 4" xfId="18258" xr:uid="{00000000-0005-0000-0000-000046460000}"/>
    <cellStyle name="Normal 9 4 2 4" xfId="18259" xr:uid="{00000000-0005-0000-0000-000047460000}"/>
    <cellStyle name="Normal 9 4 2 4 2" xfId="18260" xr:uid="{00000000-0005-0000-0000-000048460000}"/>
    <cellStyle name="Normal 9 4 2 4 2 2" xfId="18261" xr:uid="{00000000-0005-0000-0000-000049460000}"/>
    <cellStyle name="Normal 9 4 2 4 2 2 2" xfId="18262" xr:uid="{00000000-0005-0000-0000-00004A460000}"/>
    <cellStyle name="Normal 9 4 2 4 2 3" xfId="18263" xr:uid="{00000000-0005-0000-0000-00004B460000}"/>
    <cellStyle name="Normal 9 4 2 4 3" xfId="18264" xr:uid="{00000000-0005-0000-0000-00004C460000}"/>
    <cellStyle name="Normal 9 4 2 4 3 2" xfId="18265" xr:uid="{00000000-0005-0000-0000-00004D460000}"/>
    <cellStyle name="Normal 9 4 2 4 4" xfId="18266" xr:uid="{00000000-0005-0000-0000-00004E460000}"/>
    <cellStyle name="Normal 9 4 2 5" xfId="18267" xr:uid="{00000000-0005-0000-0000-00004F460000}"/>
    <cellStyle name="Normal 9 4 2 5 2" xfId="18268" xr:uid="{00000000-0005-0000-0000-000050460000}"/>
    <cellStyle name="Normal 9 4 2 5 2 2" xfId="18269" xr:uid="{00000000-0005-0000-0000-000051460000}"/>
    <cellStyle name="Normal 9 4 2 5 3" xfId="18270" xr:uid="{00000000-0005-0000-0000-000052460000}"/>
    <cellStyle name="Normal 9 4 2 6" xfId="18271" xr:uid="{00000000-0005-0000-0000-000053460000}"/>
    <cellStyle name="Normal 9 4 2 6 2" xfId="18272" xr:uid="{00000000-0005-0000-0000-000054460000}"/>
    <cellStyle name="Normal 9 4 2 7" xfId="18273" xr:uid="{00000000-0005-0000-0000-000055460000}"/>
    <cellStyle name="Normal 9 4 3" xfId="18274" xr:uid="{00000000-0005-0000-0000-000056460000}"/>
    <cellStyle name="Normal 9 4 3 2" xfId="18275" xr:uid="{00000000-0005-0000-0000-000057460000}"/>
    <cellStyle name="Normal 9 4 3 2 2" xfId="18276" xr:uid="{00000000-0005-0000-0000-000058460000}"/>
    <cellStyle name="Normal 9 4 3 2 2 2" xfId="18277" xr:uid="{00000000-0005-0000-0000-000059460000}"/>
    <cellStyle name="Normal 9 4 3 2 2 2 2" xfId="18278" xr:uid="{00000000-0005-0000-0000-00005A460000}"/>
    <cellStyle name="Normal 9 4 3 2 2 3" xfId="18279" xr:uid="{00000000-0005-0000-0000-00005B460000}"/>
    <cellStyle name="Normal 9 4 3 2 3" xfId="18280" xr:uid="{00000000-0005-0000-0000-00005C460000}"/>
    <cellStyle name="Normal 9 4 3 2 3 2" xfId="18281" xr:uid="{00000000-0005-0000-0000-00005D460000}"/>
    <cellStyle name="Normal 9 4 3 2 4" xfId="18282" xr:uid="{00000000-0005-0000-0000-00005E460000}"/>
    <cellStyle name="Normal 9 4 3 3" xfId="18283" xr:uid="{00000000-0005-0000-0000-00005F460000}"/>
    <cellStyle name="Normal 9 4 3 3 2" xfId="18284" xr:uid="{00000000-0005-0000-0000-000060460000}"/>
    <cellStyle name="Normal 9 4 3 3 2 2" xfId="18285" xr:uid="{00000000-0005-0000-0000-000061460000}"/>
    <cellStyle name="Normal 9 4 3 3 2 2 2" xfId="18286" xr:uid="{00000000-0005-0000-0000-000062460000}"/>
    <cellStyle name="Normal 9 4 3 3 2 3" xfId="18287" xr:uid="{00000000-0005-0000-0000-000063460000}"/>
    <cellStyle name="Normal 9 4 3 3 3" xfId="18288" xr:uid="{00000000-0005-0000-0000-000064460000}"/>
    <cellStyle name="Normal 9 4 3 3 3 2" xfId="18289" xr:uid="{00000000-0005-0000-0000-000065460000}"/>
    <cellStyle name="Normal 9 4 3 3 4" xfId="18290" xr:uid="{00000000-0005-0000-0000-000066460000}"/>
    <cellStyle name="Normal 9 4 3 4" xfId="18291" xr:uid="{00000000-0005-0000-0000-000067460000}"/>
    <cellStyle name="Normal 9 4 3 4 2" xfId="18292" xr:uid="{00000000-0005-0000-0000-000068460000}"/>
    <cellStyle name="Normal 9 4 3 4 2 2" xfId="18293" xr:uid="{00000000-0005-0000-0000-000069460000}"/>
    <cellStyle name="Normal 9 4 3 4 3" xfId="18294" xr:uid="{00000000-0005-0000-0000-00006A460000}"/>
    <cellStyle name="Normal 9 4 3 5" xfId="18295" xr:uid="{00000000-0005-0000-0000-00006B460000}"/>
    <cellStyle name="Normal 9 4 3 5 2" xfId="18296" xr:uid="{00000000-0005-0000-0000-00006C460000}"/>
    <cellStyle name="Normal 9 4 3 6" xfId="18297" xr:uid="{00000000-0005-0000-0000-00006D460000}"/>
    <cellStyle name="Normal 9 4 4" xfId="18298" xr:uid="{00000000-0005-0000-0000-00006E460000}"/>
    <cellStyle name="Normal 9 4 4 2" xfId="18299" xr:uid="{00000000-0005-0000-0000-00006F460000}"/>
    <cellStyle name="Normal 9 4 4 2 2" xfId="18300" xr:uid="{00000000-0005-0000-0000-000070460000}"/>
    <cellStyle name="Normal 9 4 4 2 2 2" xfId="18301" xr:uid="{00000000-0005-0000-0000-000071460000}"/>
    <cellStyle name="Normal 9 4 4 2 3" xfId="18302" xr:uid="{00000000-0005-0000-0000-000072460000}"/>
    <cellStyle name="Normal 9 4 4 3" xfId="18303" xr:uid="{00000000-0005-0000-0000-000073460000}"/>
    <cellStyle name="Normal 9 4 4 3 2" xfId="18304" xr:uid="{00000000-0005-0000-0000-000074460000}"/>
    <cellStyle name="Normal 9 4 4 4" xfId="18305" xr:uid="{00000000-0005-0000-0000-000075460000}"/>
    <cellStyle name="Normal 9 4 5" xfId="18306" xr:uid="{00000000-0005-0000-0000-000076460000}"/>
    <cellStyle name="Normal 9 4 5 2" xfId="18307" xr:uid="{00000000-0005-0000-0000-000077460000}"/>
    <cellStyle name="Normal 9 4 5 2 2" xfId="18308" xr:uid="{00000000-0005-0000-0000-000078460000}"/>
    <cellStyle name="Normal 9 4 5 2 2 2" xfId="18309" xr:uid="{00000000-0005-0000-0000-000079460000}"/>
    <cellStyle name="Normal 9 4 5 2 3" xfId="18310" xr:uid="{00000000-0005-0000-0000-00007A460000}"/>
    <cellStyle name="Normal 9 4 5 3" xfId="18311" xr:uid="{00000000-0005-0000-0000-00007B460000}"/>
    <cellStyle name="Normal 9 4 5 3 2" xfId="18312" xr:uid="{00000000-0005-0000-0000-00007C460000}"/>
    <cellStyle name="Normal 9 4 5 4" xfId="18313" xr:uid="{00000000-0005-0000-0000-00007D460000}"/>
    <cellStyle name="Normal 9 4 6" xfId="18314" xr:uid="{00000000-0005-0000-0000-00007E460000}"/>
    <cellStyle name="Normal 9 4 6 2" xfId="18315" xr:uid="{00000000-0005-0000-0000-00007F460000}"/>
    <cellStyle name="Normal 9 4 6 2 2" xfId="18316" xr:uid="{00000000-0005-0000-0000-000080460000}"/>
    <cellStyle name="Normal 9 4 6 3" xfId="18317" xr:uid="{00000000-0005-0000-0000-000081460000}"/>
    <cellStyle name="Normal 9 4 7" xfId="18318" xr:uid="{00000000-0005-0000-0000-000082460000}"/>
    <cellStyle name="Normal 9 4 7 2" xfId="18319" xr:uid="{00000000-0005-0000-0000-000083460000}"/>
    <cellStyle name="Normal 9 5" xfId="7480" xr:uid="{00000000-0005-0000-0000-000084460000}"/>
    <cellStyle name="Normal 9 5 2" xfId="18320" xr:uid="{00000000-0005-0000-0000-000085460000}"/>
    <cellStyle name="Normal 9 5 2 2" xfId="18321" xr:uid="{00000000-0005-0000-0000-000086460000}"/>
    <cellStyle name="Normal 9 5 2 2 2" xfId="18322" xr:uid="{00000000-0005-0000-0000-000087460000}"/>
    <cellStyle name="Normal 9 5 2 2 2 2" xfId="18323" xr:uid="{00000000-0005-0000-0000-000088460000}"/>
    <cellStyle name="Normal 9 5 2 2 2 2 2" xfId="18324" xr:uid="{00000000-0005-0000-0000-000089460000}"/>
    <cellStyle name="Normal 9 5 2 2 2 2 2 2" xfId="18325" xr:uid="{00000000-0005-0000-0000-00008A460000}"/>
    <cellStyle name="Normal 9 5 2 2 2 2 3" xfId="18326" xr:uid="{00000000-0005-0000-0000-00008B460000}"/>
    <cellStyle name="Normal 9 5 2 2 2 3" xfId="18327" xr:uid="{00000000-0005-0000-0000-00008C460000}"/>
    <cellStyle name="Normal 9 5 2 2 2 3 2" xfId="18328" xr:uid="{00000000-0005-0000-0000-00008D460000}"/>
    <cellStyle name="Normal 9 5 2 2 2 4" xfId="18329" xr:uid="{00000000-0005-0000-0000-00008E460000}"/>
    <cellStyle name="Normal 9 5 2 2 3" xfId="18330" xr:uid="{00000000-0005-0000-0000-00008F460000}"/>
    <cellStyle name="Normal 9 5 2 2 3 2" xfId="18331" xr:uid="{00000000-0005-0000-0000-000090460000}"/>
    <cellStyle name="Normal 9 5 2 2 3 2 2" xfId="18332" xr:uid="{00000000-0005-0000-0000-000091460000}"/>
    <cellStyle name="Normal 9 5 2 2 3 2 2 2" xfId="18333" xr:uid="{00000000-0005-0000-0000-000092460000}"/>
    <cellStyle name="Normal 9 5 2 2 3 2 3" xfId="18334" xr:uid="{00000000-0005-0000-0000-000093460000}"/>
    <cellStyle name="Normal 9 5 2 2 3 3" xfId="18335" xr:uid="{00000000-0005-0000-0000-000094460000}"/>
    <cellStyle name="Normal 9 5 2 2 3 3 2" xfId="18336" xr:uid="{00000000-0005-0000-0000-000095460000}"/>
    <cellStyle name="Normal 9 5 2 2 3 4" xfId="18337" xr:uid="{00000000-0005-0000-0000-000096460000}"/>
    <cellStyle name="Normal 9 5 2 2 4" xfId="18338" xr:uid="{00000000-0005-0000-0000-000097460000}"/>
    <cellStyle name="Normal 9 5 2 2 4 2" xfId="18339" xr:uid="{00000000-0005-0000-0000-000098460000}"/>
    <cellStyle name="Normal 9 5 2 2 4 2 2" xfId="18340" xr:uid="{00000000-0005-0000-0000-000099460000}"/>
    <cellStyle name="Normal 9 5 2 2 4 3" xfId="18341" xr:uid="{00000000-0005-0000-0000-00009A460000}"/>
    <cellStyle name="Normal 9 5 2 2 5" xfId="18342" xr:uid="{00000000-0005-0000-0000-00009B460000}"/>
    <cellStyle name="Normal 9 5 2 2 5 2" xfId="18343" xr:uid="{00000000-0005-0000-0000-00009C460000}"/>
    <cellStyle name="Normal 9 5 2 2 6" xfId="18344" xr:uid="{00000000-0005-0000-0000-00009D460000}"/>
    <cellStyle name="Normal 9 5 2 3" xfId="18345" xr:uid="{00000000-0005-0000-0000-00009E460000}"/>
    <cellStyle name="Normal 9 5 2 3 2" xfId="18346" xr:uid="{00000000-0005-0000-0000-00009F460000}"/>
    <cellStyle name="Normal 9 5 2 3 2 2" xfId="18347" xr:uid="{00000000-0005-0000-0000-0000A0460000}"/>
    <cellStyle name="Normal 9 5 2 3 2 2 2" xfId="18348" xr:uid="{00000000-0005-0000-0000-0000A1460000}"/>
    <cellStyle name="Normal 9 5 2 3 2 3" xfId="18349" xr:uid="{00000000-0005-0000-0000-0000A2460000}"/>
    <cellStyle name="Normal 9 5 2 3 3" xfId="18350" xr:uid="{00000000-0005-0000-0000-0000A3460000}"/>
    <cellStyle name="Normal 9 5 2 3 3 2" xfId="18351" xr:uid="{00000000-0005-0000-0000-0000A4460000}"/>
    <cellStyle name="Normal 9 5 2 3 4" xfId="18352" xr:uid="{00000000-0005-0000-0000-0000A5460000}"/>
    <cellStyle name="Normal 9 5 2 4" xfId="18353" xr:uid="{00000000-0005-0000-0000-0000A6460000}"/>
    <cellStyle name="Normal 9 5 2 4 2" xfId="18354" xr:uid="{00000000-0005-0000-0000-0000A7460000}"/>
    <cellStyle name="Normal 9 5 2 4 2 2" xfId="18355" xr:uid="{00000000-0005-0000-0000-0000A8460000}"/>
    <cellStyle name="Normal 9 5 2 4 2 2 2" xfId="18356" xr:uid="{00000000-0005-0000-0000-0000A9460000}"/>
    <cellStyle name="Normal 9 5 2 4 2 3" xfId="18357" xr:uid="{00000000-0005-0000-0000-0000AA460000}"/>
    <cellStyle name="Normal 9 5 2 4 3" xfId="18358" xr:uid="{00000000-0005-0000-0000-0000AB460000}"/>
    <cellStyle name="Normal 9 5 2 4 3 2" xfId="18359" xr:uid="{00000000-0005-0000-0000-0000AC460000}"/>
    <cellStyle name="Normal 9 5 2 4 4" xfId="18360" xr:uid="{00000000-0005-0000-0000-0000AD460000}"/>
    <cellStyle name="Normal 9 5 2 5" xfId="18361" xr:uid="{00000000-0005-0000-0000-0000AE460000}"/>
    <cellStyle name="Normal 9 5 2 5 2" xfId="18362" xr:uid="{00000000-0005-0000-0000-0000AF460000}"/>
    <cellStyle name="Normal 9 5 2 5 2 2" xfId="18363" xr:uid="{00000000-0005-0000-0000-0000B0460000}"/>
    <cellStyle name="Normal 9 5 2 5 3" xfId="18364" xr:uid="{00000000-0005-0000-0000-0000B1460000}"/>
    <cellStyle name="Normal 9 5 2 6" xfId="18365" xr:uid="{00000000-0005-0000-0000-0000B2460000}"/>
    <cellStyle name="Normal 9 5 2 6 2" xfId="18366" xr:uid="{00000000-0005-0000-0000-0000B3460000}"/>
    <cellStyle name="Normal 9 5 2 7" xfId="18367" xr:uid="{00000000-0005-0000-0000-0000B4460000}"/>
    <cellStyle name="Normal 9 5 3" xfId="18368" xr:uid="{00000000-0005-0000-0000-0000B5460000}"/>
    <cellStyle name="Normal 9 5 3 2" xfId="18369" xr:uid="{00000000-0005-0000-0000-0000B6460000}"/>
    <cellStyle name="Normal 9 5 3 2 2" xfId="18370" xr:uid="{00000000-0005-0000-0000-0000B7460000}"/>
    <cellStyle name="Normal 9 5 3 2 2 2" xfId="18371" xr:uid="{00000000-0005-0000-0000-0000B8460000}"/>
    <cellStyle name="Normal 9 5 3 2 2 2 2" xfId="18372" xr:uid="{00000000-0005-0000-0000-0000B9460000}"/>
    <cellStyle name="Normal 9 5 3 2 2 3" xfId="18373" xr:uid="{00000000-0005-0000-0000-0000BA460000}"/>
    <cellStyle name="Normal 9 5 3 2 3" xfId="18374" xr:uid="{00000000-0005-0000-0000-0000BB460000}"/>
    <cellStyle name="Normal 9 5 3 2 3 2" xfId="18375" xr:uid="{00000000-0005-0000-0000-0000BC460000}"/>
    <cellStyle name="Normal 9 5 3 2 4" xfId="18376" xr:uid="{00000000-0005-0000-0000-0000BD460000}"/>
    <cellStyle name="Normal 9 5 3 3" xfId="18377" xr:uid="{00000000-0005-0000-0000-0000BE460000}"/>
    <cellStyle name="Normal 9 5 3 3 2" xfId="18378" xr:uid="{00000000-0005-0000-0000-0000BF460000}"/>
    <cellStyle name="Normal 9 5 3 3 2 2" xfId="18379" xr:uid="{00000000-0005-0000-0000-0000C0460000}"/>
    <cellStyle name="Normal 9 5 3 3 2 2 2" xfId="18380" xr:uid="{00000000-0005-0000-0000-0000C1460000}"/>
    <cellStyle name="Normal 9 5 3 3 2 3" xfId="18381" xr:uid="{00000000-0005-0000-0000-0000C2460000}"/>
    <cellStyle name="Normal 9 5 3 3 3" xfId="18382" xr:uid="{00000000-0005-0000-0000-0000C3460000}"/>
    <cellStyle name="Normal 9 5 3 3 3 2" xfId="18383" xr:uid="{00000000-0005-0000-0000-0000C4460000}"/>
    <cellStyle name="Normal 9 5 3 3 4" xfId="18384" xr:uid="{00000000-0005-0000-0000-0000C5460000}"/>
    <cellStyle name="Normal 9 5 3 4" xfId="18385" xr:uid="{00000000-0005-0000-0000-0000C6460000}"/>
    <cellStyle name="Normal 9 5 3 4 2" xfId="18386" xr:uid="{00000000-0005-0000-0000-0000C7460000}"/>
    <cellStyle name="Normal 9 5 3 4 2 2" xfId="18387" xr:uid="{00000000-0005-0000-0000-0000C8460000}"/>
    <cellStyle name="Normal 9 5 3 4 3" xfId="18388" xr:uid="{00000000-0005-0000-0000-0000C9460000}"/>
    <cellStyle name="Normal 9 5 3 5" xfId="18389" xr:uid="{00000000-0005-0000-0000-0000CA460000}"/>
    <cellStyle name="Normal 9 5 3 5 2" xfId="18390" xr:uid="{00000000-0005-0000-0000-0000CB460000}"/>
    <cellStyle name="Normal 9 5 3 6" xfId="18391" xr:uid="{00000000-0005-0000-0000-0000CC460000}"/>
    <cellStyle name="Normal 9 5 4" xfId="18392" xr:uid="{00000000-0005-0000-0000-0000CD460000}"/>
    <cellStyle name="Normal 9 5 4 2" xfId="18393" xr:uid="{00000000-0005-0000-0000-0000CE460000}"/>
    <cellStyle name="Normal 9 5 4 2 2" xfId="18394" xr:uid="{00000000-0005-0000-0000-0000CF460000}"/>
    <cellStyle name="Normal 9 5 4 2 2 2" xfId="18395" xr:uid="{00000000-0005-0000-0000-0000D0460000}"/>
    <cellStyle name="Normal 9 5 4 2 3" xfId="18396" xr:uid="{00000000-0005-0000-0000-0000D1460000}"/>
    <cellStyle name="Normal 9 5 4 3" xfId="18397" xr:uid="{00000000-0005-0000-0000-0000D2460000}"/>
    <cellStyle name="Normal 9 5 4 3 2" xfId="18398" xr:uid="{00000000-0005-0000-0000-0000D3460000}"/>
    <cellStyle name="Normal 9 5 4 4" xfId="18399" xr:uid="{00000000-0005-0000-0000-0000D4460000}"/>
    <cellStyle name="Normal 9 5 5" xfId="18400" xr:uid="{00000000-0005-0000-0000-0000D5460000}"/>
    <cellStyle name="Normal 9 5 5 2" xfId="18401" xr:uid="{00000000-0005-0000-0000-0000D6460000}"/>
    <cellStyle name="Normal 9 5 5 2 2" xfId="18402" xr:uid="{00000000-0005-0000-0000-0000D7460000}"/>
    <cellStyle name="Normal 9 5 5 2 2 2" xfId="18403" xr:uid="{00000000-0005-0000-0000-0000D8460000}"/>
    <cellStyle name="Normal 9 5 5 2 3" xfId="18404" xr:uid="{00000000-0005-0000-0000-0000D9460000}"/>
    <cellStyle name="Normal 9 5 5 3" xfId="18405" xr:uid="{00000000-0005-0000-0000-0000DA460000}"/>
    <cellStyle name="Normal 9 5 5 3 2" xfId="18406" xr:uid="{00000000-0005-0000-0000-0000DB460000}"/>
    <cellStyle name="Normal 9 5 5 4" xfId="18407" xr:uid="{00000000-0005-0000-0000-0000DC460000}"/>
    <cellStyle name="Normal 9 5 6" xfId="18408" xr:uid="{00000000-0005-0000-0000-0000DD460000}"/>
    <cellStyle name="Normal 9 5 6 2" xfId="18409" xr:uid="{00000000-0005-0000-0000-0000DE460000}"/>
    <cellStyle name="Normal 9 5 6 2 2" xfId="18410" xr:uid="{00000000-0005-0000-0000-0000DF460000}"/>
    <cellStyle name="Normal 9 5 6 3" xfId="18411" xr:uid="{00000000-0005-0000-0000-0000E0460000}"/>
    <cellStyle name="Normal 9 5 7" xfId="18412" xr:uid="{00000000-0005-0000-0000-0000E1460000}"/>
    <cellStyle name="Normal 9 5 7 2" xfId="18413" xr:uid="{00000000-0005-0000-0000-0000E2460000}"/>
    <cellStyle name="Normal 9 6" xfId="7481" xr:uid="{00000000-0005-0000-0000-0000E3460000}"/>
    <cellStyle name="Normal 9 6 2" xfId="18414" xr:uid="{00000000-0005-0000-0000-0000E4460000}"/>
    <cellStyle name="Normal 9 6 2 2" xfId="18415" xr:uid="{00000000-0005-0000-0000-0000E5460000}"/>
    <cellStyle name="Normal 9 6 2 2 2" xfId="18416" xr:uid="{00000000-0005-0000-0000-0000E6460000}"/>
    <cellStyle name="Normal 9 6 2 2 2 2" xfId="18417" xr:uid="{00000000-0005-0000-0000-0000E7460000}"/>
    <cellStyle name="Normal 9 6 2 2 2 2 2" xfId="18418" xr:uid="{00000000-0005-0000-0000-0000E8460000}"/>
    <cellStyle name="Normal 9 6 2 2 2 2 2 2" xfId="18419" xr:uid="{00000000-0005-0000-0000-0000E9460000}"/>
    <cellStyle name="Normal 9 6 2 2 2 2 3" xfId="18420" xr:uid="{00000000-0005-0000-0000-0000EA460000}"/>
    <cellStyle name="Normal 9 6 2 2 2 3" xfId="18421" xr:uid="{00000000-0005-0000-0000-0000EB460000}"/>
    <cellStyle name="Normal 9 6 2 2 2 3 2" xfId="18422" xr:uid="{00000000-0005-0000-0000-0000EC460000}"/>
    <cellStyle name="Normal 9 6 2 2 2 4" xfId="18423" xr:uid="{00000000-0005-0000-0000-0000ED460000}"/>
    <cellStyle name="Normal 9 6 2 2 3" xfId="18424" xr:uid="{00000000-0005-0000-0000-0000EE460000}"/>
    <cellStyle name="Normal 9 6 2 2 3 2" xfId="18425" xr:uid="{00000000-0005-0000-0000-0000EF460000}"/>
    <cellStyle name="Normal 9 6 2 2 3 2 2" xfId="18426" xr:uid="{00000000-0005-0000-0000-0000F0460000}"/>
    <cellStyle name="Normal 9 6 2 2 3 2 2 2" xfId="18427" xr:uid="{00000000-0005-0000-0000-0000F1460000}"/>
    <cellStyle name="Normal 9 6 2 2 3 2 3" xfId="18428" xr:uid="{00000000-0005-0000-0000-0000F2460000}"/>
    <cellStyle name="Normal 9 6 2 2 3 3" xfId="18429" xr:uid="{00000000-0005-0000-0000-0000F3460000}"/>
    <cellStyle name="Normal 9 6 2 2 3 3 2" xfId="18430" xr:uid="{00000000-0005-0000-0000-0000F4460000}"/>
    <cellStyle name="Normal 9 6 2 2 3 4" xfId="18431" xr:uid="{00000000-0005-0000-0000-0000F5460000}"/>
    <cellStyle name="Normal 9 6 2 2 4" xfId="18432" xr:uid="{00000000-0005-0000-0000-0000F6460000}"/>
    <cellStyle name="Normal 9 6 2 2 4 2" xfId="18433" xr:uid="{00000000-0005-0000-0000-0000F7460000}"/>
    <cellStyle name="Normal 9 6 2 2 4 2 2" xfId="18434" xr:uid="{00000000-0005-0000-0000-0000F8460000}"/>
    <cellStyle name="Normal 9 6 2 2 4 3" xfId="18435" xr:uid="{00000000-0005-0000-0000-0000F9460000}"/>
    <cellStyle name="Normal 9 6 2 2 5" xfId="18436" xr:uid="{00000000-0005-0000-0000-0000FA460000}"/>
    <cellStyle name="Normal 9 6 2 2 5 2" xfId="18437" xr:uid="{00000000-0005-0000-0000-0000FB460000}"/>
    <cellStyle name="Normal 9 6 2 2 6" xfId="18438" xr:uid="{00000000-0005-0000-0000-0000FC460000}"/>
    <cellStyle name="Normal 9 6 2 3" xfId="18439" xr:uid="{00000000-0005-0000-0000-0000FD460000}"/>
    <cellStyle name="Normal 9 6 2 3 2" xfId="18440" xr:uid="{00000000-0005-0000-0000-0000FE460000}"/>
    <cellStyle name="Normal 9 6 2 3 2 2" xfId="18441" xr:uid="{00000000-0005-0000-0000-0000FF460000}"/>
    <cellStyle name="Normal 9 6 2 3 2 2 2" xfId="18442" xr:uid="{00000000-0005-0000-0000-000000470000}"/>
    <cellStyle name="Normal 9 6 2 3 2 3" xfId="18443" xr:uid="{00000000-0005-0000-0000-000001470000}"/>
    <cellStyle name="Normal 9 6 2 3 3" xfId="18444" xr:uid="{00000000-0005-0000-0000-000002470000}"/>
    <cellStyle name="Normal 9 6 2 3 3 2" xfId="18445" xr:uid="{00000000-0005-0000-0000-000003470000}"/>
    <cellStyle name="Normal 9 6 2 3 4" xfId="18446" xr:uid="{00000000-0005-0000-0000-000004470000}"/>
    <cellStyle name="Normal 9 6 2 4" xfId="18447" xr:uid="{00000000-0005-0000-0000-000005470000}"/>
    <cellStyle name="Normal 9 6 2 4 2" xfId="18448" xr:uid="{00000000-0005-0000-0000-000006470000}"/>
    <cellStyle name="Normal 9 6 2 4 2 2" xfId="18449" xr:uid="{00000000-0005-0000-0000-000007470000}"/>
    <cellStyle name="Normal 9 6 2 4 2 2 2" xfId="18450" xr:uid="{00000000-0005-0000-0000-000008470000}"/>
    <cellStyle name="Normal 9 6 2 4 2 3" xfId="18451" xr:uid="{00000000-0005-0000-0000-000009470000}"/>
    <cellStyle name="Normal 9 6 2 4 3" xfId="18452" xr:uid="{00000000-0005-0000-0000-00000A470000}"/>
    <cellStyle name="Normal 9 6 2 4 3 2" xfId="18453" xr:uid="{00000000-0005-0000-0000-00000B470000}"/>
    <cellStyle name="Normal 9 6 2 4 4" xfId="18454" xr:uid="{00000000-0005-0000-0000-00000C470000}"/>
    <cellStyle name="Normal 9 6 2 5" xfId="18455" xr:uid="{00000000-0005-0000-0000-00000D470000}"/>
    <cellStyle name="Normal 9 6 2 5 2" xfId="18456" xr:uid="{00000000-0005-0000-0000-00000E470000}"/>
    <cellStyle name="Normal 9 6 2 5 2 2" xfId="18457" xr:uid="{00000000-0005-0000-0000-00000F470000}"/>
    <cellStyle name="Normal 9 6 2 5 3" xfId="18458" xr:uid="{00000000-0005-0000-0000-000010470000}"/>
    <cellStyle name="Normal 9 6 2 6" xfId="18459" xr:uid="{00000000-0005-0000-0000-000011470000}"/>
    <cellStyle name="Normal 9 6 2 6 2" xfId="18460" xr:uid="{00000000-0005-0000-0000-000012470000}"/>
    <cellStyle name="Normal 9 6 2 7" xfId="18461" xr:uid="{00000000-0005-0000-0000-000013470000}"/>
    <cellStyle name="Normal 9 6 3" xfId="18462" xr:uid="{00000000-0005-0000-0000-000014470000}"/>
    <cellStyle name="Normal 9 6 3 2" xfId="18463" xr:uid="{00000000-0005-0000-0000-000015470000}"/>
    <cellStyle name="Normal 9 6 3 2 2" xfId="18464" xr:uid="{00000000-0005-0000-0000-000016470000}"/>
    <cellStyle name="Normal 9 6 3 2 2 2" xfId="18465" xr:uid="{00000000-0005-0000-0000-000017470000}"/>
    <cellStyle name="Normal 9 6 3 2 2 2 2" xfId="18466" xr:uid="{00000000-0005-0000-0000-000018470000}"/>
    <cellStyle name="Normal 9 6 3 2 2 3" xfId="18467" xr:uid="{00000000-0005-0000-0000-000019470000}"/>
    <cellStyle name="Normal 9 6 3 2 3" xfId="18468" xr:uid="{00000000-0005-0000-0000-00001A470000}"/>
    <cellStyle name="Normal 9 6 3 2 3 2" xfId="18469" xr:uid="{00000000-0005-0000-0000-00001B470000}"/>
    <cellStyle name="Normal 9 6 3 2 4" xfId="18470" xr:uid="{00000000-0005-0000-0000-00001C470000}"/>
    <cellStyle name="Normal 9 6 3 3" xfId="18471" xr:uid="{00000000-0005-0000-0000-00001D470000}"/>
    <cellStyle name="Normal 9 6 3 3 2" xfId="18472" xr:uid="{00000000-0005-0000-0000-00001E470000}"/>
    <cellStyle name="Normal 9 6 3 3 2 2" xfId="18473" xr:uid="{00000000-0005-0000-0000-00001F470000}"/>
    <cellStyle name="Normal 9 6 3 3 2 2 2" xfId="18474" xr:uid="{00000000-0005-0000-0000-000020470000}"/>
    <cellStyle name="Normal 9 6 3 3 2 3" xfId="18475" xr:uid="{00000000-0005-0000-0000-000021470000}"/>
    <cellStyle name="Normal 9 6 3 3 3" xfId="18476" xr:uid="{00000000-0005-0000-0000-000022470000}"/>
    <cellStyle name="Normal 9 6 3 3 3 2" xfId="18477" xr:uid="{00000000-0005-0000-0000-000023470000}"/>
    <cellStyle name="Normal 9 6 3 3 4" xfId="18478" xr:uid="{00000000-0005-0000-0000-000024470000}"/>
    <cellStyle name="Normal 9 6 3 4" xfId="18479" xr:uid="{00000000-0005-0000-0000-000025470000}"/>
    <cellStyle name="Normal 9 6 3 4 2" xfId="18480" xr:uid="{00000000-0005-0000-0000-000026470000}"/>
    <cellStyle name="Normal 9 6 3 4 2 2" xfId="18481" xr:uid="{00000000-0005-0000-0000-000027470000}"/>
    <cellStyle name="Normal 9 6 3 4 3" xfId="18482" xr:uid="{00000000-0005-0000-0000-000028470000}"/>
    <cellStyle name="Normal 9 6 3 5" xfId="18483" xr:uid="{00000000-0005-0000-0000-000029470000}"/>
    <cellStyle name="Normal 9 6 3 5 2" xfId="18484" xr:uid="{00000000-0005-0000-0000-00002A470000}"/>
    <cellStyle name="Normal 9 6 3 6" xfId="18485" xr:uid="{00000000-0005-0000-0000-00002B470000}"/>
    <cellStyle name="Normal 9 6 4" xfId="18486" xr:uid="{00000000-0005-0000-0000-00002C470000}"/>
    <cellStyle name="Normal 9 6 4 2" xfId="18487" xr:uid="{00000000-0005-0000-0000-00002D470000}"/>
    <cellStyle name="Normal 9 6 4 2 2" xfId="18488" xr:uid="{00000000-0005-0000-0000-00002E470000}"/>
    <cellStyle name="Normal 9 6 4 2 2 2" xfId="18489" xr:uid="{00000000-0005-0000-0000-00002F470000}"/>
    <cellStyle name="Normal 9 6 4 2 3" xfId="18490" xr:uid="{00000000-0005-0000-0000-000030470000}"/>
    <cellStyle name="Normal 9 6 4 3" xfId="18491" xr:uid="{00000000-0005-0000-0000-000031470000}"/>
    <cellStyle name="Normal 9 6 4 3 2" xfId="18492" xr:uid="{00000000-0005-0000-0000-000032470000}"/>
    <cellStyle name="Normal 9 6 4 4" xfId="18493" xr:uid="{00000000-0005-0000-0000-000033470000}"/>
    <cellStyle name="Normal 9 6 5" xfId="18494" xr:uid="{00000000-0005-0000-0000-000034470000}"/>
    <cellStyle name="Normal 9 6 5 2" xfId="18495" xr:uid="{00000000-0005-0000-0000-000035470000}"/>
    <cellStyle name="Normal 9 6 5 2 2" xfId="18496" xr:uid="{00000000-0005-0000-0000-000036470000}"/>
    <cellStyle name="Normal 9 6 5 2 2 2" xfId="18497" xr:uid="{00000000-0005-0000-0000-000037470000}"/>
    <cellStyle name="Normal 9 6 5 2 3" xfId="18498" xr:uid="{00000000-0005-0000-0000-000038470000}"/>
    <cellStyle name="Normal 9 6 5 3" xfId="18499" xr:uid="{00000000-0005-0000-0000-000039470000}"/>
    <cellStyle name="Normal 9 6 5 3 2" xfId="18500" xr:uid="{00000000-0005-0000-0000-00003A470000}"/>
    <cellStyle name="Normal 9 6 5 4" xfId="18501" xr:uid="{00000000-0005-0000-0000-00003B470000}"/>
    <cellStyle name="Normal 9 6 6" xfId="18502" xr:uid="{00000000-0005-0000-0000-00003C470000}"/>
    <cellStyle name="Normal 9 6 6 2" xfId="18503" xr:uid="{00000000-0005-0000-0000-00003D470000}"/>
    <cellStyle name="Normal 9 6 6 2 2" xfId="18504" xr:uid="{00000000-0005-0000-0000-00003E470000}"/>
    <cellStyle name="Normal 9 6 6 3" xfId="18505" xr:uid="{00000000-0005-0000-0000-00003F470000}"/>
    <cellStyle name="Normal 9 6 7" xfId="18506" xr:uid="{00000000-0005-0000-0000-000040470000}"/>
    <cellStyle name="Normal 9 6 7 2" xfId="18507" xr:uid="{00000000-0005-0000-0000-000041470000}"/>
    <cellStyle name="Normal 9 7" xfId="7482" xr:uid="{00000000-0005-0000-0000-000042470000}"/>
    <cellStyle name="Normal 9 7 2" xfId="18508" xr:uid="{00000000-0005-0000-0000-000043470000}"/>
    <cellStyle name="Normal 9 7 2 2" xfId="18509" xr:uid="{00000000-0005-0000-0000-000044470000}"/>
    <cellStyle name="Normal 9 7 2 2 2" xfId="18510" xr:uid="{00000000-0005-0000-0000-000045470000}"/>
    <cellStyle name="Normal 9 7 2 2 2 2" xfId="18511" xr:uid="{00000000-0005-0000-0000-000046470000}"/>
    <cellStyle name="Normal 9 7 2 2 2 2 2" xfId="18512" xr:uid="{00000000-0005-0000-0000-000047470000}"/>
    <cellStyle name="Normal 9 7 2 2 2 3" xfId="18513" xr:uid="{00000000-0005-0000-0000-000048470000}"/>
    <cellStyle name="Normal 9 7 2 2 3" xfId="18514" xr:uid="{00000000-0005-0000-0000-000049470000}"/>
    <cellStyle name="Normal 9 7 2 2 3 2" xfId="18515" xr:uid="{00000000-0005-0000-0000-00004A470000}"/>
    <cellStyle name="Normal 9 7 2 2 4" xfId="18516" xr:uid="{00000000-0005-0000-0000-00004B470000}"/>
    <cellStyle name="Normal 9 7 2 3" xfId="18517" xr:uid="{00000000-0005-0000-0000-00004C470000}"/>
    <cellStyle name="Normal 9 7 2 3 2" xfId="18518" xr:uid="{00000000-0005-0000-0000-00004D470000}"/>
    <cellStyle name="Normal 9 7 2 3 2 2" xfId="18519" xr:uid="{00000000-0005-0000-0000-00004E470000}"/>
    <cellStyle name="Normal 9 7 2 3 2 2 2" xfId="18520" xr:uid="{00000000-0005-0000-0000-00004F470000}"/>
    <cellStyle name="Normal 9 7 2 3 2 3" xfId="18521" xr:uid="{00000000-0005-0000-0000-000050470000}"/>
    <cellStyle name="Normal 9 7 2 3 3" xfId="18522" xr:uid="{00000000-0005-0000-0000-000051470000}"/>
    <cellStyle name="Normal 9 7 2 3 3 2" xfId="18523" xr:uid="{00000000-0005-0000-0000-000052470000}"/>
    <cellStyle name="Normal 9 7 2 3 4" xfId="18524" xr:uid="{00000000-0005-0000-0000-000053470000}"/>
    <cellStyle name="Normal 9 7 2 4" xfId="18525" xr:uid="{00000000-0005-0000-0000-000054470000}"/>
    <cellStyle name="Normal 9 7 2 4 2" xfId="18526" xr:uid="{00000000-0005-0000-0000-000055470000}"/>
    <cellStyle name="Normal 9 7 2 4 2 2" xfId="18527" xr:uid="{00000000-0005-0000-0000-000056470000}"/>
    <cellStyle name="Normal 9 7 2 4 3" xfId="18528" xr:uid="{00000000-0005-0000-0000-000057470000}"/>
    <cellStyle name="Normal 9 7 2 5" xfId="18529" xr:uid="{00000000-0005-0000-0000-000058470000}"/>
    <cellStyle name="Normal 9 7 2 5 2" xfId="18530" xr:uid="{00000000-0005-0000-0000-000059470000}"/>
    <cellStyle name="Normal 9 7 2 6" xfId="18531" xr:uid="{00000000-0005-0000-0000-00005A470000}"/>
    <cellStyle name="Normal 9 7 3" xfId="18532" xr:uid="{00000000-0005-0000-0000-00005B470000}"/>
    <cellStyle name="Normal 9 7 3 2" xfId="18533" xr:uid="{00000000-0005-0000-0000-00005C470000}"/>
    <cellStyle name="Normal 9 7 3 2 2" xfId="18534" xr:uid="{00000000-0005-0000-0000-00005D470000}"/>
    <cellStyle name="Normal 9 7 3 2 2 2" xfId="18535" xr:uid="{00000000-0005-0000-0000-00005E470000}"/>
    <cellStyle name="Normal 9 7 3 2 3" xfId="18536" xr:uid="{00000000-0005-0000-0000-00005F470000}"/>
    <cellStyle name="Normal 9 7 3 3" xfId="18537" xr:uid="{00000000-0005-0000-0000-000060470000}"/>
    <cellStyle name="Normal 9 7 3 3 2" xfId="18538" xr:uid="{00000000-0005-0000-0000-000061470000}"/>
    <cellStyle name="Normal 9 7 3 4" xfId="18539" xr:uid="{00000000-0005-0000-0000-000062470000}"/>
    <cellStyle name="Normal 9 7 4" xfId="18540" xr:uid="{00000000-0005-0000-0000-000063470000}"/>
    <cellStyle name="Normal 9 7 4 2" xfId="18541" xr:uid="{00000000-0005-0000-0000-000064470000}"/>
    <cellStyle name="Normal 9 7 4 2 2" xfId="18542" xr:uid="{00000000-0005-0000-0000-000065470000}"/>
    <cellStyle name="Normal 9 7 4 2 2 2" xfId="18543" xr:uid="{00000000-0005-0000-0000-000066470000}"/>
    <cellStyle name="Normal 9 7 4 2 3" xfId="18544" xr:uid="{00000000-0005-0000-0000-000067470000}"/>
    <cellStyle name="Normal 9 7 4 3" xfId="18545" xr:uid="{00000000-0005-0000-0000-000068470000}"/>
    <cellStyle name="Normal 9 7 4 3 2" xfId="18546" xr:uid="{00000000-0005-0000-0000-000069470000}"/>
    <cellStyle name="Normal 9 7 4 4" xfId="18547" xr:uid="{00000000-0005-0000-0000-00006A470000}"/>
    <cellStyle name="Normal 9 7 5" xfId="18548" xr:uid="{00000000-0005-0000-0000-00006B470000}"/>
    <cellStyle name="Normal 9 7 5 2" xfId="18549" xr:uid="{00000000-0005-0000-0000-00006C470000}"/>
    <cellStyle name="Normal 9 7 5 2 2" xfId="18550" xr:uid="{00000000-0005-0000-0000-00006D470000}"/>
    <cellStyle name="Normal 9 7 5 3" xfId="18551" xr:uid="{00000000-0005-0000-0000-00006E470000}"/>
    <cellStyle name="Normal 9 7 6" xfId="18552" xr:uid="{00000000-0005-0000-0000-00006F470000}"/>
    <cellStyle name="Normal 9 7 6 2" xfId="18553" xr:uid="{00000000-0005-0000-0000-000070470000}"/>
    <cellStyle name="Normal 9 8" xfId="7483" xr:uid="{00000000-0005-0000-0000-000071470000}"/>
    <cellStyle name="Normal 9 9" xfId="8112" xr:uid="{00000000-0005-0000-0000-000072470000}"/>
    <cellStyle name="Normal 9 9 2" xfId="18554" xr:uid="{00000000-0005-0000-0000-000073470000}"/>
    <cellStyle name="Normal 9 9 2 2" xfId="18555" xr:uid="{00000000-0005-0000-0000-000074470000}"/>
    <cellStyle name="Normal 9 9 2 2 2" xfId="18556" xr:uid="{00000000-0005-0000-0000-000075470000}"/>
    <cellStyle name="Normal 9 9 2 2 2 2" xfId="18557" xr:uid="{00000000-0005-0000-0000-000076470000}"/>
    <cellStyle name="Normal 9 9 2 2 3" xfId="18558" xr:uid="{00000000-0005-0000-0000-000077470000}"/>
    <cellStyle name="Normal 9 9 2 3" xfId="18559" xr:uid="{00000000-0005-0000-0000-000078470000}"/>
    <cellStyle name="Normal 9 9 2 3 2" xfId="18560" xr:uid="{00000000-0005-0000-0000-000079470000}"/>
    <cellStyle name="Normal 9 9 2 4" xfId="18561" xr:uid="{00000000-0005-0000-0000-00007A470000}"/>
    <cellStyle name="Normal 9 9 3" xfId="18562" xr:uid="{00000000-0005-0000-0000-00007B470000}"/>
    <cellStyle name="Normal 9 9 3 2" xfId="18563" xr:uid="{00000000-0005-0000-0000-00007C470000}"/>
    <cellStyle name="Normal 9 9 3 2 2" xfId="18564" xr:uid="{00000000-0005-0000-0000-00007D470000}"/>
    <cellStyle name="Normal 9 9 3 2 2 2" xfId="18565" xr:uid="{00000000-0005-0000-0000-00007E470000}"/>
    <cellStyle name="Normal 9 9 3 2 3" xfId="18566" xr:uid="{00000000-0005-0000-0000-00007F470000}"/>
    <cellStyle name="Normal 9 9 3 3" xfId="18567" xr:uid="{00000000-0005-0000-0000-000080470000}"/>
    <cellStyle name="Normal 9 9 3 3 2" xfId="18568" xr:uid="{00000000-0005-0000-0000-000081470000}"/>
    <cellStyle name="Normal 9 9 3 4" xfId="18569" xr:uid="{00000000-0005-0000-0000-000082470000}"/>
    <cellStyle name="Normal 9 9 4" xfId="18570" xr:uid="{00000000-0005-0000-0000-000083470000}"/>
    <cellStyle name="Normal 9 9 4 2" xfId="18571" xr:uid="{00000000-0005-0000-0000-000084470000}"/>
    <cellStyle name="Normal 9 9 4 2 2" xfId="18572" xr:uid="{00000000-0005-0000-0000-000085470000}"/>
    <cellStyle name="Normal 9 9 4 3" xfId="18573" xr:uid="{00000000-0005-0000-0000-000086470000}"/>
    <cellStyle name="Normal 9 9 5" xfId="18574" xr:uid="{00000000-0005-0000-0000-000087470000}"/>
    <cellStyle name="Normal 9 9 5 2" xfId="18575" xr:uid="{00000000-0005-0000-0000-000088470000}"/>
    <cellStyle name="Normal 90" xfId="5371" xr:uid="{00000000-0005-0000-0000-000089470000}"/>
    <cellStyle name="Normal 90 2" xfId="18576" xr:uid="{00000000-0005-0000-0000-00008A470000}"/>
    <cellStyle name="Normal 91" xfId="5372" xr:uid="{00000000-0005-0000-0000-00008B470000}"/>
    <cellStyle name="Normal 91 2" xfId="18577" xr:uid="{00000000-0005-0000-0000-00008C470000}"/>
    <cellStyle name="Normal 91 2 2" xfId="18578" xr:uid="{00000000-0005-0000-0000-00008D470000}"/>
    <cellStyle name="Normal 91 3" xfId="18579" xr:uid="{00000000-0005-0000-0000-00008E470000}"/>
    <cellStyle name="Normal 92" xfId="5373" xr:uid="{00000000-0005-0000-0000-00008F470000}"/>
    <cellStyle name="Normal 92 2" xfId="18580" xr:uid="{00000000-0005-0000-0000-000090470000}"/>
    <cellStyle name="Normal 92 2 2" xfId="18581" xr:uid="{00000000-0005-0000-0000-000091470000}"/>
    <cellStyle name="Normal 92 2 2 2" xfId="18582" xr:uid="{00000000-0005-0000-0000-000092470000}"/>
    <cellStyle name="Normal 92 2 2 2 2" xfId="18583" xr:uid="{00000000-0005-0000-0000-000093470000}"/>
    <cellStyle name="Normal 92 2 2 3" xfId="18584" xr:uid="{00000000-0005-0000-0000-000094470000}"/>
    <cellStyle name="Normal 92 2 3" xfId="18585" xr:uid="{00000000-0005-0000-0000-000095470000}"/>
    <cellStyle name="Normal 92 2 3 2" xfId="18586" xr:uid="{00000000-0005-0000-0000-000096470000}"/>
    <cellStyle name="Normal 92 2 4" xfId="18587" xr:uid="{00000000-0005-0000-0000-000097470000}"/>
    <cellStyle name="Normal 92 3" xfId="18588" xr:uid="{00000000-0005-0000-0000-000098470000}"/>
    <cellStyle name="Normal 92 3 2" xfId="18589" xr:uid="{00000000-0005-0000-0000-000099470000}"/>
    <cellStyle name="Normal 92 3 2 2" xfId="18590" xr:uid="{00000000-0005-0000-0000-00009A470000}"/>
    <cellStyle name="Normal 92 3 3" xfId="18591" xr:uid="{00000000-0005-0000-0000-00009B470000}"/>
    <cellStyle name="Normal 92 4" xfId="18592" xr:uid="{00000000-0005-0000-0000-00009C470000}"/>
    <cellStyle name="Normal 92 5" xfId="18593" xr:uid="{00000000-0005-0000-0000-00009D470000}"/>
    <cellStyle name="Normal 92 5 2" xfId="18594" xr:uid="{00000000-0005-0000-0000-00009E470000}"/>
    <cellStyle name="Normal 92 6" xfId="18595" xr:uid="{00000000-0005-0000-0000-00009F470000}"/>
    <cellStyle name="Normal 93" xfId="5374" xr:uid="{00000000-0005-0000-0000-0000A0470000}"/>
    <cellStyle name="Normal 93 2" xfId="18596" xr:uid="{00000000-0005-0000-0000-0000A1470000}"/>
    <cellStyle name="Normal 93 2 2" xfId="18597" xr:uid="{00000000-0005-0000-0000-0000A2470000}"/>
    <cellStyle name="Normal 93 2 2 2" xfId="18598" xr:uid="{00000000-0005-0000-0000-0000A3470000}"/>
    <cellStyle name="Normal 93 2 2 2 2" xfId="18599" xr:uid="{00000000-0005-0000-0000-0000A4470000}"/>
    <cellStyle name="Normal 93 2 2 3" xfId="18600" xr:uid="{00000000-0005-0000-0000-0000A5470000}"/>
    <cellStyle name="Normal 93 2 3" xfId="18601" xr:uid="{00000000-0005-0000-0000-0000A6470000}"/>
    <cellStyle name="Normal 93 2 3 2" xfId="18602" xr:uid="{00000000-0005-0000-0000-0000A7470000}"/>
    <cellStyle name="Normal 93 2 4" xfId="18603" xr:uid="{00000000-0005-0000-0000-0000A8470000}"/>
    <cellStyle name="Normal 93 3" xfId="18604" xr:uid="{00000000-0005-0000-0000-0000A9470000}"/>
    <cellStyle name="Normal 93 3 2" xfId="18605" xr:uid="{00000000-0005-0000-0000-0000AA470000}"/>
    <cellStyle name="Normal 93 3 2 2" xfId="18606" xr:uid="{00000000-0005-0000-0000-0000AB470000}"/>
    <cellStyle name="Normal 93 3 3" xfId="18607" xr:uid="{00000000-0005-0000-0000-0000AC470000}"/>
    <cellStyle name="Normal 93 4" xfId="18608" xr:uid="{00000000-0005-0000-0000-0000AD470000}"/>
    <cellStyle name="Normal 93 5" xfId="18609" xr:uid="{00000000-0005-0000-0000-0000AE470000}"/>
    <cellStyle name="Normal 93 5 2" xfId="18610" xr:uid="{00000000-0005-0000-0000-0000AF470000}"/>
    <cellStyle name="Normal 93 6" xfId="18611" xr:uid="{00000000-0005-0000-0000-0000B0470000}"/>
    <cellStyle name="Normal 94" xfId="5375" xr:uid="{00000000-0005-0000-0000-0000B1470000}"/>
    <cellStyle name="Normal 94 2" xfId="18612" xr:uid="{00000000-0005-0000-0000-0000B2470000}"/>
    <cellStyle name="Normal 94 2 2" xfId="18613" xr:uid="{00000000-0005-0000-0000-0000B3470000}"/>
    <cellStyle name="Normal 94 2 2 2" xfId="18614" xr:uid="{00000000-0005-0000-0000-0000B4470000}"/>
    <cellStyle name="Normal 94 2 2 2 2" xfId="18615" xr:uid="{00000000-0005-0000-0000-0000B5470000}"/>
    <cellStyle name="Normal 94 2 2 3" xfId="18616" xr:uid="{00000000-0005-0000-0000-0000B6470000}"/>
    <cellStyle name="Normal 94 2 3" xfId="18617" xr:uid="{00000000-0005-0000-0000-0000B7470000}"/>
    <cellStyle name="Normal 94 2 3 2" xfId="18618" xr:uid="{00000000-0005-0000-0000-0000B8470000}"/>
    <cellStyle name="Normal 94 3" xfId="18619" xr:uid="{00000000-0005-0000-0000-0000B9470000}"/>
    <cellStyle name="Normal 94 3 2" xfId="18620" xr:uid="{00000000-0005-0000-0000-0000BA470000}"/>
    <cellStyle name="Normal 94 3 2 2" xfId="18621" xr:uid="{00000000-0005-0000-0000-0000BB470000}"/>
    <cellStyle name="Normal 94 3 3" xfId="18622" xr:uid="{00000000-0005-0000-0000-0000BC470000}"/>
    <cellStyle name="Normal 94 4" xfId="18623" xr:uid="{00000000-0005-0000-0000-0000BD470000}"/>
    <cellStyle name="Normal 94 4 2" xfId="18624" xr:uid="{00000000-0005-0000-0000-0000BE470000}"/>
    <cellStyle name="Normal 95" xfId="5376" xr:uid="{00000000-0005-0000-0000-0000BF470000}"/>
    <cellStyle name="Normal 95 2" xfId="18625" xr:uid="{00000000-0005-0000-0000-0000C0470000}"/>
    <cellStyle name="Normal 95 2 2" xfId="18626" xr:uid="{00000000-0005-0000-0000-0000C1470000}"/>
    <cellStyle name="Normal 95 2 2 2" xfId="18627" xr:uid="{00000000-0005-0000-0000-0000C2470000}"/>
    <cellStyle name="Normal 95 2 2 2 2" xfId="18628" xr:uid="{00000000-0005-0000-0000-0000C3470000}"/>
    <cellStyle name="Normal 95 2 2 3" xfId="18629" xr:uid="{00000000-0005-0000-0000-0000C4470000}"/>
    <cellStyle name="Normal 95 2 3" xfId="18630" xr:uid="{00000000-0005-0000-0000-0000C5470000}"/>
    <cellStyle name="Normal 95 2 3 2" xfId="18631" xr:uid="{00000000-0005-0000-0000-0000C6470000}"/>
    <cellStyle name="Normal 95 3" xfId="18632" xr:uid="{00000000-0005-0000-0000-0000C7470000}"/>
    <cellStyle name="Normal 95 3 2" xfId="18633" xr:uid="{00000000-0005-0000-0000-0000C8470000}"/>
    <cellStyle name="Normal 95 3 2 2" xfId="18634" xr:uid="{00000000-0005-0000-0000-0000C9470000}"/>
    <cellStyle name="Normal 95 3 3" xfId="18635" xr:uid="{00000000-0005-0000-0000-0000CA470000}"/>
    <cellStyle name="Normal 95 4" xfId="18636" xr:uid="{00000000-0005-0000-0000-0000CB470000}"/>
    <cellStyle name="Normal 95 4 2" xfId="18637" xr:uid="{00000000-0005-0000-0000-0000CC470000}"/>
    <cellStyle name="Normal 96" xfId="5377" xr:uid="{00000000-0005-0000-0000-0000CD470000}"/>
    <cellStyle name="Normal 96 2" xfId="18638" xr:uid="{00000000-0005-0000-0000-0000CE470000}"/>
    <cellStyle name="Normal 96 2 2" xfId="18639" xr:uid="{00000000-0005-0000-0000-0000CF470000}"/>
    <cellStyle name="Normal 96 2 2 2" xfId="18640" xr:uid="{00000000-0005-0000-0000-0000D0470000}"/>
    <cellStyle name="Normal 96 2 2 2 2" xfId="18641" xr:uid="{00000000-0005-0000-0000-0000D1470000}"/>
    <cellStyle name="Normal 96 2 2 3" xfId="18642" xr:uid="{00000000-0005-0000-0000-0000D2470000}"/>
    <cellStyle name="Normal 96 2 3" xfId="18643" xr:uid="{00000000-0005-0000-0000-0000D3470000}"/>
    <cellStyle name="Normal 96 2 3 2" xfId="18644" xr:uid="{00000000-0005-0000-0000-0000D4470000}"/>
    <cellStyle name="Normal 96 2 4" xfId="18645" xr:uid="{00000000-0005-0000-0000-0000D5470000}"/>
    <cellStyle name="Normal 96 3" xfId="18646" xr:uid="{00000000-0005-0000-0000-0000D6470000}"/>
    <cellStyle name="Normal 96 3 2" xfId="18647" xr:uid="{00000000-0005-0000-0000-0000D7470000}"/>
    <cellStyle name="Normal 96 3 2 2" xfId="18648" xr:uid="{00000000-0005-0000-0000-0000D8470000}"/>
    <cellStyle name="Normal 96 3 3" xfId="18649" xr:uid="{00000000-0005-0000-0000-0000D9470000}"/>
    <cellStyle name="Normal 96 4" xfId="18650" xr:uid="{00000000-0005-0000-0000-0000DA470000}"/>
    <cellStyle name="Normal 96 4 2" xfId="18651" xr:uid="{00000000-0005-0000-0000-0000DB470000}"/>
    <cellStyle name="Normal 96 5" xfId="18652" xr:uid="{00000000-0005-0000-0000-0000DC470000}"/>
    <cellStyle name="Normal 97" xfId="5378" xr:uid="{00000000-0005-0000-0000-0000DD470000}"/>
    <cellStyle name="Normal 97 2" xfId="18653" xr:uid="{00000000-0005-0000-0000-0000DE470000}"/>
    <cellStyle name="Normal 97 2 2" xfId="18654" xr:uid="{00000000-0005-0000-0000-0000DF470000}"/>
    <cellStyle name="Normal 97 2 2 2" xfId="18655" xr:uid="{00000000-0005-0000-0000-0000E0470000}"/>
    <cellStyle name="Normal 97 2 2 2 2" xfId="18656" xr:uid="{00000000-0005-0000-0000-0000E1470000}"/>
    <cellStyle name="Normal 97 2 2 3" xfId="18657" xr:uid="{00000000-0005-0000-0000-0000E2470000}"/>
    <cellStyle name="Normal 97 2 3" xfId="18658" xr:uid="{00000000-0005-0000-0000-0000E3470000}"/>
    <cellStyle name="Normal 97 2 3 2" xfId="18659" xr:uid="{00000000-0005-0000-0000-0000E4470000}"/>
    <cellStyle name="Normal 97 3" xfId="18660" xr:uid="{00000000-0005-0000-0000-0000E5470000}"/>
    <cellStyle name="Normal 97 3 2" xfId="18661" xr:uid="{00000000-0005-0000-0000-0000E6470000}"/>
    <cellStyle name="Normal 97 3 2 2" xfId="18662" xr:uid="{00000000-0005-0000-0000-0000E7470000}"/>
    <cellStyle name="Normal 97 3 3" xfId="18663" xr:uid="{00000000-0005-0000-0000-0000E8470000}"/>
    <cellStyle name="Normal 97 4" xfId="18664" xr:uid="{00000000-0005-0000-0000-0000E9470000}"/>
    <cellStyle name="Normal 97 4 2" xfId="18665" xr:uid="{00000000-0005-0000-0000-0000EA470000}"/>
    <cellStyle name="Normal 98" xfId="5379" xr:uid="{00000000-0005-0000-0000-0000EB470000}"/>
    <cellStyle name="Normal 98 2" xfId="18666" xr:uid="{00000000-0005-0000-0000-0000EC470000}"/>
    <cellStyle name="Normal 98 2 2" xfId="18667" xr:uid="{00000000-0005-0000-0000-0000ED470000}"/>
    <cellStyle name="Normal 98 2 2 2" xfId="18668" xr:uid="{00000000-0005-0000-0000-0000EE470000}"/>
    <cellStyle name="Normal 98 2 2 2 2" xfId="18669" xr:uid="{00000000-0005-0000-0000-0000EF470000}"/>
    <cellStyle name="Normal 98 2 2 3" xfId="18670" xr:uid="{00000000-0005-0000-0000-0000F0470000}"/>
    <cellStyle name="Normal 98 2 3" xfId="18671" xr:uid="{00000000-0005-0000-0000-0000F1470000}"/>
    <cellStyle name="Normal 98 2 3 2" xfId="18672" xr:uid="{00000000-0005-0000-0000-0000F2470000}"/>
    <cellStyle name="Normal 98 2 4" xfId="18673" xr:uid="{00000000-0005-0000-0000-0000F3470000}"/>
    <cellStyle name="Normal 98 3" xfId="18674" xr:uid="{00000000-0005-0000-0000-0000F4470000}"/>
    <cellStyle name="Normal 98 3 2" xfId="18675" xr:uid="{00000000-0005-0000-0000-0000F5470000}"/>
    <cellStyle name="Normal 98 3 2 2" xfId="18676" xr:uid="{00000000-0005-0000-0000-0000F6470000}"/>
    <cellStyle name="Normal 98 3 3" xfId="18677" xr:uid="{00000000-0005-0000-0000-0000F7470000}"/>
    <cellStyle name="Normal 98 4" xfId="18678" xr:uid="{00000000-0005-0000-0000-0000F8470000}"/>
    <cellStyle name="Normal 98 4 2" xfId="18679" xr:uid="{00000000-0005-0000-0000-0000F9470000}"/>
    <cellStyle name="Normal 98 5" xfId="18680" xr:uid="{00000000-0005-0000-0000-0000FA470000}"/>
    <cellStyle name="Normal 99" xfId="5380" xr:uid="{00000000-0005-0000-0000-0000FB470000}"/>
    <cellStyle name="Normal 99 2" xfId="18681" xr:uid="{00000000-0005-0000-0000-0000FC470000}"/>
    <cellStyle name="Normal 99 2 2" xfId="18682" xr:uid="{00000000-0005-0000-0000-0000FD470000}"/>
    <cellStyle name="Normal 99 2 2 2" xfId="18683" xr:uid="{00000000-0005-0000-0000-0000FE470000}"/>
    <cellStyle name="Normal 99 2 2 2 2" xfId="18684" xr:uid="{00000000-0005-0000-0000-0000FF470000}"/>
    <cellStyle name="Normal 99 2 2 3" xfId="18685" xr:uid="{00000000-0005-0000-0000-000000480000}"/>
    <cellStyle name="Normal 99 2 3" xfId="18686" xr:uid="{00000000-0005-0000-0000-000001480000}"/>
    <cellStyle name="Normal 99 2 3 2" xfId="18687" xr:uid="{00000000-0005-0000-0000-000002480000}"/>
    <cellStyle name="Normal 99 2 4" xfId="18688" xr:uid="{00000000-0005-0000-0000-000003480000}"/>
    <cellStyle name="Normal 99 3" xfId="18689" xr:uid="{00000000-0005-0000-0000-000004480000}"/>
    <cellStyle name="Normal 99 3 2" xfId="18690" xr:uid="{00000000-0005-0000-0000-000005480000}"/>
    <cellStyle name="Normal 99 3 2 2" xfId="18691" xr:uid="{00000000-0005-0000-0000-000006480000}"/>
    <cellStyle name="Normal 99 3 3" xfId="18692" xr:uid="{00000000-0005-0000-0000-000007480000}"/>
    <cellStyle name="Normal 99 4" xfId="18693" xr:uid="{00000000-0005-0000-0000-000008480000}"/>
    <cellStyle name="Normal 99 4 2" xfId="18694" xr:uid="{00000000-0005-0000-0000-000009480000}"/>
    <cellStyle name="Normal 99 5" xfId="18695" xr:uid="{00000000-0005-0000-0000-00000A480000}"/>
    <cellStyle name="Normal_Balance sheet" xfId="2436" xr:uid="{00000000-0005-0000-0000-00000B480000}"/>
    <cellStyle name="Normal_CLASSIFICATION OF ACCOUNTS 2004-2005" xfId="2437" xr:uid="{00000000-0005-0000-0000-00000C480000}"/>
    <cellStyle name="Note 2" xfId="5381" xr:uid="{00000000-0005-0000-0000-00000D480000}"/>
    <cellStyle name="Note 2 2" xfId="7484" xr:uid="{00000000-0005-0000-0000-00000E480000}"/>
    <cellStyle name="Note 2 2 2" xfId="7485" xr:uid="{00000000-0005-0000-0000-00000F480000}"/>
    <cellStyle name="Note 2 2 2 2" xfId="18696" xr:uid="{00000000-0005-0000-0000-000010480000}"/>
    <cellStyle name="Note 2 2 3" xfId="8113" xr:uid="{00000000-0005-0000-0000-000011480000}"/>
    <cellStyle name="Note 2 2 3 2" xfId="18697" xr:uid="{00000000-0005-0000-0000-000012480000}"/>
    <cellStyle name="Note 2 2 4" xfId="8114" xr:uid="{00000000-0005-0000-0000-000013480000}"/>
    <cellStyle name="Note 2 2 4 2" xfId="18698" xr:uid="{00000000-0005-0000-0000-000014480000}"/>
    <cellStyle name="Note 2 2 5" xfId="18699" xr:uid="{00000000-0005-0000-0000-000015480000}"/>
    <cellStyle name="Note 2 3" xfId="7486" xr:uid="{00000000-0005-0000-0000-000016480000}"/>
    <cellStyle name="Note 2 3 2" xfId="18700" xr:uid="{00000000-0005-0000-0000-000017480000}"/>
    <cellStyle name="Note 2 4" xfId="8115" xr:uid="{00000000-0005-0000-0000-000018480000}"/>
    <cellStyle name="Note 2 4 2" xfId="18701" xr:uid="{00000000-0005-0000-0000-000019480000}"/>
    <cellStyle name="Note 2 5" xfId="18702" xr:uid="{00000000-0005-0000-0000-00001A480000}"/>
    <cellStyle name="Note 3" xfId="5382" xr:uid="{00000000-0005-0000-0000-00001B480000}"/>
    <cellStyle name="Note 3 2" xfId="7487" xr:uid="{00000000-0005-0000-0000-00001C480000}"/>
    <cellStyle name="Note 3 2 2" xfId="7488" xr:uid="{00000000-0005-0000-0000-00001D480000}"/>
    <cellStyle name="Note 3 2 2 2" xfId="18703" xr:uid="{00000000-0005-0000-0000-00001E480000}"/>
    <cellStyle name="Note 3 2 3" xfId="8116" xr:uid="{00000000-0005-0000-0000-00001F480000}"/>
    <cellStyle name="Note 3 2 3 2" xfId="18704" xr:uid="{00000000-0005-0000-0000-000020480000}"/>
    <cellStyle name="Note 3 2 4" xfId="8117" xr:uid="{00000000-0005-0000-0000-000021480000}"/>
    <cellStyle name="Note 3 2 4 2" xfId="18705" xr:uid="{00000000-0005-0000-0000-000022480000}"/>
    <cellStyle name="Note 3 2 5" xfId="18706" xr:uid="{00000000-0005-0000-0000-000023480000}"/>
    <cellStyle name="Note 3 3" xfId="7489" xr:uid="{00000000-0005-0000-0000-000024480000}"/>
    <cellStyle name="Note 3 3 2" xfId="18707" xr:uid="{00000000-0005-0000-0000-000025480000}"/>
    <cellStyle name="Note 3 4" xfId="8118" xr:uid="{00000000-0005-0000-0000-000026480000}"/>
    <cellStyle name="Note 3 4 2" xfId="18708" xr:uid="{00000000-0005-0000-0000-000027480000}"/>
    <cellStyle name="Note 3 5" xfId="18709" xr:uid="{00000000-0005-0000-0000-000028480000}"/>
    <cellStyle name="Note 4" xfId="5383" xr:uid="{00000000-0005-0000-0000-000029480000}"/>
    <cellStyle name="Note 4 2" xfId="7490" xr:uid="{00000000-0005-0000-0000-00002A480000}"/>
    <cellStyle name="Note 4 2 2" xfId="7491" xr:uid="{00000000-0005-0000-0000-00002B480000}"/>
    <cellStyle name="Note 4 2 2 2" xfId="18710" xr:uid="{00000000-0005-0000-0000-00002C480000}"/>
    <cellStyle name="Note 4 2 3" xfId="8119" xr:uid="{00000000-0005-0000-0000-00002D480000}"/>
    <cellStyle name="Note 4 2 3 2" xfId="18711" xr:uid="{00000000-0005-0000-0000-00002E480000}"/>
    <cellStyle name="Note 4 2 4" xfId="8120" xr:uid="{00000000-0005-0000-0000-00002F480000}"/>
    <cellStyle name="Note 4 2 4 2" xfId="18712" xr:uid="{00000000-0005-0000-0000-000030480000}"/>
    <cellStyle name="Note 4 2 5" xfId="18713" xr:uid="{00000000-0005-0000-0000-000031480000}"/>
    <cellStyle name="Note 4 3" xfId="7492" xr:uid="{00000000-0005-0000-0000-000032480000}"/>
    <cellStyle name="Note 4 3 2" xfId="18714" xr:uid="{00000000-0005-0000-0000-000033480000}"/>
    <cellStyle name="Note 4 4" xfId="8121" xr:uid="{00000000-0005-0000-0000-000034480000}"/>
    <cellStyle name="Note 4 4 2" xfId="18715" xr:uid="{00000000-0005-0000-0000-000035480000}"/>
    <cellStyle name="Note 4 5" xfId="8122" xr:uid="{00000000-0005-0000-0000-000036480000}"/>
    <cellStyle name="Note 4 5 2" xfId="18716" xr:uid="{00000000-0005-0000-0000-000037480000}"/>
    <cellStyle name="Note 4 6" xfId="18717" xr:uid="{00000000-0005-0000-0000-000038480000}"/>
    <cellStyle name="Note 5" xfId="7493" xr:uid="{00000000-0005-0000-0000-000039480000}"/>
    <cellStyle name="Note 5 2" xfId="7494" xr:uid="{00000000-0005-0000-0000-00003A480000}"/>
    <cellStyle name="Note 5 2 2" xfId="18718" xr:uid="{00000000-0005-0000-0000-00003B480000}"/>
    <cellStyle name="Note 5 3" xfId="8123" xr:uid="{00000000-0005-0000-0000-00003C480000}"/>
    <cellStyle name="Note 5 3 2" xfId="18719" xr:uid="{00000000-0005-0000-0000-00003D480000}"/>
    <cellStyle name="Note 5 4" xfId="8124" xr:uid="{00000000-0005-0000-0000-00003E480000}"/>
    <cellStyle name="Note 5 4 2" xfId="18720" xr:uid="{00000000-0005-0000-0000-00003F480000}"/>
    <cellStyle name="Note 5 5" xfId="18721" xr:uid="{00000000-0005-0000-0000-000040480000}"/>
    <cellStyle name="Note 6" xfId="7495" xr:uid="{00000000-0005-0000-0000-000041480000}"/>
    <cellStyle name="Note 6 2" xfId="8125" xr:uid="{00000000-0005-0000-0000-000042480000}"/>
    <cellStyle name="Note 6 2 2" xfId="18722" xr:uid="{00000000-0005-0000-0000-000043480000}"/>
    <cellStyle name="Note 6 3" xfId="8126" xr:uid="{00000000-0005-0000-0000-000044480000}"/>
    <cellStyle name="Note 6 3 2" xfId="18723" xr:uid="{00000000-0005-0000-0000-000045480000}"/>
    <cellStyle name="Note 6 4" xfId="18724" xr:uid="{00000000-0005-0000-0000-000046480000}"/>
    <cellStyle name="Output 2" xfId="5384" xr:uid="{00000000-0005-0000-0000-000047480000}"/>
    <cellStyle name="Output 2 2" xfId="7496" xr:uid="{00000000-0005-0000-0000-000048480000}"/>
    <cellStyle name="Output 2 2 2" xfId="7497" xr:uid="{00000000-0005-0000-0000-000049480000}"/>
    <cellStyle name="Output 2 2 2 2" xfId="18725" xr:uid="{00000000-0005-0000-0000-00004A480000}"/>
    <cellStyle name="Output 2 2 3" xfId="8127" xr:uid="{00000000-0005-0000-0000-00004B480000}"/>
    <cellStyle name="Output 2 2 3 2" xfId="18726" xr:uid="{00000000-0005-0000-0000-00004C480000}"/>
    <cellStyle name="Output 2 2 4" xfId="8128" xr:uid="{00000000-0005-0000-0000-00004D480000}"/>
    <cellStyle name="Output 2 2 4 2" xfId="18727" xr:uid="{00000000-0005-0000-0000-00004E480000}"/>
    <cellStyle name="Output 2 2 5" xfId="18728" xr:uid="{00000000-0005-0000-0000-00004F480000}"/>
    <cellStyle name="Output 2 3" xfId="7498" xr:uid="{00000000-0005-0000-0000-000050480000}"/>
    <cellStyle name="Output 2 3 2" xfId="18729" xr:uid="{00000000-0005-0000-0000-000051480000}"/>
    <cellStyle name="Output 2 4" xfId="8129" xr:uid="{00000000-0005-0000-0000-000052480000}"/>
    <cellStyle name="Output 2 4 2" xfId="18730" xr:uid="{00000000-0005-0000-0000-000053480000}"/>
    <cellStyle name="Output 2 5" xfId="18731" xr:uid="{00000000-0005-0000-0000-000054480000}"/>
    <cellStyle name="Output 3" xfId="5385" xr:uid="{00000000-0005-0000-0000-000055480000}"/>
    <cellStyle name="Output 3 2" xfId="7499" xr:uid="{00000000-0005-0000-0000-000056480000}"/>
    <cellStyle name="Output 3 2 2" xfId="7500" xr:uid="{00000000-0005-0000-0000-000057480000}"/>
    <cellStyle name="Output 3 2 2 2" xfId="18732" xr:uid="{00000000-0005-0000-0000-000058480000}"/>
    <cellStyle name="Output 3 2 3" xfId="8130" xr:uid="{00000000-0005-0000-0000-000059480000}"/>
    <cellStyle name="Output 3 2 3 2" xfId="18733" xr:uid="{00000000-0005-0000-0000-00005A480000}"/>
    <cellStyle name="Output 3 2 4" xfId="8131" xr:uid="{00000000-0005-0000-0000-00005B480000}"/>
    <cellStyle name="Output 3 2 4 2" xfId="18734" xr:uid="{00000000-0005-0000-0000-00005C480000}"/>
    <cellStyle name="Output 3 2 5" xfId="18735" xr:uid="{00000000-0005-0000-0000-00005D480000}"/>
    <cellStyle name="Output 3 3" xfId="7501" xr:uid="{00000000-0005-0000-0000-00005E480000}"/>
    <cellStyle name="Output 3 3 2" xfId="18736" xr:uid="{00000000-0005-0000-0000-00005F480000}"/>
    <cellStyle name="Output 3 4" xfId="8132" xr:uid="{00000000-0005-0000-0000-000060480000}"/>
    <cellStyle name="Output 3 4 2" xfId="18737" xr:uid="{00000000-0005-0000-0000-000061480000}"/>
    <cellStyle name="Output 3 5" xfId="18738" xr:uid="{00000000-0005-0000-0000-000062480000}"/>
    <cellStyle name="Output 4" xfId="7502" xr:uid="{00000000-0005-0000-0000-000063480000}"/>
    <cellStyle name="Output 4 2" xfId="7503" xr:uid="{00000000-0005-0000-0000-000064480000}"/>
    <cellStyle name="Output 4 2 2" xfId="7504" xr:uid="{00000000-0005-0000-0000-000065480000}"/>
    <cellStyle name="Output 4 2 2 2" xfId="18739" xr:uid="{00000000-0005-0000-0000-000066480000}"/>
    <cellStyle name="Output 4 2 3" xfId="8133" xr:uid="{00000000-0005-0000-0000-000067480000}"/>
    <cellStyle name="Output 4 2 3 2" xfId="18740" xr:uid="{00000000-0005-0000-0000-000068480000}"/>
    <cellStyle name="Output 4 2 4" xfId="8134" xr:uid="{00000000-0005-0000-0000-000069480000}"/>
    <cellStyle name="Output 4 2 4 2" xfId="18741" xr:uid="{00000000-0005-0000-0000-00006A480000}"/>
    <cellStyle name="Output 4 2 5" xfId="18742" xr:uid="{00000000-0005-0000-0000-00006B480000}"/>
    <cellStyle name="Output 4 3" xfId="7505" xr:uid="{00000000-0005-0000-0000-00006C480000}"/>
    <cellStyle name="Output 4 3 2" xfId="18743" xr:uid="{00000000-0005-0000-0000-00006D480000}"/>
    <cellStyle name="Output 4 4" xfId="8135" xr:uid="{00000000-0005-0000-0000-00006E480000}"/>
    <cellStyle name="Output 4 4 2" xfId="18744" xr:uid="{00000000-0005-0000-0000-00006F480000}"/>
    <cellStyle name="Output 4 5" xfId="8136" xr:uid="{00000000-0005-0000-0000-000070480000}"/>
    <cellStyle name="Output 4 5 2" xfId="18745" xr:uid="{00000000-0005-0000-0000-000071480000}"/>
    <cellStyle name="Output 4 6" xfId="18746" xr:uid="{00000000-0005-0000-0000-000072480000}"/>
    <cellStyle name="Output 5" xfId="7506" xr:uid="{00000000-0005-0000-0000-000073480000}"/>
    <cellStyle name="Output 5 2" xfId="7507" xr:uid="{00000000-0005-0000-0000-000074480000}"/>
    <cellStyle name="Output 5 2 2" xfId="18747" xr:uid="{00000000-0005-0000-0000-000075480000}"/>
    <cellStyle name="Output 5 3" xfId="8137" xr:uid="{00000000-0005-0000-0000-000076480000}"/>
    <cellStyle name="Output 5 3 2" xfId="18748" xr:uid="{00000000-0005-0000-0000-000077480000}"/>
    <cellStyle name="Output 5 4" xfId="8138" xr:uid="{00000000-0005-0000-0000-000078480000}"/>
    <cellStyle name="Output 5 4 2" xfId="18749" xr:uid="{00000000-0005-0000-0000-000079480000}"/>
    <cellStyle name="Output 5 5" xfId="18750" xr:uid="{00000000-0005-0000-0000-00007A480000}"/>
    <cellStyle name="Percent" xfId="19509" builtinId="5"/>
    <cellStyle name="Percent [2]" xfId="2438" xr:uid="{00000000-0005-0000-0000-00007C480000}"/>
    <cellStyle name="Percent [2] 10" xfId="18751" xr:uid="{00000000-0005-0000-0000-00007D480000}"/>
    <cellStyle name="Percent [2] 11" xfId="18752" xr:uid="{00000000-0005-0000-0000-00007E480000}"/>
    <cellStyle name="Percent [2] 12" xfId="18753" xr:uid="{00000000-0005-0000-0000-00007F480000}"/>
    <cellStyle name="Percent [2] 13" xfId="18754" xr:uid="{00000000-0005-0000-0000-000080480000}"/>
    <cellStyle name="Percent [2] 14" xfId="18755" xr:uid="{00000000-0005-0000-0000-000081480000}"/>
    <cellStyle name="Percent [2] 15" xfId="18756" xr:uid="{00000000-0005-0000-0000-000082480000}"/>
    <cellStyle name="Percent [2] 16" xfId="18757" xr:uid="{00000000-0005-0000-0000-000083480000}"/>
    <cellStyle name="Percent [2] 17" xfId="18758" xr:uid="{00000000-0005-0000-0000-000084480000}"/>
    <cellStyle name="Percent [2] 18" xfId="18759" xr:uid="{00000000-0005-0000-0000-000085480000}"/>
    <cellStyle name="Percent [2] 19" xfId="18760" xr:uid="{00000000-0005-0000-0000-000086480000}"/>
    <cellStyle name="Percent [2] 2" xfId="5386" xr:uid="{00000000-0005-0000-0000-000087480000}"/>
    <cellStyle name="Percent [2] 2 2" xfId="18761" xr:uid="{00000000-0005-0000-0000-000088480000}"/>
    <cellStyle name="Percent [2] 2 2 2" xfId="18762" xr:uid="{00000000-0005-0000-0000-000089480000}"/>
    <cellStyle name="Percent [2] 2 3" xfId="18763" xr:uid="{00000000-0005-0000-0000-00008A480000}"/>
    <cellStyle name="Percent [2] 20" xfId="18764" xr:uid="{00000000-0005-0000-0000-00008B480000}"/>
    <cellStyle name="Percent [2] 21" xfId="18765" xr:uid="{00000000-0005-0000-0000-00008C480000}"/>
    <cellStyle name="Percent [2] 22" xfId="18766" xr:uid="{00000000-0005-0000-0000-00008D480000}"/>
    <cellStyle name="Percent [2] 23" xfId="18767" xr:uid="{00000000-0005-0000-0000-00008E480000}"/>
    <cellStyle name="Percent [2] 24" xfId="18768" xr:uid="{00000000-0005-0000-0000-00008F480000}"/>
    <cellStyle name="Percent [2] 25" xfId="18769" xr:uid="{00000000-0005-0000-0000-000090480000}"/>
    <cellStyle name="Percent [2] 26" xfId="18770" xr:uid="{00000000-0005-0000-0000-000091480000}"/>
    <cellStyle name="Percent [2] 27" xfId="18771" xr:uid="{00000000-0005-0000-0000-000092480000}"/>
    <cellStyle name="Percent [2] 28" xfId="18772" xr:uid="{00000000-0005-0000-0000-000093480000}"/>
    <cellStyle name="Percent [2] 29" xfId="18773" xr:uid="{00000000-0005-0000-0000-000094480000}"/>
    <cellStyle name="Percent [2] 3" xfId="5387" xr:uid="{00000000-0005-0000-0000-000095480000}"/>
    <cellStyle name="Percent [2] 3 2" xfId="18774" xr:uid="{00000000-0005-0000-0000-000096480000}"/>
    <cellStyle name="Percent [2] 3 2 2" xfId="18775" xr:uid="{00000000-0005-0000-0000-000097480000}"/>
    <cellStyle name="Percent [2] 3 3" xfId="18776" xr:uid="{00000000-0005-0000-0000-000098480000}"/>
    <cellStyle name="Percent [2] 30" xfId="18777" xr:uid="{00000000-0005-0000-0000-000099480000}"/>
    <cellStyle name="Percent [2] 31" xfId="18778" xr:uid="{00000000-0005-0000-0000-00009A480000}"/>
    <cellStyle name="Percent [2] 32" xfId="18779" xr:uid="{00000000-0005-0000-0000-00009B480000}"/>
    <cellStyle name="Percent [2] 33" xfId="18780" xr:uid="{00000000-0005-0000-0000-00009C480000}"/>
    <cellStyle name="Percent [2] 4" xfId="5388" xr:uid="{00000000-0005-0000-0000-00009D480000}"/>
    <cellStyle name="Percent [2] 4 2" xfId="18781" xr:uid="{00000000-0005-0000-0000-00009E480000}"/>
    <cellStyle name="Percent [2] 4 2 2" xfId="18782" xr:uid="{00000000-0005-0000-0000-00009F480000}"/>
    <cellStyle name="Percent [2] 4 3" xfId="18783" xr:uid="{00000000-0005-0000-0000-0000A0480000}"/>
    <cellStyle name="Percent [2] 5" xfId="5389" xr:uid="{00000000-0005-0000-0000-0000A1480000}"/>
    <cellStyle name="Percent [2] 5 2" xfId="18784" xr:uid="{00000000-0005-0000-0000-0000A2480000}"/>
    <cellStyle name="Percent [2] 5 2 2" xfId="18785" xr:uid="{00000000-0005-0000-0000-0000A3480000}"/>
    <cellStyle name="Percent [2] 5 3" xfId="18786" xr:uid="{00000000-0005-0000-0000-0000A4480000}"/>
    <cellStyle name="Percent [2] 6" xfId="5390" xr:uid="{00000000-0005-0000-0000-0000A5480000}"/>
    <cellStyle name="Percent [2] 6 2" xfId="18787" xr:uid="{00000000-0005-0000-0000-0000A6480000}"/>
    <cellStyle name="Percent [2] 7" xfId="18788" xr:uid="{00000000-0005-0000-0000-0000A7480000}"/>
    <cellStyle name="Percent [2] 8" xfId="18789" xr:uid="{00000000-0005-0000-0000-0000A8480000}"/>
    <cellStyle name="Percent [2] 9" xfId="18790" xr:uid="{00000000-0005-0000-0000-0000A9480000}"/>
    <cellStyle name="Percent [2]_Book1" xfId="5391" xr:uid="{00000000-0005-0000-0000-0000AA480000}"/>
    <cellStyle name="Percent 10" xfId="5392" xr:uid="{00000000-0005-0000-0000-0000AB480000}"/>
    <cellStyle name="Percent 10 2" xfId="5393" xr:uid="{00000000-0005-0000-0000-0000AC480000}"/>
    <cellStyle name="Percent 10 2 2" xfId="18791" xr:uid="{00000000-0005-0000-0000-0000AD480000}"/>
    <cellStyle name="Percent 10 3" xfId="7508" xr:uid="{00000000-0005-0000-0000-0000AE480000}"/>
    <cellStyle name="Percent 10 4" xfId="19446" xr:uid="{00000000-0005-0000-0000-0000AF480000}"/>
    <cellStyle name="Percent 11" xfId="5394" xr:uid="{00000000-0005-0000-0000-0000B0480000}"/>
    <cellStyle name="Percent 11 2" xfId="5395" xr:uid="{00000000-0005-0000-0000-0000B1480000}"/>
    <cellStyle name="Percent 11 3" xfId="7509" xr:uid="{00000000-0005-0000-0000-0000B2480000}"/>
    <cellStyle name="Percent 11 3 2" xfId="18792" xr:uid="{00000000-0005-0000-0000-0000B3480000}"/>
    <cellStyle name="Percent 11 4" xfId="19447" xr:uid="{00000000-0005-0000-0000-0000B4480000}"/>
    <cellStyle name="Percent 12" xfId="5396" xr:uid="{00000000-0005-0000-0000-0000B5480000}"/>
    <cellStyle name="Percent 12 2" xfId="5397" xr:uid="{00000000-0005-0000-0000-0000B6480000}"/>
    <cellStyle name="Percent 12 2 2" xfId="18793" xr:uid="{00000000-0005-0000-0000-0000B7480000}"/>
    <cellStyle name="Percent 12 3" xfId="18794" xr:uid="{00000000-0005-0000-0000-0000B8480000}"/>
    <cellStyle name="Percent 13" xfId="5398" xr:uid="{00000000-0005-0000-0000-0000B9480000}"/>
    <cellStyle name="Percent 13 2" xfId="5399" xr:uid="{00000000-0005-0000-0000-0000BA480000}"/>
    <cellStyle name="Percent 13 3" xfId="18795" xr:uid="{00000000-0005-0000-0000-0000BB480000}"/>
    <cellStyle name="Percent 14" xfId="5400" xr:uid="{00000000-0005-0000-0000-0000BC480000}"/>
    <cellStyle name="Percent 14 2" xfId="5401" xr:uid="{00000000-0005-0000-0000-0000BD480000}"/>
    <cellStyle name="Percent 14 3" xfId="5402" xr:uid="{00000000-0005-0000-0000-0000BE480000}"/>
    <cellStyle name="Percent 15" xfId="5403" xr:uid="{00000000-0005-0000-0000-0000BF480000}"/>
    <cellStyle name="Percent 15 2" xfId="5404" xr:uid="{00000000-0005-0000-0000-0000C0480000}"/>
    <cellStyle name="Percent 15 3" xfId="5405" xr:uid="{00000000-0005-0000-0000-0000C1480000}"/>
    <cellStyle name="Percent 15 4" xfId="18796" xr:uid="{00000000-0005-0000-0000-0000C2480000}"/>
    <cellStyle name="Percent 16" xfId="5406" xr:uid="{00000000-0005-0000-0000-0000C3480000}"/>
    <cellStyle name="Percent 16 2" xfId="5407" xr:uid="{00000000-0005-0000-0000-0000C4480000}"/>
    <cellStyle name="Percent 16 2 2" xfId="5408" xr:uid="{00000000-0005-0000-0000-0000C5480000}"/>
    <cellStyle name="Percent 16 2 2 2" xfId="18797" xr:uid="{00000000-0005-0000-0000-0000C6480000}"/>
    <cellStyle name="Percent 16 2 3" xfId="18798" xr:uid="{00000000-0005-0000-0000-0000C7480000}"/>
    <cellStyle name="Percent 16 3" xfId="18799" xr:uid="{00000000-0005-0000-0000-0000C8480000}"/>
    <cellStyle name="Percent 17" xfId="5409" xr:uid="{00000000-0005-0000-0000-0000C9480000}"/>
    <cellStyle name="Percent 17 2" xfId="5410" xr:uid="{00000000-0005-0000-0000-0000CA480000}"/>
    <cellStyle name="Percent 17 2 2" xfId="18800" xr:uid="{00000000-0005-0000-0000-0000CB480000}"/>
    <cellStyle name="Percent 17 3" xfId="18801" xr:uid="{00000000-0005-0000-0000-0000CC480000}"/>
    <cellStyle name="Percent 18" xfId="5411" xr:uid="{00000000-0005-0000-0000-0000CD480000}"/>
    <cellStyle name="Percent 18 2" xfId="5412" xr:uid="{00000000-0005-0000-0000-0000CE480000}"/>
    <cellStyle name="Percent 19" xfId="5413" xr:uid="{00000000-0005-0000-0000-0000CF480000}"/>
    <cellStyle name="Percent 19 2" xfId="5414" xr:uid="{00000000-0005-0000-0000-0000D0480000}"/>
    <cellStyle name="Percent 2" xfId="2439" xr:uid="{00000000-0005-0000-0000-0000D1480000}"/>
    <cellStyle name="Percent 2 10" xfId="18802" xr:uid="{00000000-0005-0000-0000-0000D2480000}"/>
    <cellStyle name="Percent 2 2" xfId="5415" xr:uid="{00000000-0005-0000-0000-0000D3480000}"/>
    <cellStyle name="Percent 2 2 2" xfId="8176" xr:uid="{00000000-0005-0000-0000-0000D4480000}"/>
    <cellStyle name="Percent 2 2 3" xfId="18803" xr:uid="{00000000-0005-0000-0000-0000D5480000}"/>
    <cellStyle name="Percent 2 3" xfId="5416" xr:uid="{00000000-0005-0000-0000-0000D6480000}"/>
    <cellStyle name="Percent 2 3 10" xfId="18804" xr:uid="{00000000-0005-0000-0000-0000D7480000}"/>
    <cellStyle name="Percent 2 3 10 2" xfId="18805" xr:uid="{00000000-0005-0000-0000-0000D8480000}"/>
    <cellStyle name="Percent 2 3 10 2 2" xfId="18806" xr:uid="{00000000-0005-0000-0000-0000D9480000}"/>
    <cellStyle name="Percent 2 3 10 2 2 2" xfId="18807" xr:uid="{00000000-0005-0000-0000-0000DA480000}"/>
    <cellStyle name="Percent 2 3 10 2 3" xfId="18808" xr:uid="{00000000-0005-0000-0000-0000DB480000}"/>
    <cellStyle name="Percent 2 3 10 3" xfId="18809" xr:uid="{00000000-0005-0000-0000-0000DC480000}"/>
    <cellStyle name="Percent 2 3 10 3 2" xfId="18810" xr:uid="{00000000-0005-0000-0000-0000DD480000}"/>
    <cellStyle name="Percent 2 3 10 4" xfId="18811" xr:uid="{00000000-0005-0000-0000-0000DE480000}"/>
    <cellStyle name="Percent 2 3 11" xfId="18812" xr:uid="{00000000-0005-0000-0000-0000DF480000}"/>
    <cellStyle name="Percent 2 3 11 2" xfId="18813" xr:uid="{00000000-0005-0000-0000-0000E0480000}"/>
    <cellStyle name="Percent 2 3 11 2 2" xfId="18814" xr:uid="{00000000-0005-0000-0000-0000E1480000}"/>
    <cellStyle name="Percent 2 3 11 3" xfId="18815" xr:uid="{00000000-0005-0000-0000-0000E2480000}"/>
    <cellStyle name="Percent 2 3 12" xfId="18816" xr:uid="{00000000-0005-0000-0000-0000E3480000}"/>
    <cellStyle name="Percent 2 3 12 2" xfId="18817" xr:uid="{00000000-0005-0000-0000-0000E4480000}"/>
    <cellStyle name="Percent 2 3 2" xfId="18818" xr:uid="{00000000-0005-0000-0000-0000E5480000}"/>
    <cellStyle name="Percent 2 3 2 2" xfId="18819" xr:uid="{00000000-0005-0000-0000-0000E6480000}"/>
    <cellStyle name="Percent 2 3 2 2 2" xfId="18820" xr:uid="{00000000-0005-0000-0000-0000E7480000}"/>
    <cellStyle name="Percent 2 3 2 2 2 2" xfId="18821" xr:uid="{00000000-0005-0000-0000-0000E8480000}"/>
    <cellStyle name="Percent 2 3 2 2 2 2 2" xfId="18822" xr:uid="{00000000-0005-0000-0000-0000E9480000}"/>
    <cellStyle name="Percent 2 3 2 2 2 2 2 2" xfId="18823" xr:uid="{00000000-0005-0000-0000-0000EA480000}"/>
    <cellStyle name="Percent 2 3 2 2 2 2 2 2 2" xfId="18824" xr:uid="{00000000-0005-0000-0000-0000EB480000}"/>
    <cellStyle name="Percent 2 3 2 2 2 2 2 3" xfId="18825" xr:uid="{00000000-0005-0000-0000-0000EC480000}"/>
    <cellStyle name="Percent 2 3 2 2 2 2 3" xfId="18826" xr:uid="{00000000-0005-0000-0000-0000ED480000}"/>
    <cellStyle name="Percent 2 3 2 2 2 2 3 2" xfId="18827" xr:uid="{00000000-0005-0000-0000-0000EE480000}"/>
    <cellStyle name="Percent 2 3 2 2 2 2 4" xfId="18828" xr:uid="{00000000-0005-0000-0000-0000EF480000}"/>
    <cellStyle name="Percent 2 3 2 2 2 3" xfId="18829" xr:uid="{00000000-0005-0000-0000-0000F0480000}"/>
    <cellStyle name="Percent 2 3 2 2 2 3 2" xfId="18830" xr:uid="{00000000-0005-0000-0000-0000F1480000}"/>
    <cellStyle name="Percent 2 3 2 2 2 3 2 2" xfId="18831" xr:uid="{00000000-0005-0000-0000-0000F2480000}"/>
    <cellStyle name="Percent 2 3 2 2 2 3 2 2 2" xfId="18832" xr:uid="{00000000-0005-0000-0000-0000F3480000}"/>
    <cellStyle name="Percent 2 3 2 2 2 3 2 3" xfId="18833" xr:uid="{00000000-0005-0000-0000-0000F4480000}"/>
    <cellStyle name="Percent 2 3 2 2 2 3 3" xfId="18834" xr:uid="{00000000-0005-0000-0000-0000F5480000}"/>
    <cellStyle name="Percent 2 3 2 2 2 3 3 2" xfId="18835" xr:uid="{00000000-0005-0000-0000-0000F6480000}"/>
    <cellStyle name="Percent 2 3 2 2 2 3 4" xfId="18836" xr:uid="{00000000-0005-0000-0000-0000F7480000}"/>
    <cellStyle name="Percent 2 3 2 2 2 4" xfId="18837" xr:uid="{00000000-0005-0000-0000-0000F8480000}"/>
    <cellStyle name="Percent 2 3 2 2 2 4 2" xfId="18838" xr:uid="{00000000-0005-0000-0000-0000F9480000}"/>
    <cellStyle name="Percent 2 3 2 2 2 4 2 2" xfId="18839" xr:uid="{00000000-0005-0000-0000-0000FA480000}"/>
    <cellStyle name="Percent 2 3 2 2 2 4 3" xfId="18840" xr:uid="{00000000-0005-0000-0000-0000FB480000}"/>
    <cellStyle name="Percent 2 3 2 2 2 5" xfId="18841" xr:uid="{00000000-0005-0000-0000-0000FC480000}"/>
    <cellStyle name="Percent 2 3 2 2 2 5 2" xfId="18842" xr:uid="{00000000-0005-0000-0000-0000FD480000}"/>
    <cellStyle name="Percent 2 3 2 2 2 6" xfId="18843" xr:uid="{00000000-0005-0000-0000-0000FE480000}"/>
    <cellStyle name="Percent 2 3 2 2 3" xfId="18844" xr:uid="{00000000-0005-0000-0000-0000FF480000}"/>
    <cellStyle name="Percent 2 3 2 2 3 2" xfId="18845" xr:uid="{00000000-0005-0000-0000-000000490000}"/>
    <cellStyle name="Percent 2 3 2 2 3 2 2" xfId="18846" xr:uid="{00000000-0005-0000-0000-000001490000}"/>
    <cellStyle name="Percent 2 3 2 2 3 2 2 2" xfId="18847" xr:uid="{00000000-0005-0000-0000-000002490000}"/>
    <cellStyle name="Percent 2 3 2 2 3 2 3" xfId="18848" xr:uid="{00000000-0005-0000-0000-000003490000}"/>
    <cellStyle name="Percent 2 3 2 2 3 3" xfId="18849" xr:uid="{00000000-0005-0000-0000-000004490000}"/>
    <cellStyle name="Percent 2 3 2 2 3 3 2" xfId="18850" xr:uid="{00000000-0005-0000-0000-000005490000}"/>
    <cellStyle name="Percent 2 3 2 2 3 4" xfId="18851" xr:uid="{00000000-0005-0000-0000-000006490000}"/>
    <cellStyle name="Percent 2 3 2 2 4" xfId="18852" xr:uid="{00000000-0005-0000-0000-000007490000}"/>
    <cellStyle name="Percent 2 3 2 2 4 2" xfId="18853" xr:uid="{00000000-0005-0000-0000-000008490000}"/>
    <cellStyle name="Percent 2 3 2 2 4 2 2" xfId="18854" xr:uid="{00000000-0005-0000-0000-000009490000}"/>
    <cellStyle name="Percent 2 3 2 2 4 2 2 2" xfId="18855" xr:uid="{00000000-0005-0000-0000-00000A490000}"/>
    <cellStyle name="Percent 2 3 2 2 4 2 3" xfId="18856" xr:uid="{00000000-0005-0000-0000-00000B490000}"/>
    <cellStyle name="Percent 2 3 2 2 4 3" xfId="18857" xr:uid="{00000000-0005-0000-0000-00000C490000}"/>
    <cellStyle name="Percent 2 3 2 2 4 3 2" xfId="18858" xr:uid="{00000000-0005-0000-0000-00000D490000}"/>
    <cellStyle name="Percent 2 3 2 2 4 4" xfId="18859" xr:uid="{00000000-0005-0000-0000-00000E490000}"/>
    <cellStyle name="Percent 2 3 2 2 5" xfId="18860" xr:uid="{00000000-0005-0000-0000-00000F490000}"/>
    <cellStyle name="Percent 2 3 2 2 5 2" xfId="18861" xr:uid="{00000000-0005-0000-0000-000010490000}"/>
    <cellStyle name="Percent 2 3 2 2 5 2 2" xfId="18862" xr:uid="{00000000-0005-0000-0000-000011490000}"/>
    <cellStyle name="Percent 2 3 2 2 5 3" xfId="18863" xr:uid="{00000000-0005-0000-0000-000012490000}"/>
    <cellStyle name="Percent 2 3 2 2 6" xfId="18864" xr:uid="{00000000-0005-0000-0000-000013490000}"/>
    <cellStyle name="Percent 2 3 2 2 6 2" xfId="18865" xr:uid="{00000000-0005-0000-0000-000014490000}"/>
    <cellStyle name="Percent 2 3 2 2 7" xfId="18866" xr:uid="{00000000-0005-0000-0000-000015490000}"/>
    <cellStyle name="Percent 2 3 2 3" xfId="18867" xr:uid="{00000000-0005-0000-0000-000016490000}"/>
    <cellStyle name="Percent 2 3 2 3 2" xfId="18868" xr:uid="{00000000-0005-0000-0000-000017490000}"/>
    <cellStyle name="Percent 2 3 2 3 2 2" xfId="18869" xr:uid="{00000000-0005-0000-0000-000018490000}"/>
    <cellStyle name="Percent 2 3 2 3 2 2 2" xfId="18870" xr:uid="{00000000-0005-0000-0000-000019490000}"/>
    <cellStyle name="Percent 2 3 2 3 2 2 2 2" xfId="18871" xr:uid="{00000000-0005-0000-0000-00001A490000}"/>
    <cellStyle name="Percent 2 3 2 3 2 2 3" xfId="18872" xr:uid="{00000000-0005-0000-0000-00001B490000}"/>
    <cellStyle name="Percent 2 3 2 3 2 3" xfId="18873" xr:uid="{00000000-0005-0000-0000-00001C490000}"/>
    <cellStyle name="Percent 2 3 2 3 2 3 2" xfId="18874" xr:uid="{00000000-0005-0000-0000-00001D490000}"/>
    <cellStyle name="Percent 2 3 2 3 2 4" xfId="18875" xr:uid="{00000000-0005-0000-0000-00001E490000}"/>
    <cellStyle name="Percent 2 3 2 3 3" xfId="18876" xr:uid="{00000000-0005-0000-0000-00001F490000}"/>
    <cellStyle name="Percent 2 3 2 3 3 2" xfId="18877" xr:uid="{00000000-0005-0000-0000-000020490000}"/>
    <cellStyle name="Percent 2 3 2 3 3 2 2" xfId="18878" xr:uid="{00000000-0005-0000-0000-000021490000}"/>
    <cellStyle name="Percent 2 3 2 3 3 2 2 2" xfId="18879" xr:uid="{00000000-0005-0000-0000-000022490000}"/>
    <cellStyle name="Percent 2 3 2 3 3 2 3" xfId="18880" xr:uid="{00000000-0005-0000-0000-000023490000}"/>
    <cellStyle name="Percent 2 3 2 3 3 3" xfId="18881" xr:uid="{00000000-0005-0000-0000-000024490000}"/>
    <cellStyle name="Percent 2 3 2 3 3 3 2" xfId="18882" xr:uid="{00000000-0005-0000-0000-000025490000}"/>
    <cellStyle name="Percent 2 3 2 3 3 4" xfId="18883" xr:uid="{00000000-0005-0000-0000-000026490000}"/>
    <cellStyle name="Percent 2 3 2 3 4" xfId="18884" xr:uid="{00000000-0005-0000-0000-000027490000}"/>
    <cellStyle name="Percent 2 3 2 3 4 2" xfId="18885" xr:uid="{00000000-0005-0000-0000-000028490000}"/>
    <cellStyle name="Percent 2 3 2 3 4 2 2" xfId="18886" xr:uid="{00000000-0005-0000-0000-000029490000}"/>
    <cellStyle name="Percent 2 3 2 3 4 3" xfId="18887" xr:uid="{00000000-0005-0000-0000-00002A490000}"/>
    <cellStyle name="Percent 2 3 2 3 5" xfId="18888" xr:uid="{00000000-0005-0000-0000-00002B490000}"/>
    <cellStyle name="Percent 2 3 2 3 5 2" xfId="18889" xr:uid="{00000000-0005-0000-0000-00002C490000}"/>
    <cellStyle name="Percent 2 3 2 3 6" xfId="18890" xr:uid="{00000000-0005-0000-0000-00002D490000}"/>
    <cellStyle name="Percent 2 3 2 4" xfId="18891" xr:uid="{00000000-0005-0000-0000-00002E490000}"/>
    <cellStyle name="Percent 2 3 2 4 2" xfId="18892" xr:uid="{00000000-0005-0000-0000-00002F490000}"/>
    <cellStyle name="Percent 2 3 2 4 2 2" xfId="18893" xr:uid="{00000000-0005-0000-0000-000030490000}"/>
    <cellStyle name="Percent 2 3 2 4 2 2 2" xfId="18894" xr:uid="{00000000-0005-0000-0000-000031490000}"/>
    <cellStyle name="Percent 2 3 2 4 2 3" xfId="18895" xr:uid="{00000000-0005-0000-0000-000032490000}"/>
    <cellStyle name="Percent 2 3 2 4 3" xfId="18896" xr:uid="{00000000-0005-0000-0000-000033490000}"/>
    <cellStyle name="Percent 2 3 2 4 3 2" xfId="18897" xr:uid="{00000000-0005-0000-0000-000034490000}"/>
    <cellStyle name="Percent 2 3 2 4 4" xfId="18898" xr:uid="{00000000-0005-0000-0000-000035490000}"/>
    <cellStyle name="Percent 2 3 2 5" xfId="18899" xr:uid="{00000000-0005-0000-0000-000036490000}"/>
    <cellStyle name="Percent 2 3 2 5 2" xfId="18900" xr:uid="{00000000-0005-0000-0000-000037490000}"/>
    <cellStyle name="Percent 2 3 2 5 2 2" xfId="18901" xr:uid="{00000000-0005-0000-0000-000038490000}"/>
    <cellStyle name="Percent 2 3 2 5 2 2 2" xfId="18902" xr:uid="{00000000-0005-0000-0000-000039490000}"/>
    <cellStyle name="Percent 2 3 2 5 2 3" xfId="18903" xr:uid="{00000000-0005-0000-0000-00003A490000}"/>
    <cellStyle name="Percent 2 3 2 5 3" xfId="18904" xr:uid="{00000000-0005-0000-0000-00003B490000}"/>
    <cellStyle name="Percent 2 3 2 5 3 2" xfId="18905" xr:uid="{00000000-0005-0000-0000-00003C490000}"/>
    <cellStyle name="Percent 2 3 2 5 4" xfId="18906" xr:uid="{00000000-0005-0000-0000-00003D490000}"/>
    <cellStyle name="Percent 2 3 2 6" xfId="18907" xr:uid="{00000000-0005-0000-0000-00003E490000}"/>
    <cellStyle name="Percent 2 3 2 6 2" xfId="18908" xr:uid="{00000000-0005-0000-0000-00003F490000}"/>
    <cellStyle name="Percent 2 3 2 6 2 2" xfId="18909" xr:uid="{00000000-0005-0000-0000-000040490000}"/>
    <cellStyle name="Percent 2 3 2 6 3" xfId="18910" xr:uid="{00000000-0005-0000-0000-000041490000}"/>
    <cellStyle name="Percent 2 3 2 7" xfId="18911" xr:uid="{00000000-0005-0000-0000-000042490000}"/>
    <cellStyle name="Percent 2 3 2 7 2" xfId="18912" xr:uid="{00000000-0005-0000-0000-000043490000}"/>
    <cellStyle name="Percent 2 3 2 8" xfId="19477" xr:uid="{00000000-0005-0000-0000-000044490000}"/>
    <cellStyle name="Percent 2 3 3" xfId="18913" xr:uid="{00000000-0005-0000-0000-000045490000}"/>
    <cellStyle name="Percent 2 3 3 2" xfId="18914" xr:uid="{00000000-0005-0000-0000-000046490000}"/>
    <cellStyle name="Percent 2 3 3 2 2" xfId="18915" xr:uid="{00000000-0005-0000-0000-000047490000}"/>
    <cellStyle name="Percent 2 3 3 2 2 2" xfId="18916" xr:uid="{00000000-0005-0000-0000-000048490000}"/>
    <cellStyle name="Percent 2 3 3 2 2 2 2" xfId="18917" xr:uid="{00000000-0005-0000-0000-000049490000}"/>
    <cellStyle name="Percent 2 3 3 2 2 2 2 2" xfId="18918" xr:uid="{00000000-0005-0000-0000-00004A490000}"/>
    <cellStyle name="Percent 2 3 3 2 2 2 2 2 2" xfId="18919" xr:uid="{00000000-0005-0000-0000-00004B490000}"/>
    <cellStyle name="Percent 2 3 3 2 2 2 2 3" xfId="18920" xr:uid="{00000000-0005-0000-0000-00004C490000}"/>
    <cellStyle name="Percent 2 3 3 2 2 2 3" xfId="18921" xr:uid="{00000000-0005-0000-0000-00004D490000}"/>
    <cellStyle name="Percent 2 3 3 2 2 2 3 2" xfId="18922" xr:uid="{00000000-0005-0000-0000-00004E490000}"/>
    <cellStyle name="Percent 2 3 3 2 2 2 4" xfId="18923" xr:uid="{00000000-0005-0000-0000-00004F490000}"/>
    <cellStyle name="Percent 2 3 3 2 2 3" xfId="18924" xr:uid="{00000000-0005-0000-0000-000050490000}"/>
    <cellStyle name="Percent 2 3 3 2 2 3 2" xfId="18925" xr:uid="{00000000-0005-0000-0000-000051490000}"/>
    <cellStyle name="Percent 2 3 3 2 2 3 2 2" xfId="18926" xr:uid="{00000000-0005-0000-0000-000052490000}"/>
    <cellStyle name="Percent 2 3 3 2 2 3 2 2 2" xfId="18927" xr:uid="{00000000-0005-0000-0000-000053490000}"/>
    <cellStyle name="Percent 2 3 3 2 2 3 2 3" xfId="18928" xr:uid="{00000000-0005-0000-0000-000054490000}"/>
    <cellStyle name="Percent 2 3 3 2 2 3 3" xfId="18929" xr:uid="{00000000-0005-0000-0000-000055490000}"/>
    <cellStyle name="Percent 2 3 3 2 2 3 3 2" xfId="18930" xr:uid="{00000000-0005-0000-0000-000056490000}"/>
    <cellStyle name="Percent 2 3 3 2 2 3 4" xfId="18931" xr:uid="{00000000-0005-0000-0000-000057490000}"/>
    <cellStyle name="Percent 2 3 3 2 2 4" xfId="18932" xr:uid="{00000000-0005-0000-0000-000058490000}"/>
    <cellStyle name="Percent 2 3 3 2 2 4 2" xfId="18933" xr:uid="{00000000-0005-0000-0000-000059490000}"/>
    <cellStyle name="Percent 2 3 3 2 2 4 2 2" xfId="18934" xr:uid="{00000000-0005-0000-0000-00005A490000}"/>
    <cellStyle name="Percent 2 3 3 2 2 4 3" xfId="18935" xr:uid="{00000000-0005-0000-0000-00005B490000}"/>
    <cellStyle name="Percent 2 3 3 2 2 5" xfId="18936" xr:uid="{00000000-0005-0000-0000-00005C490000}"/>
    <cellStyle name="Percent 2 3 3 2 2 5 2" xfId="18937" xr:uid="{00000000-0005-0000-0000-00005D490000}"/>
    <cellStyle name="Percent 2 3 3 2 2 6" xfId="18938" xr:uid="{00000000-0005-0000-0000-00005E490000}"/>
    <cellStyle name="Percent 2 3 3 2 3" xfId="18939" xr:uid="{00000000-0005-0000-0000-00005F490000}"/>
    <cellStyle name="Percent 2 3 3 2 3 2" xfId="18940" xr:uid="{00000000-0005-0000-0000-000060490000}"/>
    <cellStyle name="Percent 2 3 3 2 3 2 2" xfId="18941" xr:uid="{00000000-0005-0000-0000-000061490000}"/>
    <cellStyle name="Percent 2 3 3 2 3 2 2 2" xfId="18942" xr:uid="{00000000-0005-0000-0000-000062490000}"/>
    <cellStyle name="Percent 2 3 3 2 3 2 3" xfId="18943" xr:uid="{00000000-0005-0000-0000-000063490000}"/>
    <cellStyle name="Percent 2 3 3 2 3 3" xfId="18944" xr:uid="{00000000-0005-0000-0000-000064490000}"/>
    <cellStyle name="Percent 2 3 3 2 3 3 2" xfId="18945" xr:uid="{00000000-0005-0000-0000-000065490000}"/>
    <cellStyle name="Percent 2 3 3 2 3 4" xfId="18946" xr:uid="{00000000-0005-0000-0000-000066490000}"/>
    <cellStyle name="Percent 2 3 3 2 4" xfId="18947" xr:uid="{00000000-0005-0000-0000-000067490000}"/>
    <cellStyle name="Percent 2 3 3 2 4 2" xfId="18948" xr:uid="{00000000-0005-0000-0000-000068490000}"/>
    <cellStyle name="Percent 2 3 3 2 4 2 2" xfId="18949" xr:uid="{00000000-0005-0000-0000-000069490000}"/>
    <cellStyle name="Percent 2 3 3 2 4 2 2 2" xfId="18950" xr:uid="{00000000-0005-0000-0000-00006A490000}"/>
    <cellStyle name="Percent 2 3 3 2 4 2 3" xfId="18951" xr:uid="{00000000-0005-0000-0000-00006B490000}"/>
    <cellStyle name="Percent 2 3 3 2 4 3" xfId="18952" xr:uid="{00000000-0005-0000-0000-00006C490000}"/>
    <cellStyle name="Percent 2 3 3 2 4 3 2" xfId="18953" xr:uid="{00000000-0005-0000-0000-00006D490000}"/>
    <cellStyle name="Percent 2 3 3 2 4 4" xfId="18954" xr:uid="{00000000-0005-0000-0000-00006E490000}"/>
    <cellStyle name="Percent 2 3 3 2 5" xfId="18955" xr:uid="{00000000-0005-0000-0000-00006F490000}"/>
    <cellStyle name="Percent 2 3 3 2 5 2" xfId="18956" xr:uid="{00000000-0005-0000-0000-000070490000}"/>
    <cellStyle name="Percent 2 3 3 2 5 2 2" xfId="18957" xr:uid="{00000000-0005-0000-0000-000071490000}"/>
    <cellStyle name="Percent 2 3 3 2 5 3" xfId="18958" xr:uid="{00000000-0005-0000-0000-000072490000}"/>
    <cellStyle name="Percent 2 3 3 2 6" xfId="18959" xr:uid="{00000000-0005-0000-0000-000073490000}"/>
    <cellStyle name="Percent 2 3 3 2 6 2" xfId="18960" xr:uid="{00000000-0005-0000-0000-000074490000}"/>
    <cellStyle name="Percent 2 3 3 2 7" xfId="18961" xr:uid="{00000000-0005-0000-0000-000075490000}"/>
    <cellStyle name="Percent 2 3 3 3" xfId="18962" xr:uid="{00000000-0005-0000-0000-000076490000}"/>
    <cellStyle name="Percent 2 3 3 3 2" xfId="18963" xr:uid="{00000000-0005-0000-0000-000077490000}"/>
    <cellStyle name="Percent 2 3 3 3 2 2" xfId="18964" xr:uid="{00000000-0005-0000-0000-000078490000}"/>
    <cellStyle name="Percent 2 3 3 3 2 2 2" xfId="18965" xr:uid="{00000000-0005-0000-0000-000079490000}"/>
    <cellStyle name="Percent 2 3 3 3 2 2 2 2" xfId="18966" xr:uid="{00000000-0005-0000-0000-00007A490000}"/>
    <cellStyle name="Percent 2 3 3 3 2 2 3" xfId="18967" xr:uid="{00000000-0005-0000-0000-00007B490000}"/>
    <cellStyle name="Percent 2 3 3 3 2 3" xfId="18968" xr:uid="{00000000-0005-0000-0000-00007C490000}"/>
    <cellStyle name="Percent 2 3 3 3 2 3 2" xfId="18969" xr:uid="{00000000-0005-0000-0000-00007D490000}"/>
    <cellStyle name="Percent 2 3 3 3 2 4" xfId="18970" xr:uid="{00000000-0005-0000-0000-00007E490000}"/>
    <cellStyle name="Percent 2 3 3 3 3" xfId="18971" xr:uid="{00000000-0005-0000-0000-00007F490000}"/>
    <cellStyle name="Percent 2 3 3 3 3 2" xfId="18972" xr:uid="{00000000-0005-0000-0000-000080490000}"/>
    <cellStyle name="Percent 2 3 3 3 3 2 2" xfId="18973" xr:uid="{00000000-0005-0000-0000-000081490000}"/>
    <cellStyle name="Percent 2 3 3 3 3 2 2 2" xfId="18974" xr:uid="{00000000-0005-0000-0000-000082490000}"/>
    <cellStyle name="Percent 2 3 3 3 3 2 3" xfId="18975" xr:uid="{00000000-0005-0000-0000-000083490000}"/>
    <cellStyle name="Percent 2 3 3 3 3 3" xfId="18976" xr:uid="{00000000-0005-0000-0000-000084490000}"/>
    <cellStyle name="Percent 2 3 3 3 3 3 2" xfId="18977" xr:uid="{00000000-0005-0000-0000-000085490000}"/>
    <cellStyle name="Percent 2 3 3 3 3 4" xfId="18978" xr:uid="{00000000-0005-0000-0000-000086490000}"/>
    <cellStyle name="Percent 2 3 3 3 4" xfId="18979" xr:uid="{00000000-0005-0000-0000-000087490000}"/>
    <cellStyle name="Percent 2 3 3 3 4 2" xfId="18980" xr:uid="{00000000-0005-0000-0000-000088490000}"/>
    <cellStyle name="Percent 2 3 3 3 4 2 2" xfId="18981" xr:uid="{00000000-0005-0000-0000-000089490000}"/>
    <cellStyle name="Percent 2 3 3 3 4 3" xfId="18982" xr:uid="{00000000-0005-0000-0000-00008A490000}"/>
    <cellStyle name="Percent 2 3 3 3 5" xfId="18983" xr:uid="{00000000-0005-0000-0000-00008B490000}"/>
    <cellStyle name="Percent 2 3 3 3 5 2" xfId="18984" xr:uid="{00000000-0005-0000-0000-00008C490000}"/>
    <cellStyle name="Percent 2 3 3 3 6" xfId="18985" xr:uid="{00000000-0005-0000-0000-00008D490000}"/>
    <cellStyle name="Percent 2 3 3 4" xfId="18986" xr:uid="{00000000-0005-0000-0000-00008E490000}"/>
    <cellStyle name="Percent 2 3 3 4 2" xfId="18987" xr:uid="{00000000-0005-0000-0000-00008F490000}"/>
    <cellStyle name="Percent 2 3 3 4 2 2" xfId="18988" xr:uid="{00000000-0005-0000-0000-000090490000}"/>
    <cellStyle name="Percent 2 3 3 4 2 2 2" xfId="18989" xr:uid="{00000000-0005-0000-0000-000091490000}"/>
    <cellStyle name="Percent 2 3 3 4 2 3" xfId="18990" xr:uid="{00000000-0005-0000-0000-000092490000}"/>
    <cellStyle name="Percent 2 3 3 4 3" xfId="18991" xr:uid="{00000000-0005-0000-0000-000093490000}"/>
    <cellStyle name="Percent 2 3 3 4 3 2" xfId="18992" xr:uid="{00000000-0005-0000-0000-000094490000}"/>
    <cellStyle name="Percent 2 3 3 4 4" xfId="18993" xr:uid="{00000000-0005-0000-0000-000095490000}"/>
    <cellStyle name="Percent 2 3 3 5" xfId="18994" xr:uid="{00000000-0005-0000-0000-000096490000}"/>
    <cellStyle name="Percent 2 3 3 5 2" xfId="18995" xr:uid="{00000000-0005-0000-0000-000097490000}"/>
    <cellStyle name="Percent 2 3 3 5 2 2" xfId="18996" xr:uid="{00000000-0005-0000-0000-000098490000}"/>
    <cellStyle name="Percent 2 3 3 5 2 2 2" xfId="18997" xr:uid="{00000000-0005-0000-0000-000099490000}"/>
    <cellStyle name="Percent 2 3 3 5 2 3" xfId="18998" xr:uid="{00000000-0005-0000-0000-00009A490000}"/>
    <cellStyle name="Percent 2 3 3 5 3" xfId="18999" xr:uid="{00000000-0005-0000-0000-00009B490000}"/>
    <cellStyle name="Percent 2 3 3 5 3 2" xfId="19000" xr:uid="{00000000-0005-0000-0000-00009C490000}"/>
    <cellStyle name="Percent 2 3 3 5 4" xfId="19001" xr:uid="{00000000-0005-0000-0000-00009D490000}"/>
    <cellStyle name="Percent 2 3 3 6" xfId="19002" xr:uid="{00000000-0005-0000-0000-00009E490000}"/>
    <cellStyle name="Percent 2 3 3 6 2" xfId="19003" xr:uid="{00000000-0005-0000-0000-00009F490000}"/>
    <cellStyle name="Percent 2 3 3 6 2 2" xfId="19004" xr:uid="{00000000-0005-0000-0000-0000A0490000}"/>
    <cellStyle name="Percent 2 3 3 6 3" xfId="19005" xr:uid="{00000000-0005-0000-0000-0000A1490000}"/>
    <cellStyle name="Percent 2 3 3 7" xfId="19006" xr:uid="{00000000-0005-0000-0000-0000A2490000}"/>
    <cellStyle name="Percent 2 3 3 7 2" xfId="19007" xr:uid="{00000000-0005-0000-0000-0000A3490000}"/>
    <cellStyle name="Percent 2 3 4" xfId="19008" xr:uid="{00000000-0005-0000-0000-0000A4490000}"/>
    <cellStyle name="Percent 2 3 4 2" xfId="19009" xr:uid="{00000000-0005-0000-0000-0000A5490000}"/>
    <cellStyle name="Percent 2 3 4 2 2" xfId="19010" xr:uid="{00000000-0005-0000-0000-0000A6490000}"/>
    <cellStyle name="Percent 2 3 4 2 2 2" xfId="19011" xr:uid="{00000000-0005-0000-0000-0000A7490000}"/>
    <cellStyle name="Percent 2 3 4 2 2 2 2" xfId="19012" xr:uid="{00000000-0005-0000-0000-0000A8490000}"/>
    <cellStyle name="Percent 2 3 4 2 2 2 2 2" xfId="19013" xr:uid="{00000000-0005-0000-0000-0000A9490000}"/>
    <cellStyle name="Percent 2 3 4 2 2 2 2 2 2" xfId="19014" xr:uid="{00000000-0005-0000-0000-0000AA490000}"/>
    <cellStyle name="Percent 2 3 4 2 2 2 2 3" xfId="19015" xr:uid="{00000000-0005-0000-0000-0000AB490000}"/>
    <cellStyle name="Percent 2 3 4 2 2 2 3" xfId="19016" xr:uid="{00000000-0005-0000-0000-0000AC490000}"/>
    <cellStyle name="Percent 2 3 4 2 2 2 3 2" xfId="19017" xr:uid="{00000000-0005-0000-0000-0000AD490000}"/>
    <cellStyle name="Percent 2 3 4 2 2 2 4" xfId="19018" xr:uid="{00000000-0005-0000-0000-0000AE490000}"/>
    <cellStyle name="Percent 2 3 4 2 2 3" xfId="19019" xr:uid="{00000000-0005-0000-0000-0000AF490000}"/>
    <cellStyle name="Percent 2 3 4 2 2 3 2" xfId="19020" xr:uid="{00000000-0005-0000-0000-0000B0490000}"/>
    <cellStyle name="Percent 2 3 4 2 2 3 2 2" xfId="19021" xr:uid="{00000000-0005-0000-0000-0000B1490000}"/>
    <cellStyle name="Percent 2 3 4 2 2 3 2 2 2" xfId="19022" xr:uid="{00000000-0005-0000-0000-0000B2490000}"/>
    <cellStyle name="Percent 2 3 4 2 2 3 2 3" xfId="19023" xr:uid="{00000000-0005-0000-0000-0000B3490000}"/>
    <cellStyle name="Percent 2 3 4 2 2 3 3" xfId="19024" xr:uid="{00000000-0005-0000-0000-0000B4490000}"/>
    <cellStyle name="Percent 2 3 4 2 2 3 3 2" xfId="19025" xr:uid="{00000000-0005-0000-0000-0000B5490000}"/>
    <cellStyle name="Percent 2 3 4 2 2 3 4" xfId="19026" xr:uid="{00000000-0005-0000-0000-0000B6490000}"/>
    <cellStyle name="Percent 2 3 4 2 2 4" xfId="19027" xr:uid="{00000000-0005-0000-0000-0000B7490000}"/>
    <cellStyle name="Percent 2 3 4 2 2 4 2" xfId="19028" xr:uid="{00000000-0005-0000-0000-0000B8490000}"/>
    <cellStyle name="Percent 2 3 4 2 2 4 2 2" xfId="19029" xr:uid="{00000000-0005-0000-0000-0000B9490000}"/>
    <cellStyle name="Percent 2 3 4 2 2 4 3" xfId="19030" xr:uid="{00000000-0005-0000-0000-0000BA490000}"/>
    <cellStyle name="Percent 2 3 4 2 2 5" xfId="19031" xr:uid="{00000000-0005-0000-0000-0000BB490000}"/>
    <cellStyle name="Percent 2 3 4 2 2 5 2" xfId="19032" xr:uid="{00000000-0005-0000-0000-0000BC490000}"/>
    <cellStyle name="Percent 2 3 4 2 2 6" xfId="19033" xr:uid="{00000000-0005-0000-0000-0000BD490000}"/>
    <cellStyle name="Percent 2 3 4 2 3" xfId="19034" xr:uid="{00000000-0005-0000-0000-0000BE490000}"/>
    <cellStyle name="Percent 2 3 4 2 3 2" xfId="19035" xr:uid="{00000000-0005-0000-0000-0000BF490000}"/>
    <cellStyle name="Percent 2 3 4 2 3 2 2" xfId="19036" xr:uid="{00000000-0005-0000-0000-0000C0490000}"/>
    <cellStyle name="Percent 2 3 4 2 3 2 2 2" xfId="19037" xr:uid="{00000000-0005-0000-0000-0000C1490000}"/>
    <cellStyle name="Percent 2 3 4 2 3 2 3" xfId="19038" xr:uid="{00000000-0005-0000-0000-0000C2490000}"/>
    <cellStyle name="Percent 2 3 4 2 3 3" xfId="19039" xr:uid="{00000000-0005-0000-0000-0000C3490000}"/>
    <cellStyle name="Percent 2 3 4 2 3 3 2" xfId="19040" xr:uid="{00000000-0005-0000-0000-0000C4490000}"/>
    <cellStyle name="Percent 2 3 4 2 3 4" xfId="19041" xr:uid="{00000000-0005-0000-0000-0000C5490000}"/>
    <cellStyle name="Percent 2 3 4 2 4" xfId="19042" xr:uid="{00000000-0005-0000-0000-0000C6490000}"/>
    <cellStyle name="Percent 2 3 4 2 4 2" xfId="19043" xr:uid="{00000000-0005-0000-0000-0000C7490000}"/>
    <cellStyle name="Percent 2 3 4 2 4 2 2" xfId="19044" xr:uid="{00000000-0005-0000-0000-0000C8490000}"/>
    <cellStyle name="Percent 2 3 4 2 4 2 2 2" xfId="19045" xr:uid="{00000000-0005-0000-0000-0000C9490000}"/>
    <cellStyle name="Percent 2 3 4 2 4 2 3" xfId="19046" xr:uid="{00000000-0005-0000-0000-0000CA490000}"/>
    <cellStyle name="Percent 2 3 4 2 4 3" xfId="19047" xr:uid="{00000000-0005-0000-0000-0000CB490000}"/>
    <cellStyle name="Percent 2 3 4 2 4 3 2" xfId="19048" xr:uid="{00000000-0005-0000-0000-0000CC490000}"/>
    <cellStyle name="Percent 2 3 4 2 4 4" xfId="19049" xr:uid="{00000000-0005-0000-0000-0000CD490000}"/>
    <cellStyle name="Percent 2 3 4 2 5" xfId="19050" xr:uid="{00000000-0005-0000-0000-0000CE490000}"/>
    <cellStyle name="Percent 2 3 4 2 5 2" xfId="19051" xr:uid="{00000000-0005-0000-0000-0000CF490000}"/>
    <cellStyle name="Percent 2 3 4 2 5 2 2" xfId="19052" xr:uid="{00000000-0005-0000-0000-0000D0490000}"/>
    <cellStyle name="Percent 2 3 4 2 5 3" xfId="19053" xr:uid="{00000000-0005-0000-0000-0000D1490000}"/>
    <cellStyle name="Percent 2 3 4 2 6" xfId="19054" xr:uid="{00000000-0005-0000-0000-0000D2490000}"/>
    <cellStyle name="Percent 2 3 4 2 6 2" xfId="19055" xr:uid="{00000000-0005-0000-0000-0000D3490000}"/>
    <cellStyle name="Percent 2 3 4 2 7" xfId="19056" xr:uid="{00000000-0005-0000-0000-0000D4490000}"/>
    <cellStyle name="Percent 2 3 4 3" xfId="19057" xr:uid="{00000000-0005-0000-0000-0000D5490000}"/>
    <cellStyle name="Percent 2 3 4 3 2" xfId="19058" xr:uid="{00000000-0005-0000-0000-0000D6490000}"/>
    <cellStyle name="Percent 2 3 4 3 2 2" xfId="19059" xr:uid="{00000000-0005-0000-0000-0000D7490000}"/>
    <cellStyle name="Percent 2 3 4 3 2 2 2" xfId="19060" xr:uid="{00000000-0005-0000-0000-0000D8490000}"/>
    <cellStyle name="Percent 2 3 4 3 2 2 2 2" xfId="19061" xr:uid="{00000000-0005-0000-0000-0000D9490000}"/>
    <cellStyle name="Percent 2 3 4 3 2 2 3" xfId="19062" xr:uid="{00000000-0005-0000-0000-0000DA490000}"/>
    <cellStyle name="Percent 2 3 4 3 2 3" xfId="19063" xr:uid="{00000000-0005-0000-0000-0000DB490000}"/>
    <cellStyle name="Percent 2 3 4 3 2 3 2" xfId="19064" xr:uid="{00000000-0005-0000-0000-0000DC490000}"/>
    <cellStyle name="Percent 2 3 4 3 2 4" xfId="19065" xr:uid="{00000000-0005-0000-0000-0000DD490000}"/>
    <cellStyle name="Percent 2 3 4 3 3" xfId="19066" xr:uid="{00000000-0005-0000-0000-0000DE490000}"/>
    <cellStyle name="Percent 2 3 4 3 3 2" xfId="19067" xr:uid="{00000000-0005-0000-0000-0000DF490000}"/>
    <cellStyle name="Percent 2 3 4 3 3 2 2" xfId="19068" xr:uid="{00000000-0005-0000-0000-0000E0490000}"/>
    <cellStyle name="Percent 2 3 4 3 3 2 2 2" xfId="19069" xr:uid="{00000000-0005-0000-0000-0000E1490000}"/>
    <cellStyle name="Percent 2 3 4 3 3 2 3" xfId="19070" xr:uid="{00000000-0005-0000-0000-0000E2490000}"/>
    <cellStyle name="Percent 2 3 4 3 3 3" xfId="19071" xr:uid="{00000000-0005-0000-0000-0000E3490000}"/>
    <cellStyle name="Percent 2 3 4 3 3 3 2" xfId="19072" xr:uid="{00000000-0005-0000-0000-0000E4490000}"/>
    <cellStyle name="Percent 2 3 4 3 3 4" xfId="19073" xr:uid="{00000000-0005-0000-0000-0000E5490000}"/>
    <cellStyle name="Percent 2 3 4 3 4" xfId="19074" xr:uid="{00000000-0005-0000-0000-0000E6490000}"/>
    <cellStyle name="Percent 2 3 4 3 4 2" xfId="19075" xr:uid="{00000000-0005-0000-0000-0000E7490000}"/>
    <cellStyle name="Percent 2 3 4 3 4 2 2" xfId="19076" xr:uid="{00000000-0005-0000-0000-0000E8490000}"/>
    <cellStyle name="Percent 2 3 4 3 4 3" xfId="19077" xr:uid="{00000000-0005-0000-0000-0000E9490000}"/>
    <cellStyle name="Percent 2 3 4 3 5" xfId="19078" xr:uid="{00000000-0005-0000-0000-0000EA490000}"/>
    <cellStyle name="Percent 2 3 4 3 5 2" xfId="19079" xr:uid="{00000000-0005-0000-0000-0000EB490000}"/>
    <cellStyle name="Percent 2 3 4 3 6" xfId="19080" xr:uid="{00000000-0005-0000-0000-0000EC490000}"/>
    <cellStyle name="Percent 2 3 4 4" xfId="19081" xr:uid="{00000000-0005-0000-0000-0000ED490000}"/>
    <cellStyle name="Percent 2 3 4 4 2" xfId="19082" xr:uid="{00000000-0005-0000-0000-0000EE490000}"/>
    <cellStyle name="Percent 2 3 4 4 2 2" xfId="19083" xr:uid="{00000000-0005-0000-0000-0000EF490000}"/>
    <cellStyle name="Percent 2 3 4 4 2 2 2" xfId="19084" xr:uid="{00000000-0005-0000-0000-0000F0490000}"/>
    <cellStyle name="Percent 2 3 4 4 2 3" xfId="19085" xr:uid="{00000000-0005-0000-0000-0000F1490000}"/>
    <cellStyle name="Percent 2 3 4 4 3" xfId="19086" xr:uid="{00000000-0005-0000-0000-0000F2490000}"/>
    <cellStyle name="Percent 2 3 4 4 3 2" xfId="19087" xr:uid="{00000000-0005-0000-0000-0000F3490000}"/>
    <cellStyle name="Percent 2 3 4 4 4" xfId="19088" xr:uid="{00000000-0005-0000-0000-0000F4490000}"/>
    <cellStyle name="Percent 2 3 4 5" xfId="19089" xr:uid="{00000000-0005-0000-0000-0000F5490000}"/>
    <cellStyle name="Percent 2 3 4 5 2" xfId="19090" xr:uid="{00000000-0005-0000-0000-0000F6490000}"/>
    <cellStyle name="Percent 2 3 4 5 2 2" xfId="19091" xr:uid="{00000000-0005-0000-0000-0000F7490000}"/>
    <cellStyle name="Percent 2 3 4 5 2 2 2" xfId="19092" xr:uid="{00000000-0005-0000-0000-0000F8490000}"/>
    <cellStyle name="Percent 2 3 4 5 2 3" xfId="19093" xr:uid="{00000000-0005-0000-0000-0000F9490000}"/>
    <cellStyle name="Percent 2 3 4 5 3" xfId="19094" xr:uid="{00000000-0005-0000-0000-0000FA490000}"/>
    <cellStyle name="Percent 2 3 4 5 3 2" xfId="19095" xr:uid="{00000000-0005-0000-0000-0000FB490000}"/>
    <cellStyle name="Percent 2 3 4 5 4" xfId="19096" xr:uid="{00000000-0005-0000-0000-0000FC490000}"/>
    <cellStyle name="Percent 2 3 4 6" xfId="19097" xr:uid="{00000000-0005-0000-0000-0000FD490000}"/>
    <cellStyle name="Percent 2 3 4 6 2" xfId="19098" xr:uid="{00000000-0005-0000-0000-0000FE490000}"/>
    <cellStyle name="Percent 2 3 4 6 2 2" xfId="19099" xr:uid="{00000000-0005-0000-0000-0000FF490000}"/>
    <cellStyle name="Percent 2 3 4 6 3" xfId="19100" xr:uid="{00000000-0005-0000-0000-0000004A0000}"/>
    <cellStyle name="Percent 2 3 4 7" xfId="19101" xr:uid="{00000000-0005-0000-0000-0000014A0000}"/>
    <cellStyle name="Percent 2 3 4 7 2" xfId="19102" xr:uid="{00000000-0005-0000-0000-0000024A0000}"/>
    <cellStyle name="Percent 2 3 4 8" xfId="19103" xr:uid="{00000000-0005-0000-0000-0000034A0000}"/>
    <cellStyle name="Percent 2 3 5" xfId="19104" xr:uid="{00000000-0005-0000-0000-0000044A0000}"/>
    <cellStyle name="Percent 2 3 5 2" xfId="19105" xr:uid="{00000000-0005-0000-0000-0000054A0000}"/>
    <cellStyle name="Percent 2 3 5 2 2" xfId="19106" xr:uid="{00000000-0005-0000-0000-0000064A0000}"/>
    <cellStyle name="Percent 2 3 5 2 2 2" xfId="19107" xr:uid="{00000000-0005-0000-0000-0000074A0000}"/>
    <cellStyle name="Percent 2 3 5 2 2 2 2" xfId="19108" xr:uid="{00000000-0005-0000-0000-0000084A0000}"/>
    <cellStyle name="Percent 2 3 5 2 2 2 2 2" xfId="19109" xr:uid="{00000000-0005-0000-0000-0000094A0000}"/>
    <cellStyle name="Percent 2 3 5 2 2 2 2 2 2" xfId="19110" xr:uid="{00000000-0005-0000-0000-00000A4A0000}"/>
    <cellStyle name="Percent 2 3 5 2 2 2 2 3" xfId="19111" xr:uid="{00000000-0005-0000-0000-00000B4A0000}"/>
    <cellStyle name="Percent 2 3 5 2 2 2 3" xfId="19112" xr:uid="{00000000-0005-0000-0000-00000C4A0000}"/>
    <cellStyle name="Percent 2 3 5 2 2 2 3 2" xfId="19113" xr:uid="{00000000-0005-0000-0000-00000D4A0000}"/>
    <cellStyle name="Percent 2 3 5 2 2 2 4" xfId="19114" xr:uid="{00000000-0005-0000-0000-00000E4A0000}"/>
    <cellStyle name="Percent 2 3 5 2 2 3" xfId="19115" xr:uid="{00000000-0005-0000-0000-00000F4A0000}"/>
    <cellStyle name="Percent 2 3 5 2 2 3 2" xfId="19116" xr:uid="{00000000-0005-0000-0000-0000104A0000}"/>
    <cellStyle name="Percent 2 3 5 2 2 3 2 2" xfId="19117" xr:uid="{00000000-0005-0000-0000-0000114A0000}"/>
    <cellStyle name="Percent 2 3 5 2 2 3 2 2 2" xfId="19118" xr:uid="{00000000-0005-0000-0000-0000124A0000}"/>
    <cellStyle name="Percent 2 3 5 2 2 3 2 3" xfId="19119" xr:uid="{00000000-0005-0000-0000-0000134A0000}"/>
    <cellStyle name="Percent 2 3 5 2 2 3 3" xfId="19120" xr:uid="{00000000-0005-0000-0000-0000144A0000}"/>
    <cellStyle name="Percent 2 3 5 2 2 3 3 2" xfId="19121" xr:uid="{00000000-0005-0000-0000-0000154A0000}"/>
    <cellStyle name="Percent 2 3 5 2 2 3 4" xfId="19122" xr:uid="{00000000-0005-0000-0000-0000164A0000}"/>
    <cellStyle name="Percent 2 3 5 2 2 4" xfId="19123" xr:uid="{00000000-0005-0000-0000-0000174A0000}"/>
    <cellStyle name="Percent 2 3 5 2 2 4 2" xfId="19124" xr:uid="{00000000-0005-0000-0000-0000184A0000}"/>
    <cellStyle name="Percent 2 3 5 2 2 4 2 2" xfId="19125" xr:uid="{00000000-0005-0000-0000-0000194A0000}"/>
    <cellStyle name="Percent 2 3 5 2 2 4 3" xfId="19126" xr:uid="{00000000-0005-0000-0000-00001A4A0000}"/>
    <cellStyle name="Percent 2 3 5 2 2 5" xfId="19127" xr:uid="{00000000-0005-0000-0000-00001B4A0000}"/>
    <cellStyle name="Percent 2 3 5 2 2 5 2" xfId="19128" xr:uid="{00000000-0005-0000-0000-00001C4A0000}"/>
    <cellStyle name="Percent 2 3 5 2 2 6" xfId="19129" xr:uid="{00000000-0005-0000-0000-00001D4A0000}"/>
    <cellStyle name="Percent 2 3 5 2 3" xfId="19130" xr:uid="{00000000-0005-0000-0000-00001E4A0000}"/>
    <cellStyle name="Percent 2 3 5 2 3 2" xfId="19131" xr:uid="{00000000-0005-0000-0000-00001F4A0000}"/>
    <cellStyle name="Percent 2 3 5 2 3 2 2" xfId="19132" xr:uid="{00000000-0005-0000-0000-0000204A0000}"/>
    <cellStyle name="Percent 2 3 5 2 3 2 2 2" xfId="19133" xr:uid="{00000000-0005-0000-0000-0000214A0000}"/>
    <cellStyle name="Percent 2 3 5 2 3 2 3" xfId="19134" xr:uid="{00000000-0005-0000-0000-0000224A0000}"/>
    <cellStyle name="Percent 2 3 5 2 3 3" xfId="19135" xr:uid="{00000000-0005-0000-0000-0000234A0000}"/>
    <cellStyle name="Percent 2 3 5 2 3 3 2" xfId="19136" xr:uid="{00000000-0005-0000-0000-0000244A0000}"/>
    <cellStyle name="Percent 2 3 5 2 3 4" xfId="19137" xr:uid="{00000000-0005-0000-0000-0000254A0000}"/>
    <cellStyle name="Percent 2 3 5 2 4" xfId="19138" xr:uid="{00000000-0005-0000-0000-0000264A0000}"/>
    <cellStyle name="Percent 2 3 5 2 4 2" xfId="19139" xr:uid="{00000000-0005-0000-0000-0000274A0000}"/>
    <cellStyle name="Percent 2 3 5 2 4 2 2" xfId="19140" xr:uid="{00000000-0005-0000-0000-0000284A0000}"/>
    <cellStyle name="Percent 2 3 5 2 4 2 2 2" xfId="19141" xr:uid="{00000000-0005-0000-0000-0000294A0000}"/>
    <cellStyle name="Percent 2 3 5 2 4 2 3" xfId="19142" xr:uid="{00000000-0005-0000-0000-00002A4A0000}"/>
    <cellStyle name="Percent 2 3 5 2 4 3" xfId="19143" xr:uid="{00000000-0005-0000-0000-00002B4A0000}"/>
    <cellStyle name="Percent 2 3 5 2 4 3 2" xfId="19144" xr:uid="{00000000-0005-0000-0000-00002C4A0000}"/>
    <cellStyle name="Percent 2 3 5 2 4 4" xfId="19145" xr:uid="{00000000-0005-0000-0000-00002D4A0000}"/>
    <cellStyle name="Percent 2 3 5 2 5" xfId="19146" xr:uid="{00000000-0005-0000-0000-00002E4A0000}"/>
    <cellStyle name="Percent 2 3 5 2 5 2" xfId="19147" xr:uid="{00000000-0005-0000-0000-00002F4A0000}"/>
    <cellStyle name="Percent 2 3 5 2 5 2 2" xfId="19148" xr:uid="{00000000-0005-0000-0000-0000304A0000}"/>
    <cellStyle name="Percent 2 3 5 2 5 3" xfId="19149" xr:uid="{00000000-0005-0000-0000-0000314A0000}"/>
    <cellStyle name="Percent 2 3 5 2 6" xfId="19150" xr:uid="{00000000-0005-0000-0000-0000324A0000}"/>
    <cellStyle name="Percent 2 3 5 2 6 2" xfId="19151" xr:uid="{00000000-0005-0000-0000-0000334A0000}"/>
    <cellStyle name="Percent 2 3 5 2 7" xfId="19152" xr:uid="{00000000-0005-0000-0000-0000344A0000}"/>
    <cellStyle name="Percent 2 3 5 3" xfId="19153" xr:uid="{00000000-0005-0000-0000-0000354A0000}"/>
    <cellStyle name="Percent 2 3 5 3 2" xfId="19154" xr:uid="{00000000-0005-0000-0000-0000364A0000}"/>
    <cellStyle name="Percent 2 3 5 3 2 2" xfId="19155" xr:uid="{00000000-0005-0000-0000-0000374A0000}"/>
    <cellStyle name="Percent 2 3 5 3 2 2 2" xfId="19156" xr:uid="{00000000-0005-0000-0000-0000384A0000}"/>
    <cellStyle name="Percent 2 3 5 3 2 2 2 2" xfId="19157" xr:uid="{00000000-0005-0000-0000-0000394A0000}"/>
    <cellStyle name="Percent 2 3 5 3 2 2 3" xfId="19158" xr:uid="{00000000-0005-0000-0000-00003A4A0000}"/>
    <cellStyle name="Percent 2 3 5 3 2 3" xfId="19159" xr:uid="{00000000-0005-0000-0000-00003B4A0000}"/>
    <cellStyle name="Percent 2 3 5 3 2 3 2" xfId="19160" xr:uid="{00000000-0005-0000-0000-00003C4A0000}"/>
    <cellStyle name="Percent 2 3 5 3 2 4" xfId="19161" xr:uid="{00000000-0005-0000-0000-00003D4A0000}"/>
    <cellStyle name="Percent 2 3 5 3 3" xfId="19162" xr:uid="{00000000-0005-0000-0000-00003E4A0000}"/>
    <cellStyle name="Percent 2 3 5 3 3 2" xfId="19163" xr:uid="{00000000-0005-0000-0000-00003F4A0000}"/>
    <cellStyle name="Percent 2 3 5 3 3 2 2" xfId="19164" xr:uid="{00000000-0005-0000-0000-0000404A0000}"/>
    <cellStyle name="Percent 2 3 5 3 3 2 2 2" xfId="19165" xr:uid="{00000000-0005-0000-0000-0000414A0000}"/>
    <cellStyle name="Percent 2 3 5 3 3 2 3" xfId="19166" xr:uid="{00000000-0005-0000-0000-0000424A0000}"/>
    <cellStyle name="Percent 2 3 5 3 3 3" xfId="19167" xr:uid="{00000000-0005-0000-0000-0000434A0000}"/>
    <cellStyle name="Percent 2 3 5 3 3 3 2" xfId="19168" xr:uid="{00000000-0005-0000-0000-0000444A0000}"/>
    <cellStyle name="Percent 2 3 5 3 3 4" xfId="19169" xr:uid="{00000000-0005-0000-0000-0000454A0000}"/>
    <cellStyle name="Percent 2 3 5 3 4" xfId="19170" xr:uid="{00000000-0005-0000-0000-0000464A0000}"/>
    <cellStyle name="Percent 2 3 5 3 4 2" xfId="19171" xr:uid="{00000000-0005-0000-0000-0000474A0000}"/>
    <cellStyle name="Percent 2 3 5 3 4 2 2" xfId="19172" xr:uid="{00000000-0005-0000-0000-0000484A0000}"/>
    <cellStyle name="Percent 2 3 5 3 4 3" xfId="19173" xr:uid="{00000000-0005-0000-0000-0000494A0000}"/>
    <cellStyle name="Percent 2 3 5 3 5" xfId="19174" xr:uid="{00000000-0005-0000-0000-00004A4A0000}"/>
    <cellStyle name="Percent 2 3 5 3 5 2" xfId="19175" xr:uid="{00000000-0005-0000-0000-00004B4A0000}"/>
    <cellStyle name="Percent 2 3 5 3 6" xfId="19176" xr:uid="{00000000-0005-0000-0000-00004C4A0000}"/>
    <cellStyle name="Percent 2 3 5 4" xfId="19177" xr:uid="{00000000-0005-0000-0000-00004D4A0000}"/>
    <cellStyle name="Percent 2 3 5 4 2" xfId="19178" xr:uid="{00000000-0005-0000-0000-00004E4A0000}"/>
    <cellStyle name="Percent 2 3 5 4 2 2" xfId="19179" xr:uid="{00000000-0005-0000-0000-00004F4A0000}"/>
    <cellStyle name="Percent 2 3 5 4 2 2 2" xfId="19180" xr:uid="{00000000-0005-0000-0000-0000504A0000}"/>
    <cellStyle name="Percent 2 3 5 4 2 3" xfId="19181" xr:uid="{00000000-0005-0000-0000-0000514A0000}"/>
    <cellStyle name="Percent 2 3 5 4 3" xfId="19182" xr:uid="{00000000-0005-0000-0000-0000524A0000}"/>
    <cellStyle name="Percent 2 3 5 4 3 2" xfId="19183" xr:uid="{00000000-0005-0000-0000-0000534A0000}"/>
    <cellStyle name="Percent 2 3 5 4 4" xfId="19184" xr:uid="{00000000-0005-0000-0000-0000544A0000}"/>
    <cellStyle name="Percent 2 3 5 5" xfId="19185" xr:uid="{00000000-0005-0000-0000-0000554A0000}"/>
    <cellStyle name="Percent 2 3 5 5 2" xfId="19186" xr:uid="{00000000-0005-0000-0000-0000564A0000}"/>
    <cellStyle name="Percent 2 3 5 5 2 2" xfId="19187" xr:uid="{00000000-0005-0000-0000-0000574A0000}"/>
    <cellStyle name="Percent 2 3 5 5 2 2 2" xfId="19188" xr:uid="{00000000-0005-0000-0000-0000584A0000}"/>
    <cellStyle name="Percent 2 3 5 5 2 3" xfId="19189" xr:uid="{00000000-0005-0000-0000-0000594A0000}"/>
    <cellStyle name="Percent 2 3 5 5 3" xfId="19190" xr:uid="{00000000-0005-0000-0000-00005A4A0000}"/>
    <cellStyle name="Percent 2 3 5 5 3 2" xfId="19191" xr:uid="{00000000-0005-0000-0000-00005B4A0000}"/>
    <cellStyle name="Percent 2 3 5 5 4" xfId="19192" xr:uid="{00000000-0005-0000-0000-00005C4A0000}"/>
    <cellStyle name="Percent 2 3 5 6" xfId="19193" xr:uid="{00000000-0005-0000-0000-00005D4A0000}"/>
    <cellStyle name="Percent 2 3 5 6 2" xfId="19194" xr:uid="{00000000-0005-0000-0000-00005E4A0000}"/>
    <cellStyle name="Percent 2 3 5 6 2 2" xfId="19195" xr:uid="{00000000-0005-0000-0000-00005F4A0000}"/>
    <cellStyle name="Percent 2 3 5 6 3" xfId="19196" xr:uid="{00000000-0005-0000-0000-0000604A0000}"/>
    <cellStyle name="Percent 2 3 5 7" xfId="19197" xr:uid="{00000000-0005-0000-0000-0000614A0000}"/>
    <cellStyle name="Percent 2 3 5 7 2" xfId="19198" xr:uid="{00000000-0005-0000-0000-0000624A0000}"/>
    <cellStyle name="Percent 2 3 5 8" xfId="19199" xr:uid="{00000000-0005-0000-0000-0000634A0000}"/>
    <cellStyle name="Percent 2 3 6" xfId="19200" xr:uid="{00000000-0005-0000-0000-0000644A0000}"/>
    <cellStyle name="Percent 2 3 6 2" xfId="19201" xr:uid="{00000000-0005-0000-0000-0000654A0000}"/>
    <cellStyle name="Percent 2 3 6 2 2" xfId="19202" xr:uid="{00000000-0005-0000-0000-0000664A0000}"/>
    <cellStyle name="Percent 2 3 6 2 2 2" xfId="19203" xr:uid="{00000000-0005-0000-0000-0000674A0000}"/>
    <cellStyle name="Percent 2 3 6 2 2 2 2" xfId="19204" xr:uid="{00000000-0005-0000-0000-0000684A0000}"/>
    <cellStyle name="Percent 2 3 6 2 2 2 2 2" xfId="19205" xr:uid="{00000000-0005-0000-0000-0000694A0000}"/>
    <cellStyle name="Percent 2 3 6 2 2 2 3" xfId="19206" xr:uid="{00000000-0005-0000-0000-00006A4A0000}"/>
    <cellStyle name="Percent 2 3 6 2 2 3" xfId="19207" xr:uid="{00000000-0005-0000-0000-00006B4A0000}"/>
    <cellStyle name="Percent 2 3 6 2 2 3 2" xfId="19208" xr:uid="{00000000-0005-0000-0000-00006C4A0000}"/>
    <cellStyle name="Percent 2 3 6 2 2 4" xfId="19209" xr:uid="{00000000-0005-0000-0000-00006D4A0000}"/>
    <cellStyle name="Percent 2 3 6 2 3" xfId="19210" xr:uid="{00000000-0005-0000-0000-00006E4A0000}"/>
    <cellStyle name="Percent 2 3 6 2 3 2" xfId="19211" xr:uid="{00000000-0005-0000-0000-00006F4A0000}"/>
    <cellStyle name="Percent 2 3 6 2 3 2 2" xfId="19212" xr:uid="{00000000-0005-0000-0000-0000704A0000}"/>
    <cellStyle name="Percent 2 3 6 2 3 2 2 2" xfId="19213" xr:uid="{00000000-0005-0000-0000-0000714A0000}"/>
    <cellStyle name="Percent 2 3 6 2 3 2 3" xfId="19214" xr:uid="{00000000-0005-0000-0000-0000724A0000}"/>
    <cellStyle name="Percent 2 3 6 2 3 3" xfId="19215" xr:uid="{00000000-0005-0000-0000-0000734A0000}"/>
    <cellStyle name="Percent 2 3 6 2 3 3 2" xfId="19216" xr:uid="{00000000-0005-0000-0000-0000744A0000}"/>
    <cellStyle name="Percent 2 3 6 2 3 4" xfId="19217" xr:uid="{00000000-0005-0000-0000-0000754A0000}"/>
    <cellStyle name="Percent 2 3 6 2 4" xfId="19218" xr:uid="{00000000-0005-0000-0000-0000764A0000}"/>
    <cellStyle name="Percent 2 3 6 2 4 2" xfId="19219" xr:uid="{00000000-0005-0000-0000-0000774A0000}"/>
    <cellStyle name="Percent 2 3 6 2 4 2 2" xfId="19220" xr:uid="{00000000-0005-0000-0000-0000784A0000}"/>
    <cellStyle name="Percent 2 3 6 2 4 3" xfId="19221" xr:uid="{00000000-0005-0000-0000-0000794A0000}"/>
    <cellStyle name="Percent 2 3 6 2 5" xfId="19222" xr:uid="{00000000-0005-0000-0000-00007A4A0000}"/>
    <cellStyle name="Percent 2 3 6 2 5 2" xfId="19223" xr:uid="{00000000-0005-0000-0000-00007B4A0000}"/>
    <cellStyle name="Percent 2 3 6 2 6" xfId="19224" xr:uid="{00000000-0005-0000-0000-00007C4A0000}"/>
    <cellStyle name="Percent 2 3 6 3" xfId="19225" xr:uid="{00000000-0005-0000-0000-00007D4A0000}"/>
    <cellStyle name="Percent 2 3 6 3 2" xfId="19226" xr:uid="{00000000-0005-0000-0000-00007E4A0000}"/>
    <cellStyle name="Percent 2 3 6 3 2 2" xfId="19227" xr:uid="{00000000-0005-0000-0000-00007F4A0000}"/>
    <cellStyle name="Percent 2 3 6 3 2 2 2" xfId="19228" xr:uid="{00000000-0005-0000-0000-0000804A0000}"/>
    <cellStyle name="Percent 2 3 6 3 2 3" xfId="19229" xr:uid="{00000000-0005-0000-0000-0000814A0000}"/>
    <cellStyle name="Percent 2 3 6 3 3" xfId="19230" xr:uid="{00000000-0005-0000-0000-0000824A0000}"/>
    <cellStyle name="Percent 2 3 6 3 3 2" xfId="19231" xr:uid="{00000000-0005-0000-0000-0000834A0000}"/>
    <cellStyle name="Percent 2 3 6 3 4" xfId="19232" xr:uid="{00000000-0005-0000-0000-0000844A0000}"/>
    <cellStyle name="Percent 2 3 6 4" xfId="19233" xr:uid="{00000000-0005-0000-0000-0000854A0000}"/>
    <cellStyle name="Percent 2 3 6 4 2" xfId="19234" xr:uid="{00000000-0005-0000-0000-0000864A0000}"/>
    <cellStyle name="Percent 2 3 6 4 2 2" xfId="19235" xr:uid="{00000000-0005-0000-0000-0000874A0000}"/>
    <cellStyle name="Percent 2 3 6 4 2 2 2" xfId="19236" xr:uid="{00000000-0005-0000-0000-0000884A0000}"/>
    <cellStyle name="Percent 2 3 6 4 2 3" xfId="19237" xr:uid="{00000000-0005-0000-0000-0000894A0000}"/>
    <cellStyle name="Percent 2 3 6 4 3" xfId="19238" xr:uid="{00000000-0005-0000-0000-00008A4A0000}"/>
    <cellStyle name="Percent 2 3 6 4 3 2" xfId="19239" xr:uid="{00000000-0005-0000-0000-00008B4A0000}"/>
    <cellStyle name="Percent 2 3 6 4 4" xfId="19240" xr:uid="{00000000-0005-0000-0000-00008C4A0000}"/>
    <cellStyle name="Percent 2 3 6 5" xfId="19241" xr:uid="{00000000-0005-0000-0000-00008D4A0000}"/>
    <cellStyle name="Percent 2 3 6 5 2" xfId="19242" xr:uid="{00000000-0005-0000-0000-00008E4A0000}"/>
    <cellStyle name="Percent 2 3 6 5 2 2" xfId="19243" xr:uid="{00000000-0005-0000-0000-00008F4A0000}"/>
    <cellStyle name="Percent 2 3 6 5 3" xfId="19244" xr:uid="{00000000-0005-0000-0000-0000904A0000}"/>
    <cellStyle name="Percent 2 3 6 6" xfId="19245" xr:uid="{00000000-0005-0000-0000-0000914A0000}"/>
    <cellStyle name="Percent 2 3 6 6 2" xfId="19246" xr:uid="{00000000-0005-0000-0000-0000924A0000}"/>
    <cellStyle name="Percent 2 3 6 7" xfId="19247" xr:uid="{00000000-0005-0000-0000-0000934A0000}"/>
    <cellStyle name="Percent 2 3 7" xfId="19248" xr:uid="{00000000-0005-0000-0000-0000944A0000}"/>
    <cellStyle name="Percent 2 3 7 2" xfId="19249" xr:uid="{00000000-0005-0000-0000-0000954A0000}"/>
    <cellStyle name="Percent 2 3 7 2 2" xfId="19250" xr:uid="{00000000-0005-0000-0000-0000964A0000}"/>
    <cellStyle name="Percent 2 3 7 2 2 2" xfId="19251" xr:uid="{00000000-0005-0000-0000-0000974A0000}"/>
    <cellStyle name="Percent 2 3 7 2 2 2 2" xfId="19252" xr:uid="{00000000-0005-0000-0000-0000984A0000}"/>
    <cellStyle name="Percent 2 3 7 2 2 2 2 2" xfId="19253" xr:uid="{00000000-0005-0000-0000-0000994A0000}"/>
    <cellStyle name="Percent 2 3 7 2 2 2 3" xfId="19254" xr:uid="{00000000-0005-0000-0000-00009A4A0000}"/>
    <cellStyle name="Percent 2 3 7 2 2 3" xfId="19255" xr:uid="{00000000-0005-0000-0000-00009B4A0000}"/>
    <cellStyle name="Percent 2 3 7 2 2 3 2" xfId="19256" xr:uid="{00000000-0005-0000-0000-00009C4A0000}"/>
    <cellStyle name="Percent 2 3 7 2 2 4" xfId="19257" xr:uid="{00000000-0005-0000-0000-00009D4A0000}"/>
    <cellStyle name="Percent 2 3 7 2 3" xfId="19258" xr:uid="{00000000-0005-0000-0000-00009E4A0000}"/>
    <cellStyle name="Percent 2 3 7 2 3 2" xfId="19259" xr:uid="{00000000-0005-0000-0000-00009F4A0000}"/>
    <cellStyle name="Percent 2 3 7 2 3 2 2" xfId="19260" xr:uid="{00000000-0005-0000-0000-0000A04A0000}"/>
    <cellStyle name="Percent 2 3 7 2 3 2 2 2" xfId="19261" xr:uid="{00000000-0005-0000-0000-0000A14A0000}"/>
    <cellStyle name="Percent 2 3 7 2 3 2 3" xfId="19262" xr:uid="{00000000-0005-0000-0000-0000A24A0000}"/>
    <cellStyle name="Percent 2 3 7 2 3 3" xfId="19263" xr:uid="{00000000-0005-0000-0000-0000A34A0000}"/>
    <cellStyle name="Percent 2 3 7 2 3 3 2" xfId="19264" xr:uid="{00000000-0005-0000-0000-0000A44A0000}"/>
    <cellStyle name="Percent 2 3 7 2 3 4" xfId="19265" xr:uid="{00000000-0005-0000-0000-0000A54A0000}"/>
    <cellStyle name="Percent 2 3 7 2 4" xfId="19266" xr:uid="{00000000-0005-0000-0000-0000A64A0000}"/>
    <cellStyle name="Percent 2 3 7 2 4 2" xfId="19267" xr:uid="{00000000-0005-0000-0000-0000A74A0000}"/>
    <cellStyle name="Percent 2 3 7 2 4 2 2" xfId="19268" xr:uid="{00000000-0005-0000-0000-0000A84A0000}"/>
    <cellStyle name="Percent 2 3 7 2 4 3" xfId="19269" xr:uid="{00000000-0005-0000-0000-0000A94A0000}"/>
    <cellStyle name="Percent 2 3 7 2 5" xfId="19270" xr:uid="{00000000-0005-0000-0000-0000AA4A0000}"/>
    <cellStyle name="Percent 2 3 7 2 5 2" xfId="19271" xr:uid="{00000000-0005-0000-0000-0000AB4A0000}"/>
    <cellStyle name="Percent 2 3 7 2 6" xfId="19272" xr:uid="{00000000-0005-0000-0000-0000AC4A0000}"/>
    <cellStyle name="Percent 2 3 7 3" xfId="19273" xr:uid="{00000000-0005-0000-0000-0000AD4A0000}"/>
    <cellStyle name="Percent 2 3 7 3 2" xfId="19274" xr:uid="{00000000-0005-0000-0000-0000AE4A0000}"/>
    <cellStyle name="Percent 2 3 7 3 2 2" xfId="19275" xr:uid="{00000000-0005-0000-0000-0000AF4A0000}"/>
    <cellStyle name="Percent 2 3 7 3 2 2 2" xfId="19276" xr:uid="{00000000-0005-0000-0000-0000B04A0000}"/>
    <cellStyle name="Percent 2 3 7 3 2 3" xfId="19277" xr:uid="{00000000-0005-0000-0000-0000B14A0000}"/>
    <cellStyle name="Percent 2 3 7 3 3" xfId="19278" xr:uid="{00000000-0005-0000-0000-0000B24A0000}"/>
    <cellStyle name="Percent 2 3 7 3 3 2" xfId="19279" xr:uid="{00000000-0005-0000-0000-0000B34A0000}"/>
    <cellStyle name="Percent 2 3 7 3 4" xfId="19280" xr:uid="{00000000-0005-0000-0000-0000B44A0000}"/>
    <cellStyle name="Percent 2 3 7 4" xfId="19281" xr:uid="{00000000-0005-0000-0000-0000B54A0000}"/>
    <cellStyle name="Percent 2 3 7 4 2" xfId="19282" xr:uid="{00000000-0005-0000-0000-0000B64A0000}"/>
    <cellStyle name="Percent 2 3 7 4 2 2" xfId="19283" xr:uid="{00000000-0005-0000-0000-0000B74A0000}"/>
    <cellStyle name="Percent 2 3 7 4 2 2 2" xfId="19284" xr:uid="{00000000-0005-0000-0000-0000B84A0000}"/>
    <cellStyle name="Percent 2 3 7 4 2 3" xfId="19285" xr:uid="{00000000-0005-0000-0000-0000B94A0000}"/>
    <cellStyle name="Percent 2 3 7 4 3" xfId="19286" xr:uid="{00000000-0005-0000-0000-0000BA4A0000}"/>
    <cellStyle name="Percent 2 3 7 4 3 2" xfId="19287" xr:uid="{00000000-0005-0000-0000-0000BB4A0000}"/>
    <cellStyle name="Percent 2 3 7 4 4" xfId="19288" xr:uid="{00000000-0005-0000-0000-0000BC4A0000}"/>
    <cellStyle name="Percent 2 3 7 5" xfId="19289" xr:uid="{00000000-0005-0000-0000-0000BD4A0000}"/>
    <cellStyle name="Percent 2 3 7 5 2" xfId="19290" xr:uid="{00000000-0005-0000-0000-0000BE4A0000}"/>
    <cellStyle name="Percent 2 3 7 5 2 2" xfId="19291" xr:uid="{00000000-0005-0000-0000-0000BF4A0000}"/>
    <cellStyle name="Percent 2 3 7 5 3" xfId="19292" xr:uid="{00000000-0005-0000-0000-0000C04A0000}"/>
    <cellStyle name="Percent 2 3 7 6" xfId="19293" xr:uid="{00000000-0005-0000-0000-0000C14A0000}"/>
    <cellStyle name="Percent 2 3 7 6 2" xfId="19294" xr:uid="{00000000-0005-0000-0000-0000C24A0000}"/>
    <cellStyle name="Percent 2 3 7 7" xfId="19295" xr:uid="{00000000-0005-0000-0000-0000C34A0000}"/>
    <cellStyle name="Percent 2 3 8" xfId="19296" xr:uid="{00000000-0005-0000-0000-0000C44A0000}"/>
    <cellStyle name="Percent 2 3 8 2" xfId="19297" xr:uid="{00000000-0005-0000-0000-0000C54A0000}"/>
    <cellStyle name="Percent 2 3 8 2 2" xfId="19298" xr:uid="{00000000-0005-0000-0000-0000C64A0000}"/>
    <cellStyle name="Percent 2 3 8 2 2 2" xfId="19299" xr:uid="{00000000-0005-0000-0000-0000C74A0000}"/>
    <cellStyle name="Percent 2 3 8 2 2 2 2" xfId="19300" xr:uid="{00000000-0005-0000-0000-0000C84A0000}"/>
    <cellStyle name="Percent 2 3 8 2 2 3" xfId="19301" xr:uid="{00000000-0005-0000-0000-0000C94A0000}"/>
    <cellStyle name="Percent 2 3 8 2 3" xfId="19302" xr:uid="{00000000-0005-0000-0000-0000CA4A0000}"/>
    <cellStyle name="Percent 2 3 8 2 3 2" xfId="19303" xr:uid="{00000000-0005-0000-0000-0000CB4A0000}"/>
    <cellStyle name="Percent 2 3 8 2 4" xfId="19304" xr:uid="{00000000-0005-0000-0000-0000CC4A0000}"/>
    <cellStyle name="Percent 2 3 8 3" xfId="19305" xr:uid="{00000000-0005-0000-0000-0000CD4A0000}"/>
    <cellStyle name="Percent 2 3 8 3 2" xfId="19306" xr:uid="{00000000-0005-0000-0000-0000CE4A0000}"/>
    <cellStyle name="Percent 2 3 8 3 2 2" xfId="19307" xr:uid="{00000000-0005-0000-0000-0000CF4A0000}"/>
    <cellStyle name="Percent 2 3 8 3 2 2 2" xfId="19308" xr:uid="{00000000-0005-0000-0000-0000D04A0000}"/>
    <cellStyle name="Percent 2 3 8 3 2 3" xfId="19309" xr:uid="{00000000-0005-0000-0000-0000D14A0000}"/>
    <cellStyle name="Percent 2 3 8 3 3" xfId="19310" xr:uid="{00000000-0005-0000-0000-0000D24A0000}"/>
    <cellStyle name="Percent 2 3 8 3 3 2" xfId="19311" xr:uid="{00000000-0005-0000-0000-0000D34A0000}"/>
    <cellStyle name="Percent 2 3 8 3 4" xfId="19312" xr:uid="{00000000-0005-0000-0000-0000D44A0000}"/>
    <cellStyle name="Percent 2 3 8 4" xfId="19313" xr:uid="{00000000-0005-0000-0000-0000D54A0000}"/>
    <cellStyle name="Percent 2 3 8 4 2" xfId="19314" xr:uid="{00000000-0005-0000-0000-0000D64A0000}"/>
    <cellStyle name="Percent 2 3 8 4 2 2" xfId="19315" xr:uid="{00000000-0005-0000-0000-0000D74A0000}"/>
    <cellStyle name="Percent 2 3 8 4 3" xfId="19316" xr:uid="{00000000-0005-0000-0000-0000D84A0000}"/>
    <cellStyle name="Percent 2 3 8 5" xfId="19317" xr:uid="{00000000-0005-0000-0000-0000D94A0000}"/>
    <cellStyle name="Percent 2 3 8 5 2" xfId="19318" xr:uid="{00000000-0005-0000-0000-0000DA4A0000}"/>
    <cellStyle name="Percent 2 3 8 6" xfId="19319" xr:uid="{00000000-0005-0000-0000-0000DB4A0000}"/>
    <cellStyle name="Percent 2 3 9" xfId="19320" xr:uid="{00000000-0005-0000-0000-0000DC4A0000}"/>
    <cellStyle name="Percent 2 3 9 2" xfId="19321" xr:uid="{00000000-0005-0000-0000-0000DD4A0000}"/>
    <cellStyle name="Percent 2 3 9 2 2" xfId="19322" xr:uid="{00000000-0005-0000-0000-0000DE4A0000}"/>
    <cellStyle name="Percent 2 3 9 2 2 2" xfId="19323" xr:uid="{00000000-0005-0000-0000-0000DF4A0000}"/>
    <cellStyle name="Percent 2 3 9 2 3" xfId="19324" xr:uid="{00000000-0005-0000-0000-0000E04A0000}"/>
    <cellStyle name="Percent 2 3 9 3" xfId="19325" xr:uid="{00000000-0005-0000-0000-0000E14A0000}"/>
    <cellStyle name="Percent 2 3 9 3 2" xfId="19326" xr:uid="{00000000-0005-0000-0000-0000E24A0000}"/>
    <cellStyle name="Percent 2 3 9 4" xfId="19327" xr:uid="{00000000-0005-0000-0000-0000E34A0000}"/>
    <cellStyle name="Percent 2 4" xfId="5417" xr:uid="{00000000-0005-0000-0000-0000E44A0000}"/>
    <cellStyle name="Percent 2 4 2" xfId="19328" xr:uid="{00000000-0005-0000-0000-0000E54A0000}"/>
    <cellStyle name="Percent 2 4 3" xfId="19329" xr:uid="{00000000-0005-0000-0000-0000E64A0000}"/>
    <cellStyle name="Percent 2 5" xfId="7510" xr:uid="{00000000-0005-0000-0000-0000E74A0000}"/>
    <cellStyle name="Percent 2 6" xfId="7511" xr:uid="{00000000-0005-0000-0000-0000E84A0000}"/>
    <cellStyle name="Percent 2 7" xfId="7512" xr:uid="{00000000-0005-0000-0000-0000E94A0000}"/>
    <cellStyle name="Percent 2 8" xfId="7513" xr:uid="{00000000-0005-0000-0000-0000EA4A0000}"/>
    <cellStyle name="Percent 2 9" xfId="19330" xr:uid="{00000000-0005-0000-0000-0000EB4A0000}"/>
    <cellStyle name="Percent 20" xfId="5418" xr:uid="{00000000-0005-0000-0000-0000EC4A0000}"/>
    <cellStyle name="Percent 20 2" xfId="5419" xr:uid="{00000000-0005-0000-0000-0000ED4A0000}"/>
    <cellStyle name="Percent 20 2 2" xfId="19331" xr:uid="{00000000-0005-0000-0000-0000EE4A0000}"/>
    <cellStyle name="Percent 20 3" xfId="19332" xr:uid="{00000000-0005-0000-0000-0000EF4A0000}"/>
    <cellStyle name="Percent 21" xfId="5420" xr:uid="{00000000-0005-0000-0000-0000F04A0000}"/>
    <cellStyle name="Percent 21 2" xfId="5421" xr:uid="{00000000-0005-0000-0000-0000F14A0000}"/>
    <cellStyle name="Percent 22" xfId="5422" xr:uid="{00000000-0005-0000-0000-0000F24A0000}"/>
    <cellStyle name="Percent 22 2" xfId="5423" xr:uid="{00000000-0005-0000-0000-0000F34A0000}"/>
    <cellStyle name="Percent 23" xfId="5424" xr:uid="{00000000-0005-0000-0000-0000F44A0000}"/>
    <cellStyle name="Percent 23 2" xfId="5425" xr:uid="{00000000-0005-0000-0000-0000F54A0000}"/>
    <cellStyle name="Percent 24" xfId="5426" xr:uid="{00000000-0005-0000-0000-0000F64A0000}"/>
    <cellStyle name="Percent 24 2" xfId="5427" xr:uid="{00000000-0005-0000-0000-0000F74A0000}"/>
    <cellStyle name="Percent 25" xfId="5428" xr:uid="{00000000-0005-0000-0000-0000F84A0000}"/>
    <cellStyle name="Percent 25 2" xfId="5429" xr:uid="{00000000-0005-0000-0000-0000F94A0000}"/>
    <cellStyle name="Percent 25 2 2" xfId="5430" xr:uid="{00000000-0005-0000-0000-0000FA4A0000}"/>
    <cellStyle name="Percent 26" xfId="5431" xr:uid="{00000000-0005-0000-0000-0000FB4A0000}"/>
    <cellStyle name="Percent 26 2" xfId="19333" xr:uid="{00000000-0005-0000-0000-0000FC4A0000}"/>
    <cellStyle name="Percent 26 3" xfId="19334" xr:uid="{00000000-0005-0000-0000-0000FD4A0000}"/>
    <cellStyle name="Percent 27" xfId="5432" xr:uid="{00000000-0005-0000-0000-0000FE4A0000}"/>
    <cellStyle name="Percent 28" xfId="19335" xr:uid="{00000000-0005-0000-0000-0000FF4A0000}"/>
    <cellStyle name="Percent 29" xfId="19465" xr:uid="{00000000-0005-0000-0000-0000004B0000}"/>
    <cellStyle name="Percent 3" xfId="2440" xr:uid="{00000000-0005-0000-0000-0000014B0000}"/>
    <cellStyle name="Percent 3 2" xfId="5433" xr:uid="{00000000-0005-0000-0000-0000024B0000}"/>
    <cellStyle name="Percent 3 2 2" xfId="7514" xr:uid="{00000000-0005-0000-0000-0000034B0000}"/>
    <cellStyle name="Percent 3 2 3" xfId="19336" xr:uid="{00000000-0005-0000-0000-0000044B0000}"/>
    <cellStyle name="Percent 3 2 4" xfId="19337" xr:uid="{00000000-0005-0000-0000-0000054B0000}"/>
    <cellStyle name="Percent 3 2 5" xfId="19338" xr:uid="{00000000-0005-0000-0000-0000064B0000}"/>
    <cellStyle name="Percent 3 2 6" xfId="19339" xr:uid="{00000000-0005-0000-0000-0000074B0000}"/>
    <cellStyle name="Percent 3 2 7" xfId="19340" xr:uid="{00000000-0005-0000-0000-0000084B0000}"/>
    <cellStyle name="Percent 3 2 7 2" xfId="19341" xr:uid="{00000000-0005-0000-0000-0000094B0000}"/>
    <cellStyle name="Percent 3 3" xfId="5434" xr:uid="{00000000-0005-0000-0000-00000A4B0000}"/>
    <cellStyle name="Percent 3 3 2" xfId="19342" xr:uid="{00000000-0005-0000-0000-00000B4B0000}"/>
    <cellStyle name="Percent 3 3 3" xfId="19343" xr:uid="{00000000-0005-0000-0000-00000C4B0000}"/>
    <cellStyle name="Percent 3 3 3 2" xfId="19344" xr:uid="{00000000-0005-0000-0000-00000D4B0000}"/>
    <cellStyle name="Percent 3 3 4" xfId="19345" xr:uid="{00000000-0005-0000-0000-00000E4B0000}"/>
    <cellStyle name="Percent 3 4" xfId="19346" xr:uid="{00000000-0005-0000-0000-00000F4B0000}"/>
    <cellStyle name="Percent 3 4 2" xfId="19347" xr:uid="{00000000-0005-0000-0000-0000104B0000}"/>
    <cellStyle name="Percent 3 4 3" xfId="19348" xr:uid="{00000000-0005-0000-0000-0000114B0000}"/>
    <cellStyle name="Percent 3 4 3 2" xfId="19349" xr:uid="{00000000-0005-0000-0000-0000124B0000}"/>
    <cellStyle name="Percent 3 5" xfId="19350" xr:uid="{00000000-0005-0000-0000-0000134B0000}"/>
    <cellStyle name="Percent 3 6" xfId="19351" xr:uid="{00000000-0005-0000-0000-0000144B0000}"/>
    <cellStyle name="Percent 3 7" xfId="19352" xr:uid="{00000000-0005-0000-0000-0000154B0000}"/>
    <cellStyle name="Percent 30" xfId="19463" xr:uid="{00000000-0005-0000-0000-0000164B0000}"/>
    <cellStyle name="Percent 31" xfId="19481" xr:uid="{00000000-0005-0000-0000-0000174B0000}"/>
    <cellStyle name="Percent 32" xfId="19480" xr:uid="{00000000-0005-0000-0000-0000184B0000}"/>
    <cellStyle name="Percent 33" xfId="19482" xr:uid="{00000000-0005-0000-0000-0000194B0000}"/>
    <cellStyle name="Percent 34" xfId="19479" xr:uid="{00000000-0005-0000-0000-00001A4B0000}"/>
    <cellStyle name="Percent 35" xfId="19487" xr:uid="{00000000-0005-0000-0000-00001B4B0000}"/>
    <cellStyle name="Percent 36" xfId="19488" xr:uid="{00000000-0005-0000-0000-00001C4B0000}"/>
    <cellStyle name="Percent 37" xfId="19491" xr:uid="{00000000-0005-0000-0000-00001D4B0000}"/>
    <cellStyle name="Percent 38" xfId="19493" xr:uid="{00000000-0005-0000-0000-00001E4B0000}"/>
    <cellStyle name="Percent 4" xfId="2441" xr:uid="{00000000-0005-0000-0000-00001F4B0000}"/>
    <cellStyle name="Percent 4 2" xfId="5435" xr:uid="{00000000-0005-0000-0000-0000204B0000}"/>
    <cellStyle name="Percent 4 2 2" xfId="19353" xr:uid="{00000000-0005-0000-0000-0000214B0000}"/>
    <cellStyle name="Percent 4 2 3" xfId="19354" xr:uid="{00000000-0005-0000-0000-0000224B0000}"/>
    <cellStyle name="Percent 4 3" xfId="5436" xr:uid="{00000000-0005-0000-0000-0000234B0000}"/>
    <cellStyle name="Percent 4 3 2" xfId="19355" xr:uid="{00000000-0005-0000-0000-0000244B0000}"/>
    <cellStyle name="Percent 4 3 3" xfId="19356" xr:uid="{00000000-0005-0000-0000-0000254B0000}"/>
    <cellStyle name="Percent 4 4" xfId="19357" xr:uid="{00000000-0005-0000-0000-0000264B0000}"/>
    <cellStyle name="Percent 4 5" xfId="19358" xr:uid="{00000000-0005-0000-0000-0000274B0000}"/>
    <cellStyle name="Percent 4 6" xfId="19359" xr:uid="{00000000-0005-0000-0000-0000284B0000}"/>
    <cellStyle name="Percent 4 7" xfId="19360" xr:uid="{00000000-0005-0000-0000-0000294B0000}"/>
    <cellStyle name="Percent 5" xfId="2442" xr:uid="{00000000-0005-0000-0000-00002A4B0000}"/>
    <cellStyle name="Percent 5 2" xfId="5437" xr:uid="{00000000-0005-0000-0000-00002B4B0000}"/>
    <cellStyle name="Percent 5 3" xfId="5438" xr:uid="{00000000-0005-0000-0000-00002C4B0000}"/>
    <cellStyle name="Percent 6" xfId="2443" xr:uid="{00000000-0005-0000-0000-00002D4B0000}"/>
    <cellStyle name="Percent 6 2" xfId="2491" xr:uid="{00000000-0005-0000-0000-00002E4B0000}"/>
    <cellStyle name="Percent 6 2 2" xfId="7515" xr:uid="{00000000-0005-0000-0000-00002F4B0000}"/>
    <cellStyle name="Percent 6 2 3" xfId="8139" xr:uid="{00000000-0005-0000-0000-0000304B0000}"/>
    <cellStyle name="Percent 6 2 3 2" xfId="19361" xr:uid="{00000000-0005-0000-0000-0000314B0000}"/>
    <cellStyle name="Percent 6 3" xfId="5439" xr:uid="{00000000-0005-0000-0000-0000324B0000}"/>
    <cellStyle name="Percent 6 4" xfId="5440" xr:uid="{00000000-0005-0000-0000-0000334B0000}"/>
    <cellStyle name="Percent 6 5" xfId="7516" xr:uid="{00000000-0005-0000-0000-0000344B0000}"/>
    <cellStyle name="Percent 6 5 2" xfId="7517" xr:uid="{00000000-0005-0000-0000-0000354B0000}"/>
    <cellStyle name="Percent 6 5 2 2" xfId="7518" xr:uid="{00000000-0005-0000-0000-0000364B0000}"/>
    <cellStyle name="Percent 6 5 2 3" xfId="7519" xr:uid="{00000000-0005-0000-0000-0000374B0000}"/>
    <cellStyle name="Percent 6 5 2 4" xfId="7520" xr:uid="{00000000-0005-0000-0000-0000384B0000}"/>
    <cellStyle name="Percent 6 5 2 5" xfId="19362" xr:uid="{00000000-0005-0000-0000-0000394B0000}"/>
    <cellStyle name="Percent 6 5 3" xfId="7521" xr:uid="{00000000-0005-0000-0000-00003A4B0000}"/>
    <cellStyle name="Percent 6 5 3 2" xfId="19363" xr:uid="{00000000-0005-0000-0000-00003B4B0000}"/>
    <cellStyle name="Percent 6 5 4" xfId="7522" xr:uid="{00000000-0005-0000-0000-00003C4B0000}"/>
    <cellStyle name="Percent 6 5 4 2" xfId="19364" xr:uid="{00000000-0005-0000-0000-00003D4B0000}"/>
    <cellStyle name="Percent 6 6" xfId="7523" xr:uid="{00000000-0005-0000-0000-00003E4B0000}"/>
    <cellStyle name="Percent 6 7" xfId="7524" xr:uid="{00000000-0005-0000-0000-00003F4B0000}"/>
    <cellStyle name="Percent 6 8" xfId="7525" xr:uid="{00000000-0005-0000-0000-0000404B0000}"/>
    <cellStyle name="Percent 6 9" xfId="8140" xr:uid="{00000000-0005-0000-0000-0000414B0000}"/>
    <cellStyle name="Percent 7" xfId="2444" xr:uid="{00000000-0005-0000-0000-0000424B0000}"/>
    <cellStyle name="Percent 7 2" xfId="5441" xr:uid="{00000000-0005-0000-0000-0000434B0000}"/>
    <cellStyle name="Percent 7 2 2" xfId="7526" xr:uid="{00000000-0005-0000-0000-0000444B0000}"/>
    <cellStyle name="Percent 7 2 2 2" xfId="7527" xr:uid="{00000000-0005-0000-0000-0000454B0000}"/>
    <cellStyle name="Percent 7 2 2 3" xfId="7528" xr:uid="{00000000-0005-0000-0000-0000464B0000}"/>
    <cellStyle name="Percent 7 2 2 4" xfId="7529" xr:uid="{00000000-0005-0000-0000-0000474B0000}"/>
    <cellStyle name="Percent 7 2 2 5" xfId="19365" xr:uid="{00000000-0005-0000-0000-0000484B0000}"/>
    <cellStyle name="Percent 7 2 3" xfId="7530" xr:uid="{00000000-0005-0000-0000-0000494B0000}"/>
    <cellStyle name="Percent 7 2 3 2" xfId="19366" xr:uid="{00000000-0005-0000-0000-00004A4B0000}"/>
    <cellStyle name="Percent 7 2 4" xfId="7531" xr:uid="{00000000-0005-0000-0000-00004B4B0000}"/>
    <cellStyle name="Percent 7 2 4 2" xfId="19367" xr:uid="{00000000-0005-0000-0000-00004C4B0000}"/>
    <cellStyle name="Percent 7 2 5" xfId="7532" xr:uid="{00000000-0005-0000-0000-00004D4B0000}"/>
    <cellStyle name="Percent 7 3" xfId="5442" xr:uid="{00000000-0005-0000-0000-00004E4B0000}"/>
    <cellStyle name="Percent 7 3 2" xfId="19448" xr:uid="{00000000-0005-0000-0000-00004F4B0000}"/>
    <cellStyle name="Percent 7 4" xfId="5443" xr:uid="{00000000-0005-0000-0000-0000504B0000}"/>
    <cellStyle name="Percent 7 5" xfId="7533" xr:uid="{00000000-0005-0000-0000-0000514B0000}"/>
    <cellStyle name="Percent 7 6" xfId="7534" xr:uid="{00000000-0005-0000-0000-0000524B0000}"/>
    <cellStyle name="Percent 8" xfId="2445" xr:uid="{00000000-0005-0000-0000-0000534B0000}"/>
    <cellStyle name="Percent 8 2" xfId="2446" xr:uid="{00000000-0005-0000-0000-0000544B0000}"/>
    <cellStyle name="Percent 8 3" xfId="7535" xr:uid="{00000000-0005-0000-0000-0000554B0000}"/>
    <cellStyle name="Percent 8 4" xfId="19449" xr:uid="{00000000-0005-0000-0000-0000564B0000}"/>
    <cellStyle name="Percent 9" xfId="5444" xr:uid="{00000000-0005-0000-0000-0000574B0000}"/>
    <cellStyle name="Percent 9 2" xfId="7536" xr:uid="{00000000-0005-0000-0000-0000584B0000}"/>
    <cellStyle name="Percent 9 3" xfId="19450" xr:uid="{00000000-0005-0000-0000-0000594B0000}"/>
    <cellStyle name="Percent 9 4" xfId="19451" xr:uid="{00000000-0005-0000-0000-00005A4B0000}"/>
    <cellStyle name="Protected" xfId="5445" xr:uid="{00000000-0005-0000-0000-00005B4B0000}"/>
    <cellStyle name="Sheet Title" xfId="7537" xr:uid="{00000000-0005-0000-0000-00005C4B0000}"/>
    <cellStyle name="Style 1" xfId="2447" xr:uid="{00000000-0005-0000-0000-00005D4B0000}"/>
    <cellStyle name="Style 1 2" xfId="5446" xr:uid="{00000000-0005-0000-0000-00005E4B0000}"/>
    <cellStyle name="Style 1 2 2" xfId="5447" xr:uid="{00000000-0005-0000-0000-00005F4B0000}"/>
    <cellStyle name="Style 1 3" xfId="5448" xr:uid="{00000000-0005-0000-0000-0000604B0000}"/>
    <cellStyle name="Style 1 4" xfId="5449" xr:uid="{00000000-0005-0000-0000-0000614B0000}"/>
    <cellStyle name="Style 1 5" xfId="19368" xr:uid="{00000000-0005-0000-0000-0000624B0000}"/>
    <cellStyle name="Style 1 6" xfId="19369" xr:uid="{00000000-0005-0000-0000-0000634B0000}"/>
    <cellStyle name="subhead" xfId="2448" xr:uid="{00000000-0005-0000-0000-0000644B0000}"/>
    <cellStyle name="Title 2" xfId="5450" xr:uid="{00000000-0005-0000-0000-0000654B0000}"/>
    <cellStyle name="Title 2 2" xfId="7538" xr:uid="{00000000-0005-0000-0000-0000664B0000}"/>
    <cellStyle name="Title 3" xfId="5451" xr:uid="{00000000-0005-0000-0000-0000674B0000}"/>
    <cellStyle name="Title 3 2" xfId="7539" xr:uid="{00000000-0005-0000-0000-0000684B0000}"/>
    <cellStyle name="Title 4" xfId="7540" xr:uid="{00000000-0005-0000-0000-0000694B0000}"/>
    <cellStyle name="Title 4 2" xfId="7541" xr:uid="{00000000-0005-0000-0000-00006A4B0000}"/>
    <cellStyle name="Title 5" xfId="7542" xr:uid="{00000000-0005-0000-0000-00006B4B0000}"/>
    <cellStyle name="Total 2" xfId="2449" xr:uid="{00000000-0005-0000-0000-00006C4B0000}"/>
    <cellStyle name="Total 2 2" xfId="7543" xr:uid="{00000000-0005-0000-0000-00006D4B0000}"/>
    <cellStyle name="Total 2 2 2" xfId="19370" xr:uid="{00000000-0005-0000-0000-00006E4B0000}"/>
    <cellStyle name="Total 2 2 2 2" xfId="19371" xr:uid="{00000000-0005-0000-0000-00006F4B0000}"/>
    <cellStyle name="Total 2 3" xfId="19372" xr:uid="{00000000-0005-0000-0000-0000704B0000}"/>
    <cellStyle name="Total 3" xfId="2450" xr:uid="{00000000-0005-0000-0000-0000714B0000}"/>
    <cellStyle name="Total 3 2" xfId="7544" xr:uid="{00000000-0005-0000-0000-0000724B0000}"/>
    <cellStyle name="Total 3 2 2" xfId="19373" xr:uid="{00000000-0005-0000-0000-0000734B0000}"/>
    <cellStyle name="Total 3 3" xfId="19374" xr:uid="{00000000-0005-0000-0000-0000744B0000}"/>
    <cellStyle name="Total 4" xfId="5452" xr:uid="{00000000-0005-0000-0000-0000754B0000}"/>
    <cellStyle name="Total 4 2" xfId="5453" xr:uid="{00000000-0005-0000-0000-0000764B0000}"/>
    <cellStyle name="Total 4 2 2" xfId="19375" xr:uid="{00000000-0005-0000-0000-0000774B0000}"/>
    <cellStyle name="Total 4 3" xfId="7545" xr:uid="{00000000-0005-0000-0000-0000784B0000}"/>
    <cellStyle name="Total 4 3 2" xfId="19376" xr:uid="{00000000-0005-0000-0000-0000794B0000}"/>
    <cellStyle name="Total 4 4" xfId="19377" xr:uid="{00000000-0005-0000-0000-00007A4B0000}"/>
    <cellStyle name="Total 5" xfId="5454" xr:uid="{00000000-0005-0000-0000-00007B4B0000}"/>
    <cellStyle name="Total 5 2" xfId="5455" xr:uid="{00000000-0005-0000-0000-00007C4B0000}"/>
    <cellStyle name="Total 5 2 2" xfId="7546" xr:uid="{00000000-0005-0000-0000-00007D4B0000}"/>
    <cellStyle name="Total 5 2 2 2" xfId="7547" xr:uid="{00000000-0005-0000-0000-00007E4B0000}"/>
    <cellStyle name="Total 5 2 2 2 2" xfId="19378" xr:uid="{00000000-0005-0000-0000-00007F4B0000}"/>
    <cellStyle name="Total 5 2 2 3" xfId="8141" xr:uid="{00000000-0005-0000-0000-0000804B0000}"/>
    <cellStyle name="Total 5 2 2 3 2" xfId="19379" xr:uid="{00000000-0005-0000-0000-0000814B0000}"/>
    <cellStyle name="Total 5 2 2 4" xfId="8142" xr:uid="{00000000-0005-0000-0000-0000824B0000}"/>
    <cellStyle name="Total 5 2 2 4 2" xfId="19380" xr:uid="{00000000-0005-0000-0000-0000834B0000}"/>
    <cellStyle name="Total 5 2 2 5" xfId="19381" xr:uid="{00000000-0005-0000-0000-0000844B0000}"/>
    <cellStyle name="Total 5 2 3" xfId="7548" xr:uid="{00000000-0005-0000-0000-0000854B0000}"/>
    <cellStyle name="Total 5 2 3 2" xfId="7549" xr:uid="{00000000-0005-0000-0000-0000864B0000}"/>
    <cellStyle name="Total 5 2 3 2 2" xfId="19382" xr:uid="{00000000-0005-0000-0000-0000874B0000}"/>
    <cellStyle name="Total 5 2 3 3" xfId="8143" xr:uid="{00000000-0005-0000-0000-0000884B0000}"/>
    <cellStyle name="Total 5 2 3 3 2" xfId="19383" xr:uid="{00000000-0005-0000-0000-0000894B0000}"/>
    <cellStyle name="Total 5 2 3 4" xfId="8144" xr:uid="{00000000-0005-0000-0000-00008A4B0000}"/>
    <cellStyle name="Total 5 2 3 4 2" xfId="19384" xr:uid="{00000000-0005-0000-0000-00008B4B0000}"/>
    <cellStyle name="Total 5 2 3 5" xfId="19385" xr:uid="{00000000-0005-0000-0000-00008C4B0000}"/>
    <cellStyle name="Total 5 2 4" xfId="7550" xr:uid="{00000000-0005-0000-0000-00008D4B0000}"/>
    <cellStyle name="Total 5 2 4 2" xfId="7551" xr:uid="{00000000-0005-0000-0000-00008E4B0000}"/>
    <cellStyle name="Total 5 2 4 2 2" xfId="19386" xr:uid="{00000000-0005-0000-0000-00008F4B0000}"/>
    <cellStyle name="Total 5 2 4 3" xfId="8145" xr:uid="{00000000-0005-0000-0000-0000904B0000}"/>
    <cellStyle name="Total 5 2 4 3 2" xfId="19387" xr:uid="{00000000-0005-0000-0000-0000914B0000}"/>
    <cellStyle name="Total 5 2 4 4" xfId="8146" xr:uid="{00000000-0005-0000-0000-0000924B0000}"/>
    <cellStyle name="Total 5 2 4 4 2" xfId="19388" xr:uid="{00000000-0005-0000-0000-0000934B0000}"/>
    <cellStyle name="Total 5 2 4 5" xfId="19389" xr:uid="{00000000-0005-0000-0000-0000944B0000}"/>
    <cellStyle name="Total 5 3" xfId="7552" xr:uid="{00000000-0005-0000-0000-0000954B0000}"/>
    <cellStyle name="Total 5 4" xfId="7553" xr:uid="{00000000-0005-0000-0000-0000964B0000}"/>
    <cellStyle name="Total 5 5" xfId="7554" xr:uid="{00000000-0005-0000-0000-0000974B0000}"/>
    <cellStyle name="Total 5 5 2" xfId="19390" xr:uid="{00000000-0005-0000-0000-0000984B0000}"/>
    <cellStyle name="Total 5 6" xfId="8147" xr:uid="{00000000-0005-0000-0000-0000994B0000}"/>
    <cellStyle name="Total 5 6 2" xfId="19391" xr:uid="{00000000-0005-0000-0000-00009A4B0000}"/>
    <cellStyle name="Total 5 7" xfId="19392" xr:uid="{00000000-0005-0000-0000-00009B4B0000}"/>
    <cellStyle name="Total 6" xfId="5456" xr:uid="{00000000-0005-0000-0000-00009C4B0000}"/>
    <cellStyle name="Total 6 2" xfId="19393" xr:uid="{00000000-0005-0000-0000-00009D4B0000}"/>
    <cellStyle name="Total 7" xfId="5457" xr:uid="{00000000-0005-0000-0000-00009E4B0000}"/>
    <cellStyle name="Unprotected" xfId="5458" xr:uid="{00000000-0005-0000-0000-00009F4B0000}"/>
    <cellStyle name="VG CAL" xfId="2451" xr:uid="{00000000-0005-0000-0000-0000A04B0000}"/>
    <cellStyle name="VG CAL 2" xfId="5459" xr:uid="{00000000-0005-0000-0000-0000A14B0000}"/>
    <cellStyle name="VG CAL 2 2" xfId="8148" xr:uid="{00000000-0005-0000-0000-0000A24B0000}"/>
    <cellStyle name="VG CAL 3" xfId="8149" xr:uid="{00000000-0005-0000-0000-0000A34B0000}"/>
    <cellStyle name="VG Data" xfId="2452" xr:uid="{00000000-0005-0000-0000-0000A44B0000}"/>
    <cellStyle name="VG Data 2" xfId="2453" xr:uid="{00000000-0005-0000-0000-0000A54B0000}"/>
    <cellStyle name="VG Data 2 2" xfId="5460" xr:uid="{00000000-0005-0000-0000-0000A64B0000}"/>
    <cellStyle name="VG Data 2 2 2" xfId="7555" xr:uid="{00000000-0005-0000-0000-0000A74B0000}"/>
    <cellStyle name="VG Data 2 2 2 2" xfId="7556" xr:uid="{00000000-0005-0000-0000-0000A84B0000}"/>
    <cellStyle name="VG Data 2 2 2 2 2" xfId="8150" xr:uid="{00000000-0005-0000-0000-0000A94B0000}"/>
    <cellStyle name="VG Data 2 2 2 2 2 2" xfId="8151" xr:uid="{00000000-0005-0000-0000-0000AA4B0000}"/>
    <cellStyle name="VG Data 2 2 2 3" xfId="7557" xr:uid="{00000000-0005-0000-0000-0000AB4B0000}"/>
    <cellStyle name="VG Data 2 2 2 4" xfId="7558" xr:uid="{00000000-0005-0000-0000-0000AC4B0000}"/>
    <cellStyle name="VG Data 2 2 2 5" xfId="8152" xr:uid="{00000000-0005-0000-0000-0000AD4B0000}"/>
    <cellStyle name="VG Data 2 2 3" xfId="7559" xr:uid="{00000000-0005-0000-0000-0000AE4B0000}"/>
    <cellStyle name="VG Data 2 2 4" xfId="7560" xr:uid="{00000000-0005-0000-0000-0000AF4B0000}"/>
    <cellStyle name="VG Data 2 2 5" xfId="8153" xr:uid="{00000000-0005-0000-0000-0000B04B0000}"/>
    <cellStyle name="VG Data 2 3" xfId="7561" xr:uid="{00000000-0005-0000-0000-0000B14B0000}"/>
    <cellStyle name="VG Data 2 4" xfId="7562" xr:uid="{00000000-0005-0000-0000-0000B24B0000}"/>
    <cellStyle name="VG Data 2 5" xfId="7563" xr:uid="{00000000-0005-0000-0000-0000B34B0000}"/>
    <cellStyle name="VG Data 2 6" xfId="7564" xr:uid="{00000000-0005-0000-0000-0000B44B0000}"/>
    <cellStyle name="VG Data 2 7" xfId="8154" xr:uid="{00000000-0005-0000-0000-0000B54B0000}"/>
    <cellStyle name="VG Data 3" xfId="8155" xr:uid="{00000000-0005-0000-0000-0000B64B0000}"/>
    <cellStyle name="VG Data_Copy of Copy of PGCL cash flow -Jan_1st Phase_2010-2nd Ver-3" xfId="5461" xr:uid="{00000000-0005-0000-0000-0000B74B0000}"/>
    <cellStyle name="VG Date" xfId="2454" xr:uid="{00000000-0005-0000-0000-0000B84B0000}"/>
    <cellStyle name="VG Date 2" xfId="2455" xr:uid="{00000000-0005-0000-0000-0000B94B0000}"/>
    <cellStyle name="VG Date 2 2" xfId="5462" xr:uid="{00000000-0005-0000-0000-0000BA4B0000}"/>
    <cellStyle name="VG Date 2 2 2" xfId="8156" xr:uid="{00000000-0005-0000-0000-0000BB4B0000}"/>
    <cellStyle name="VG Date 2 3" xfId="8157" xr:uid="{00000000-0005-0000-0000-0000BC4B0000}"/>
    <cellStyle name="VG Date 3" xfId="5463" xr:uid="{00000000-0005-0000-0000-0000BD4B0000}"/>
    <cellStyle name="VG Date 4" xfId="19394" xr:uid="{00000000-0005-0000-0000-0000BE4B0000}"/>
    <cellStyle name="VG Date 5" xfId="19395" xr:uid="{00000000-0005-0000-0000-0000BF4B0000}"/>
    <cellStyle name="VG Date_~9002579" xfId="5464" xr:uid="{00000000-0005-0000-0000-0000C04B0000}"/>
    <cellStyle name="VG Head" xfId="2456" xr:uid="{00000000-0005-0000-0000-0000C14B0000}"/>
    <cellStyle name="VG Head 2" xfId="2457" xr:uid="{00000000-0005-0000-0000-0000C24B0000}"/>
    <cellStyle name="VG Head 2 2" xfId="5465" xr:uid="{00000000-0005-0000-0000-0000C34B0000}"/>
    <cellStyle name="VG Head 2 2 2" xfId="7565" xr:uid="{00000000-0005-0000-0000-0000C44B0000}"/>
    <cellStyle name="VG Head 2 2 2 2" xfId="7566" xr:uid="{00000000-0005-0000-0000-0000C54B0000}"/>
    <cellStyle name="VG Head 2 2 2 2 2" xfId="8158" xr:uid="{00000000-0005-0000-0000-0000C64B0000}"/>
    <cellStyle name="VG Head 2 2 2 2 2 2" xfId="8159" xr:uid="{00000000-0005-0000-0000-0000C74B0000}"/>
    <cellStyle name="VG Head 2 2 2 3" xfId="7567" xr:uid="{00000000-0005-0000-0000-0000C84B0000}"/>
    <cellStyle name="VG Head 2 2 2 4" xfId="7568" xr:uid="{00000000-0005-0000-0000-0000C94B0000}"/>
    <cellStyle name="VG Head 2 2 2 5" xfId="8160" xr:uid="{00000000-0005-0000-0000-0000CA4B0000}"/>
    <cellStyle name="VG Head 2 2 3" xfId="7569" xr:uid="{00000000-0005-0000-0000-0000CB4B0000}"/>
    <cellStyle name="VG Head 2 2 4" xfId="7570" xr:uid="{00000000-0005-0000-0000-0000CC4B0000}"/>
    <cellStyle name="VG Head 2 2 5" xfId="8161" xr:uid="{00000000-0005-0000-0000-0000CD4B0000}"/>
    <cellStyle name="VG Head 2 3" xfId="7571" xr:uid="{00000000-0005-0000-0000-0000CE4B0000}"/>
    <cellStyle name="VG Head 2 4" xfId="7572" xr:uid="{00000000-0005-0000-0000-0000CF4B0000}"/>
    <cellStyle name="VG Head 2 5" xfId="7573" xr:uid="{00000000-0005-0000-0000-0000D04B0000}"/>
    <cellStyle name="VG Head 2 6" xfId="7574" xr:uid="{00000000-0005-0000-0000-0000D14B0000}"/>
    <cellStyle name="VG Head 2 7" xfId="8162" xr:uid="{00000000-0005-0000-0000-0000D24B0000}"/>
    <cellStyle name="VG Head 3" xfId="5466" xr:uid="{00000000-0005-0000-0000-0000D34B0000}"/>
    <cellStyle name="VG Head 3 2" xfId="5467" xr:uid="{00000000-0005-0000-0000-0000D44B0000}"/>
    <cellStyle name="VG Head 3 3" xfId="19396" xr:uid="{00000000-0005-0000-0000-0000D54B0000}"/>
    <cellStyle name="VG Head 4" xfId="5468" xr:uid="{00000000-0005-0000-0000-0000D64B0000}"/>
    <cellStyle name="VG Head 4 2" xfId="5469" xr:uid="{00000000-0005-0000-0000-0000D74B0000}"/>
    <cellStyle name="VG Head 5" xfId="5470" xr:uid="{00000000-0005-0000-0000-0000D84B0000}"/>
    <cellStyle name="VG Head 5 2" xfId="5471" xr:uid="{00000000-0005-0000-0000-0000D94B0000}"/>
    <cellStyle name="VG Head 6" xfId="5472" xr:uid="{00000000-0005-0000-0000-0000DA4B0000}"/>
    <cellStyle name="VG Head 6 2" xfId="5473" xr:uid="{00000000-0005-0000-0000-0000DB4B0000}"/>
    <cellStyle name="VG Head 7" xfId="5474" xr:uid="{00000000-0005-0000-0000-0000DC4B0000}"/>
    <cellStyle name="VG Head_~7314120" xfId="7575" xr:uid="{00000000-0005-0000-0000-0000DD4B0000}"/>
    <cellStyle name="VGDATA" xfId="7576" xr:uid="{00000000-0005-0000-0000-0000DE4B0000}"/>
    <cellStyle name="VGHD" xfId="7577" xr:uid="{00000000-0005-0000-0000-0000DF4B0000}"/>
    <cellStyle name="VGHead" xfId="2458" xr:uid="{00000000-0005-0000-0000-0000E04B0000}"/>
    <cellStyle name="VGHead 2" xfId="5475" xr:uid="{00000000-0005-0000-0000-0000E14B0000}"/>
    <cellStyle name="VGHead 3" xfId="5476" xr:uid="{00000000-0005-0000-0000-0000E24B0000}"/>
    <cellStyle name="VGHead 4" xfId="5477" xr:uid="{00000000-0005-0000-0000-0000E34B0000}"/>
    <cellStyle name="VGHead 5" xfId="5478" xr:uid="{00000000-0005-0000-0000-0000E44B0000}"/>
    <cellStyle name="Warning Text 2" xfId="5479" xr:uid="{00000000-0005-0000-0000-0000E54B0000}"/>
    <cellStyle name="Warning Text 2 2" xfId="7578" xr:uid="{00000000-0005-0000-0000-0000E64B0000}"/>
    <cellStyle name="Warning Text 3" xfId="5480" xr:uid="{00000000-0005-0000-0000-0000E74B0000}"/>
    <cellStyle name="Warning Text 3 2" xfId="7579" xr:uid="{00000000-0005-0000-0000-0000E84B0000}"/>
    <cellStyle name="Warning Text 4" xfId="7580" xr:uid="{00000000-0005-0000-0000-0000E94B0000}"/>
    <cellStyle name="Warning Text 4 2" xfId="7581" xr:uid="{00000000-0005-0000-0000-0000EA4B0000}"/>
    <cellStyle name="Warning Text 5" xfId="7582" xr:uid="{00000000-0005-0000-0000-0000EB4B0000}"/>
    <cellStyle name="Yellow" xfId="5481" xr:uid="{00000000-0005-0000-0000-0000EC4B0000}"/>
    <cellStyle name="一般_#10019(4th Khaki)" xfId="2492" xr:uid="{00000000-0005-0000-0000-0000ED4B0000}"/>
    <cellStyle name="中等" xfId="7583" xr:uid="{00000000-0005-0000-0000-0000EE4B0000}"/>
    <cellStyle name="備註" xfId="7584" xr:uid="{00000000-0005-0000-0000-0000EF4B0000}"/>
    <cellStyle name="備註 2" xfId="7585" xr:uid="{00000000-0005-0000-0000-0000F04B0000}"/>
    <cellStyle name="備註 2 2" xfId="19397" xr:uid="{00000000-0005-0000-0000-0000F14B0000}"/>
    <cellStyle name="備註 3" xfId="8163" xr:uid="{00000000-0005-0000-0000-0000F24B0000}"/>
    <cellStyle name="備註 3 2" xfId="19398" xr:uid="{00000000-0005-0000-0000-0000F34B0000}"/>
    <cellStyle name="備註 4" xfId="8164" xr:uid="{00000000-0005-0000-0000-0000F44B0000}"/>
    <cellStyle name="備註 4 2" xfId="19399" xr:uid="{00000000-0005-0000-0000-0000F54B0000}"/>
    <cellStyle name="備註 5" xfId="19400" xr:uid="{00000000-0005-0000-0000-0000F64B0000}"/>
    <cellStyle name="千分位 3" xfId="7586" xr:uid="{00000000-0005-0000-0000-0000F74B0000}"/>
    <cellStyle name="千分位_Local Cash Flow - Aug 08 ( MNG)" xfId="7587" xr:uid="{00000000-0005-0000-0000-0000F84B0000}"/>
    <cellStyle name="合計" xfId="7588" xr:uid="{00000000-0005-0000-0000-0000F94B0000}"/>
    <cellStyle name="合計 2" xfId="7589" xr:uid="{00000000-0005-0000-0000-0000FA4B0000}"/>
    <cellStyle name="合計 2 2" xfId="19401" xr:uid="{00000000-0005-0000-0000-0000FB4B0000}"/>
    <cellStyle name="合計 3" xfId="8165" xr:uid="{00000000-0005-0000-0000-0000FC4B0000}"/>
    <cellStyle name="合計 3 2" xfId="19402" xr:uid="{00000000-0005-0000-0000-0000FD4B0000}"/>
    <cellStyle name="合計 4" xfId="8166" xr:uid="{00000000-0005-0000-0000-0000FE4B0000}"/>
    <cellStyle name="合計 4 2" xfId="19403" xr:uid="{00000000-0005-0000-0000-0000FF4B0000}"/>
    <cellStyle name="合計 5" xfId="19404" xr:uid="{00000000-0005-0000-0000-0000004C0000}"/>
    <cellStyle name="壞" xfId="7590" xr:uid="{00000000-0005-0000-0000-0000014C0000}"/>
    <cellStyle name="好" xfId="7591" xr:uid="{00000000-0005-0000-0000-0000024C0000}"/>
    <cellStyle name="常规_APR" xfId="7592" xr:uid="{00000000-0005-0000-0000-0000034C0000}"/>
    <cellStyle name="標準_~0025206" xfId="2459" xr:uid="{00000000-0005-0000-0000-0000044C0000}"/>
    <cellStyle name="標題" xfId="7593" xr:uid="{00000000-0005-0000-0000-0000054C0000}"/>
    <cellStyle name="標題 1" xfId="7594" xr:uid="{00000000-0005-0000-0000-0000064C0000}"/>
    <cellStyle name="標題 2" xfId="7595" xr:uid="{00000000-0005-0000-0000-0000074C0000}"/>
    <cellStyle name="標題 3" xfId="7596" xr:uid="{00000000-0005-0000-0000-0000084C0000}"/>
    <cellStyle name="標題 4" xfId="7597" xr:uid="{00000000-0005-0000-0000-0000094C0000}"/>
    <cellStyle name="檢查儲存格" xfId="7598" xr:uid="{00000000-0005-0000-0000-00000A4C0000}"/>
    <cellStyle name="計算方式" xfId="7599" xr:uid="{00000000-0005-0000-0000-00000B4C0000}"/>
    <cellStyle name="計算方式 2" xfId="7600" xr:uid="{00000000-0005-0000-0000-00000C4C0000}"/>
    <cellStyle name="計算方式 2 2" xfId="19405" xr:uid="{00000000-0005-0000-0000-00000D4C0000}"/>
    <cellStyle name="計算方式 3" xfId="8167" xr:uid="{00000000-0005-0000-0000-00000E4C0000}"/>
    <cellStyle name="計算方式 3 2" xfId="19406" xr:uid="{00000000-0005-0000-0000-00000F4C0000}"/>
    <cellStyle name="計算方式 4" xfId="8168" xr:uid="{00000000-0005-0000-0000-0000104C0000}"/>
    <cellStyle name="計算方式 4 2" xfId="19407" xr:uid="{00000000-0005-0000-0000-0000114C0000}"/>
    <cellStyle name="計算方式 5" xfId="19408" xr:uid="{00000000-0005-0000-0000-0000124C0000}"/>
    <cellStyle name="說明文字" xfId="7601" xr:uid="{00000000-0005-0000-0000-0000134C0000}"/>
    <cellStyle name="警告文字" xfId="7602" xr:uid="{00000000-0005-0000-0000-0000144C0000}"/>
    <cellStyle name="貨幣 2" xfId="7603" xr:uid="{00000000-0005-0000-0000-0000154C0000}"/>
    <cellStyle name="超連結" xfId="2493" xr:uid="{00000000-0005-0000-0000-0000164C0000}"/>
    <cellStyle name="輔色1" xfId="7604" xr:uid="{00000000-0005-0000-0000-0000174C0000}"/>
    <cellStyle name="輔色2" xfId="7605" xr:uid="{00000000-0005-0000-0000-0000184C0000}"/>
    <cellStyle name="輔色3" xfId="7606" xr:uid="{00000000-0005-0000-0000-0000194C0000}"/>
    <cellStyle name="輔色4" xfId="7607" xr:uid="{00000000-0005-0000-0000-00001A4C0000}"/>
    <cellStyle name="輔色5" xfId="7608" xr:uid="{00000000-0005-0000-0000-00001B4C0000}"/>
    <cellStyle name="輔色6" xfId="7609" xr:uid="{00000000-0005-0000-0000-00001C4C0000}"/>
    <cellStyle name="輸入" xfId="7610" xr:uid="{00000000-0005-0000-0000-00001D4C0000}"/>
    <cellStyle name="輸入 2" xfId="7611" xr:uid="{00000000-0005-0000-0000-00001E4C0000}"/>
    <cellStyle name="輸入 2 2" xfId="19409" xr:uid="{00000000-0005-0000-0000-00001F4C0000}"/>
    <cellStyle name="輸入 3" xfId="8169" xr:uid="{00000000-0005-0000-0000-0000204C0000}"/>
    <cellStyle name="輸入 3 2" xfId="19410" xr:uid="{00000000-0005-0000-0000-0000214C0000}"/>
    <cellStyle name="輸入 4" xfId="8170" xr:uid="{00000000-0005-0000-0000-0000224C0000}"/>
    <cellStyle name="輸入 4 2" xfId="19411" xr:uid="{00000000-0005-0000-0000-0000234C0000}"/>
    <cellStyle name="輸入 5" xfId="19412" xr:uid="{00000000-0005-0000-0000-0000244C0000}"/>
    <cellStyle name="輸出" xfId="7612" xr:uid="{00000000-0005-0000-0000-0000254C0000}"/>
    <cellStyle name="輸出 2" xfId="7613" xr:uid="{00000000-0005-0000-0000-0000264C0000}"/>
    <cellStyle name="輸出 2 2" xfId="19413" xr:uid="{00000000-0005-0000-0000-0000274C0000}"/>
    <cellStyle name="輸出 3" xfId="8171" xr:uid="{00000000-0005-0000-0000-0000284C0000}"/>
    <cellStyle name="輸出 3 2" xfId="19414" xr:uid="{00000000-0005-0000-0000-0000294C0000}"/>
    <cellStyle name="輸出 4" xfId="8172" xr:uid="{00000000-0005-0000-0000-00002A4C0000}"/>
    <cellStyle name="輸出 4 2" xfId="19415" xr:uid="{00000000-0005-0000-0000-00002B4C0000}"/>
    <cellStyle name="輸出 5" xfId="19416" xr:uid="{00000000-0005-0000-0000-00002C4C0000}"/>
    <cellStyle name="連結的儲存格" xfId="7614" xr:uid="{00000000-0005-0000-0000-00002D4C000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sharedStrings" Target="sharedString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https://epicdesignersltd.sharepoint.com/Users/tanni/Downloads/Documents%20and%20Settings/MonzurM/Local%20Settings/Temporary%20Internet%20Files/OLK2C4/DOCUME~1/ADMINI~1/LOCALS~1/Temp/DOCUME~1/ADMINI~1/LOCALS~1/Temp/My%20Documents/chao/TDK%2000/DT4.XLS?99523064" TargetMode="External"/><Relationship Id="rId1" Type="http://schemas.openxmlformats.org/officeDocument/2006/relationships/externalLinkPath" Target="file:///\\99523064\DT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picdesignersltd.sharepoint.com/Users/tanni/Downloads/Munir/Salary/Promotion/Salary_Status_August_200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2)"/>
      <sheetName val="Proposed PGCL"/>
      <sheetName val="BasicInfo"/>
      <sheetName val="Sheet3"/>
      <sheetName val="Notes"/>
      <sheetName val="Analysis"/>
      <sheetName val="Feasibility"/>
      <sheetName val="Exp. Summary"/>
      <sheetName val="Sheet1"/>
      <sheetName val="Unit-wise expats (revised tx)"/>
      <sheetName val="Expats"/>
      <sheetName val="C &amp; F (new)"/>
      <sheetName val="Production Inc"/>
      <sheetName val="Carton"/>
      <sheetName val="Bank chgs"/>
      <sheetName val="Local Manpower (30)"/>
      <sheetName val="Prodn Incentive"/>
      <sheetName val="Revised Gas"/>
      <sheetName val="New Utilities"/>
      <sheetName val="Embr. &amp; Print"/>
      <sheetName val="New Maint."/>
      <sheetName val="Prod'n Inc"/>
      <sheetName val="Various Cost"/>
      <sheetName val="Prodn Cons."/>
      <sheetName val="Prodn stationery"/>
      <sheetName val="WF"/>
      <sheetName val="Insurance"/>
      <sheetName val="One off"/>
      <sheetName val="Renewals etc"/>
      <sheetName val="Chemicals"/>
      <sheetName val="Mobile Phones"/>
      <sheetName val="Fuel n Maint"/>
      <sheetName val="Central Team"/>
      <sheetName val="Sheet2"/>
      <sheetName val="non_routine cap exp"/>
      <sheetName val="Cash flow"/>
      <sheetName val="Expat _ Salaries"/>
      <sheetName val="Bank Charges _ Import"/>
      <sheetName val="Bank Charges _ Export"/>
      <sheetName val="Cost Sumry Dec_Mar"/>
      <sheetName val="prodn_ stn_ _ cons_"/>
      <sheetName val="Washing inflow "/>
      <sheetName val="Cartons cost "/>
      <sheetName val="Garments Inflow"/>
      <sheetName val="nov_06 payable party wise"/>
      <sheetName val="Payables of Nov _06"/>
      <sheetName val="Various costs"/>
      <sheetName val="Chem_ pur _ pmnt"/>
      <sheetName val="Sub_contract charges "/>
      <sheetName val="Washing Cash Flow"/>
      <sheetName val="Utilities"/>
      <sheetName val="Washing Production and sales"/>
      <sheetName val="Sales Related Costs"/>
      <sheetName val="Pre_op payables"/>
      <sheetName val="payables as on 30_nov_06"/>
      <sheetName val="Insurance Cost "/>
      <sheetName val="Fuel n Maint sumry"/>
      <sheetName val="Telephone"/>
      <sheetName val="Addnl_ OT"/>
      <sheetName val="Gas"/>
      <sheetName val="_bank charges _ insurance"/>
      <sheetName val="Cartons"/>
      <sheetName val="Utility 3 Months"/>
      <sheetName val="Transportation"/>
      <sheetName val="Pre_op _Oct_"/>
      <sheetName val="Conveyance"/>
      <sheetName val="Security Charges"/>
      <sheetName val="Visa _work permit"/>
      <sheetName val="Factory Cleaning"/>
      <sheetName val="prodn_ Cons_ _wash"/>
      <sheetName val="Contribution Summary"/>
      <sheetName val="Combined  Cash flow"/>
      <sheetName val="Expense _"/>
      <sheetName val="Cost Sumry Oct"/>
      <sheetName val="Expat salaries"/>
      <sheetName val="Expat"/>
      <sheetName val="Expat utilities"/>
      <sheetName val="EPIC staff"/>
      <sheetName val="Bonus"/>
      <sheetName val="Prntng _ Stnry"/>
      <sheetName val="detail _ rep_maint"/>
      <sheetName val="prodn_ details"/>
      <sheetName val="Garment Maintenance"/>
      <sheetName val="licence"/>
      <sheetName val="addl_ w_ free"/>
      <sheetName val="ADDITIONAL JOB FOR WASH"/>
      <sheetName val="Inflow Summary"/>
      <sheetName val="Product Mix"/>
      <sheetName val="Validation"/>
      <sheetName val="Cal"/>
      <sheetName val="Line Booked"/>
      <sheetName val="Month Planning"/>
      <sheetName val="Haggar Canada"/>
      <sheetName val="Block"/>
      <sheetName val="Prod data"/>
      <sheetName val="Ord Data"/>
      <sheetName val="Line Booking"/>
      <sheetName val="Walmart Bottom"/>
      <sheetName val="Dynasty"/>
      <sheetName val="VF"/>
      <sheetName val="Walmart Shirt"/>
      <sheetName val="Order Summary Pearl "/>
      <sheetName val="Order Summary for cash Flow (3)"/>
      <sheetName val="Dispatch Plan"/>
      <sheetName val="Order Summary for cash Flow (2)"/>
      <sheetName val="Order Summary for cash Flow"/>
      <sheetName val="Pearl Summary"/>
      <sheetName val="Shipment plan"/>
      <sheetName val="Order Planing Report vg"/>
      <sheetName val="Prod &amp; CM  (2)"/>
      <sheetName val="Prod &amp; CM "/>
      <sheetName val="Sheet1 (3)"/>
      <sheetName val="T&amp;A"/>
      <sheetName val="Jones CM "/>
      <sheetName val="Budget"/>
      <sheetName val="Production "/>
      <sheetName val="House Rent"/>
      <sheetName val="Manpower Cost"/>
      <sheetName val="OT"/>
      <sheetName val="incentive1"/>
      <sheetName val="incentive-8hrs"/>
      <sheetName val="incentive"/>
      <sheetName val="manpowerdetails"/>
      <sheetName val="Electricity, Water &amp; Gas"/>
      <sheetName val="Mobile"/>
      <sheetName val="water &amp; fuel Consumption"/>
      <sheetName val="bank charges"/>
      <sheetName val="washing cost"/>
      <sheetName val="Annual Unit-2"/>
      <sheetName val="Annual Unit-1 "/>
      <sheetName val="production stationery"/>
      <sheetName val="annual exp"/>
      <sheetName val="Assumption Sheet"/>
      <sheetName val="SHEET-4"/>
      <sheetName val="Cash Flo Cons."/>
      <sheetName val="Con-Sum Oct-Feb"/>
      <sheetName val="Unit cost"/>
      <sheetName val="Cash flo Gmnts"/>
      <sheetName val="Sum.Gar Oct-Feb"/>
      <sheetName val="Cash flo Wash"/>
      <sheetName val="Sum.Wash Oct-Feb'08"/>
      <sheetName val="Exp. Rec"/>
      <sheetName val="Inflow"/>
      <sheetName val="Surplus"/>
      <sheetName val="Inflow.Sum"/>
      <sheetName val="Killed Garments"/>
      <sheetName val="Levis-I&amp;F"/>
      <sheetName val="Local Manpower"/>
      <sheetName val="Creditors"/>
      <sheetName val="manpower summary"/>
      <sheetName val="Local man power"/>
      <sheetName val="Expat-Utilities"/>
      <sheetName val="Visa &amp; WP"/>
      <sheetName val="sub-con exp"/>
      <sheetName val="Capital items"/>
      <sheetName val="Interest"/>
      <sheetName val="Capex (G)"/>
      <sheetName val="Capex"/>
      <sheetName val="Imp.Exp2"/>
      <sheetName val="LC Status"/>
      <sheetName val="GOH"/>
      <sheetName val="Neg.chgs"/>
      <sheetName val="Int.Use.&amp;.EDF"/>
      <sheetName val="Prod'n Con &amp; Stat"/>
      <sheetName val="Needle"/>
      <sheetName val="WF - chemical"/>
      <sheetName val="Utility-Rep &amp; Maint"/>
      <sheetName val="Compliance"/>
      <sheetName val="Prt &amp; Emb"/>
      <sheetName val="Exp any"/>
      <sheetName val="Input plan"/>
      <sheetName val="Shipment plan (accounts)"/>
      <sheetName val="Master"/>
      <sheetName val="inspection schedule"/>
      <sheetName val="TONG HOP"/>
      <sheetName val="Avg Salary"/>
      <sheetName val="Bgt Code"/>
      <sheetName val="Scale Summary  Cell"/>
      <sheetName val="grade"/>
      <sheetName val="SA Grade"/>
      <sheetName val="Data"/>
      <sheetName val="Rec Plan Summary Report Unit-1"/>
      <sheetName val="Rec Plan Summary Report Unit-2"/>
      <sheetName val="Man Power Rec Status Total"/>
      <sheetName val="Check Selection"/>
      <sheetName val="To Select Unit-1"/>
      <sheetName val="To Select Unit-2"/>
      <sheetName val="ManPower Joining Report"/>
      <sheetName val="Monthly Rec Plan Unit-1"/>
      <sheetName val="Monthly Rec Plan Unit-2"/>
      <sheetName val="ManPower Detail Unit-1"/>
      <sheetName val="ManPower Detail Unit-2"/>
      <sheetName val="ManPower Summary Unit-1"/>
      <sheetName val="ManPower Summary Unit-2"/>
      <sheetName val="Bgt Cost Unit -1"/>
      <sheetName val="Bgt Cost Unit -2"/>
      <sheetName val="ManPower Sum Cost Unit-1"/>
      <sheetName val="montwise ManPower Cost Unit-1"/>
      <sheetName val="montwise ManPower Cost Unit-2"/>
      <sheetName val="Position Skill Cat Unit-1"/>
      <sheetName val="Position Skill Cat Unit-2"/>
      <sheetName val="ManPower Sum Cost Unit-2"/>
      <sheetName val="Wages Summary Report Final"/>
      <sheetName val="PRODUCTION (2)"/>
      <sheetName val="QUALITY (2)"/>
      <sheetName val="PRODUCTION"/>
      <sheetName val="QUALITY"/>
      <sheetName val="Electricity"/>
      <sheetName val="WORK BILLED "/>
      <sheetName val="WORK BILLED  (2)"/>
      <sheetName val="WORK COMPLETED BUT NOT  SHIPPED"/>
      <sheetName val="DUY"/>
      <sheetName val="Sheet16"/>
      <sheetName val="HIEU"/>
      <sheetName val="PHUNG"/>
      <sheetName val="HANH"/>
      <sheetName val="DTHU-T8"/>
      <sheetName val="LINE I"/>
      <sheetName val="LINE II"/>
      <sheetName val="LINE III"/>
      <sheetName val="LINE IV"/>
      <sheetName val="LINE V"/>
      <sheetName val="LINE VI"/>
      <sheetName val="XL4Poppy"/>
      <sheetName val="LIET KE HANG HOA"/>
      <sheetName val="FILTER"/>
      <sheetName val="CAN DOI PHAT SINH"/>
      <sheetName val="nh"/>
      <sheetName val="Sheet6"/>
      <sheetName val="NHAP HANG"/>
      <sheetName val="report"/>
      <sheetName val="order master"/>
      <sheetName val="empoyee_master"/>
      <sheetName val="data upto 13th"/>
      <sheetName val="CMPROD"/>
      <sheetName val="CM unbooked"/>
      <sheetName val="Master Planing"/>
      <sheetName val="Assumptions"/>
      <sheetName val="Summary"/>
      <sheetName val="ManPower_Unit-1"/>
      <sheetName val="ManPower_Unit-2"/>
      <sheetName val="Detailed_ManPower_Unit-1"/>
      <sheetName val="Detailed_ManPower_Unit-2"/>
      <sheetName val="Scale (2)"/>
      <sheetName val="Scale"/>
      <sheetName val="Payable Data"/>
      <sheetName val="opr nm"/>
      <sheetName val="Inflow schedule (2)"/>
      <sheetName val="Cash flow Data"/>
      <sheetName val="Detail Of Salary"/>
      <sheetName val="Garment Wages Summary"/>
      <sheetName val="UPC-45"/>
      <sheetName val="UPC-43"/>
      <sheetName val="UPC-41"/>
      <sheetName val="UPC-39"/>
      <sheetName val="UPC-36"/>
      <sheetName val="UPC-34"/>
      <sheetName val="Order Details-PK-8-30 (2)"/>
      <sheetName val="kormee data"/>
      <sheetName val="Other Inflow"/>
      <sheetName val="Budget Expenses"/>
      <sheetName val="Annual"/>
      <sheetName val="old payables"/>
      <sheetName val="Capital Expenditures"/>
      <sheetName val="Nonroutine"/>
      <sheetName val="Sub-contract"/>
      <sheetName val="Budget- Main"/>
      <sheetName val="Exp Cash Flow report"/>
      <sheetName val="Exp Cash Flow report (2)"/>
      <sheetName val="Excp Casflow Data"/>
      <sheetName val="Cash Flow Summary Rathore (2)"/>
      <sheetName val="Cash Flow Summary Rathore"/>
      <sheetName val="Bgt Data"/>
      <sheetName val="Cash Flow Summary"/>
      <sheetName val="Monthly Bgt Report"/>
      <sheetName val="Payable Month"/>
      <sheetName val="Comparision"/>
      <sheetName val="Budget- Top Sheet (2)"/>
      <sheetName val="Budget- Top Sheet"/>
      <sheetName val="FOB-CM-MOB"/>
      <sheetName val="Manpower"/>
      <sheetName val="ManPower-JMarch to Dec"/>
      <sheetName val="ManPower-Jan to Dec "/>
      <sheetName val="ManPower-Jan to Dec"/>
      <sheetName val="Electricity &amp; Gas"/>
      <sheetName val="Repair and others"/>
      <sheetName val="Communications"/>
      <sheetName val="Sales Related Expenses"/>
      <sheetName val="Annual Cost"/>
      <sheetName val="Financial Cost"/>
      <sheetName val="Budget Notes"/>
      <sheetName val="C n F "/>
      <sheetName val="Cost Sumry"/>
      <sheetName val="Cash flow Data Planning"/>
      <sheetName val="Order Summary Unit -1 &amp; 2"/>
      <sheetName val="Ship &amp; Recd"/>
      <sheetName val="Ship &amp; To Recd "/>
      <sheetName val="To ship In flow"/>
      <sheetName val="Washing Pmt Check To Ship topay"/>
      <sheetName val="Washing Payment Check VG RT"/>
      <sheetName val="Washing Payment Check"/>
      <sheetName val="Washing Payment Outflow"/>
      <sheetName val="Ctn Payment Paid RT"/>
      <sheetName val="Ctn Payment Ship to Pay"/>
      <sheetName val="Ctn Payment To Ship to Pay"/>
      <sheetName val="Ctn Payment Outflow"/>
      <sheetName val="Export C&amp;F Exp Flow"/>
      <sheetName val="Excess Shipment Amt"/>
      <sheetName val="Master Check"/>
      <sheetName val="Dispatch Plan(1)"/>
      <sheetName val="Temp Pla"/>
      <sheetName val="Top Sheet"/>
      <sheetName val="Fabric Unit-1"/>
      <sheetName val="Fabric Unit-2"/>
      <sheetName val="Fabric Unit-3"/>
      <sheetName val="Fabric ( Mascot)"/>
      <sheetName val="Trims Unit-1"/>
      <sheetName val="Trims Unit-3"/>
      <sheetName val="WIP (Unit-1)"/>
      <sheetName val="WIP (Unit-3)"/>
      <sheetName val="F.Goods(unit-1)"/>
      <sheetName val="F.Goods(unit-2)"/>
      <sheetName val="F. Goods(Unit-3)"/>
      <sheetName val="Goods In Transit"/>
      <sheetName val="S"/>
      <sheetName val="Sum"/>
      <sheetName val="Deatils"/>
      <sheetName val="Comparison"/>
      <sheetName val="Cash Flo Cons. "/>
      <sheetName val="Con-Sum July - Oct' 08"/>
      <sheetName val="Capacity"/>
      <sheetName val="Advance CM"/>
      <sheetName val="Sum.Gar July - Oct'08"/>
      <sheetName val="Sum.Wash July-Oct'08"/>
      <sheetName val="Int.EDF"/>
      <sheetName val="Int.Usance"/>
      <sheetName val="Pearl Cost"/>
      <sheetName val=" Validation"/>
      <sheetName val="Order Data"/>
      <sheetName val=" Production Entry "/>
      <sheetName val="Ship"/>
      <sheetName val="George Uk"/>
      <sheetName val="Orders"/>
      <sheetName val="actual washing inflow"/>
      <sheetName val="Washing"/>
      <sheetName val="Wahing &amp; WF build up May'13"/>
      <sheetName val="Washing &amp; WF build up Apl'13"/>
      <sheetName val="Washing and WF build up"/>
      <sheetName val="Summary."/>
      <sheetName val="Summary-Washing"/>
      <sheetName val="Summary-WF"/>
      <sheetName val="Summary-Finishing"/>
      <sheetName val="Sewing Plan U1 "/>
      <sheetName val="Sewing Bulidup Plan U2"/>
      <sheetName val="excess shipment report"/>
      <sheetName val="07.09.2003 (Latest) (2)"/>
      <sheetName val="04.09.2003 (Latest)"/>
      <sheetName val="29.08.2003 (POSITIONWISE) (2)"/>
      <sheetName val="29.08.2003(POSITIONWISE)"/>
      <sheetName val="29.08.2003 (POSITIONWISE)"/>
      <sheetName val="29.08.2003"/>
      <sheetName val="Salary 14.04.2003"/>
      <sheetName val="salary"/>
      <sheetName val="29.08.2003 (POSITIONWISE) (3)"/>
      <sheetName val="OS-1(Temp)"/>
      <sheetName val="OS-2"/>
      <sheetName val="Levi's (2)"/>
      <sheetName val="Production Rewiew"/>
      <sheetName val="Monthly Dispatch Plan(3)"/>
      <sheetName val="Monthly Dispatch Plan(2)"/>
      <sheetName val="Monthly Disp Plan"/>
      <sheetName val="M. Prod. Combined"/>
      <sheetName val="Monthly Production"/>
      <sheetName val="Buyer wise Order Booking Sum"/>
      <sheetName val="Line Wise Order Booking Sum "/>
      <sheetName val="Line Booking Data"/>
      <sheetName val="Line Booking Data (2)"/>
      <sheetName val="Master Order Report"/>
      <sheetName val="Order Data Check"/>
      <sheetName val="Buyer wise Order Master"/>
      <sheetName val="Master Order Report (2)"/>
      <sheetName val="Schedule Master"/>
      <sheetName val="Line Booking Report -1"/>
      <sheetName val="Line Booking Report-2"/>
      <sheetName val="Line Wise Style Detail"/>
      <sheetName val="Line Wise Order Booking"/>
      <sheetName val="Style cum LinWise Order Booking"/>
      <sheetName val="Buyer Disp Sum"/>
      <sheetName val="Daywise Booking"/>
      <sheetName val="All Excel Check"/>
      <sheetName val="GAP "/>
      <sheetName val="GAP (2)"/>
      <sheetName val="Dillards"/>
      <sheetName val="Belk"/>
      <sheetName val="Nautica"/>
      <sheetName val="Levi's"/>
      <sheetName val="ANF(2)"/>
      <sheetName val="Changeover Plan"/>
      <sheetName val="Shipment Status"/>
      <sheetName val="Input Control"/>
      <sheetName val="Fabric Status"/>
      <sheetName val="Changeover Plan -R"/>
      <sheetName val="Index"/>
      <sheetName val="OS-1"/>
      <sheetName val="A&amp;F Holister"/>
      <sheetName val="Gap"/>
      <sheetName val="Haggar"/>
      <sheetName val="IY"/>
      <sheetName val="Kohl's"/>
      <sheetName val="EMB Plan"/>
      <sheetName val="Printing Plan"/>
      <sheetName val="Monthly Prod"/>
      <sheetName val="CM"/>
      <sheetName val="CM (2)"/>
      <sheetName val="Monthly Production (2)"/>
      <sheetName val="Changover"/>
      <sheetName val="Detail Plan"/>
      <sheetName val="Data Check"/>
      <sheetName val="Plan Check"/>
      <sheetName val="Running Order"/>
      <sheetName val="Line New Input Plan"/>
      <sheetName val="Style cum LinWise Order Boo Mr "/>
      <sheetName val="Input Data"/>
      <sheetName val="Line Input Data"/>
      <sheetName val="Dispatch Schedule"/>
      <sheetName val="Fabric Schedule"/>
      <sheetName val="Dispatch Schedule (2)"/>
      <sheetName val="Sheet4"/>
      <sheetName val="EMB"/>
      <sheetName val="Printing"/>
      <sheetName val="Wash"/>
      <sheetName val="Cash flow-Chairman"/>
      <sheetName val="Con-Sum June - Oct' 09"/>
      <sheetName val="Sum.Gar Aug - Dec'09"/>
      <sheetName val="Sum.Wash Aug-Dec'09"/>
      <sheetName val="Eid Pay"/>
      <sheetName val="Levis"/>
      <sheetName val="Inflow -filter"/>
      <sheetName val="F &amp; I"/>
      <sheetName val="Expat-R"/>
      <sheetName val="Prodn CM"/>
      <sheetName val="Extra OT"/>
      <sheetName val="Variable cost"/>
      <sheetName val="License renewal"/>
      <sheetName val="EL"/>
      <sheetName val="Nov. bonus"/>
      <sheetName val="Sept bonus"/>
      <sheetName val="Prod but not despatched"/>
      <sheetName val="Eid Holiday work"/>
      <sheetName val="Excess shipment"/>
      <sheetName val="Unit-1 Finishing WIP Plan"/>
      <sheetName val="Wash Report"/>
      <sheetName val="Daily Data"/>
      <sheetName val="STATUS"/>
      <sheetName val="DATA NAMES"/>
      <sheetName val="Stock report Apr'13"/>
      <sheetName val="Fabrics"/>
      <sheetName val="Interlining"/>
      <sheetName val="Pocketing"/>
      <sheetName val="Fabrics Unit-1"/>
      <sheetName val="Fabrics Unit-3"/>
      <sheetName val="WIP Unit-1"/>
      <sheetName val="WIP Unit-3"/>
      <sheetName val="Finished Goods U-1"/>
      <sheetName val="Fabric summary"/>
      <sheetName val="cutting-1"/>
      <sheetName val="cutting-2"/>
      <sheetName val="Trims summary"/>
      <sheetName val="W.I.P Apr'13"/>
      <sheetName val="Finished Goods Apr'13"/>
      <sheetName val="chemical"/>
      <sheetName val="Sheet5"/>
      <sheetName val="Sheet7"/>
      <sheetName val="Sheet8"/>
      <sheetName val="Sheet9"/>
      <sheetName val="TONG_HOP"/>
      <sheetName val="LIET_KE_HANG_HOA"/>
      <sheetName val="設定"/>
      <sheetName val="F事業本部 全世界販売総括表"/>
      <sheetName val="金額（ファスニング）"/>
      <sheetName val="金額(F)"/>
      <sheetName val="金額(T)"/>
      <sheetName val="金額(S)"/>
      <sheetName val="グラフ（金額）"/>
      <sheetName val="グラフ（金額）累計"/>
      <sheetName val="北中米グラフ（金額）"/>
      <sheetName val="南米グラフ（金額）"/>
      <sheetName val="EMEAグラフ（金額）"/>
      <sheetName val="東アジアグラフ（金額）"/>
      <sheetName val="ASAOグラフ（金額）"/>
      <sheetName val="変換用"/>
      <sheetName val="ピボットデータ"/>
      <sheetName val="円貨変換"/>
      <sheetName val="累計"/>
      <sheetName val="為替当年"/>
      <sheetName val="為替前年"/>
      <sheetName val="国一覧"/>
      <sheetName val="Local Capex"/>
      <sheetName val="PANT"/>
      <sheetName val="Unit 1&amp;2"/>
      <sheetName val="Cuentas Hyperion"/>
      <sheetName val="Database2001"/>
      <sheetName val="Database2002"/>
      <sheetName val="Instructions"/>
      <sheetName val="Validation sheet"/>
      <sheetName val="General database"/>
      <sheetName val="Balance sheet"/>
      <sheetName val="Income statement"/>
      <sheetName val="Statement of changes in equity"/>
      <sheetName val="Statement of Cashflow"/>
      <sheetName val="Schedule I"/>
      <sheetName val="Schedule II"/>
      <sheetName val="Schedule III"/>
      <sheetName val="Schedule IV"/>
      <sheetName val="Schedule V"/>
      <sheetName val="Schedule VI"/>
      <sheetName val="Schedule VII"/>
      <sheetName val="Schedule VIII"/>
      <sheetName val="Schedule VIII (a)"/>
      <sheetName val="Schedule IX"/>
      <sheetName val="Schedule X"/>
      <sheetName val="Schedule XI"/>
      <sheetName val="Schedule XI (a)"/>
      <sheetName val="Schedule XII"/>
      <sheetName val="Schedule XIII"/>
      <sheetName val="Schedule XIV"/>
      <sheetName val="Schedule XIV(a)"/>
      <sheetName val="Schedule XV"/>
      <sheetName val="Schedule XV(a)"/>
      <sheetName val="Schedule XVI"/>
      <sheetName val="Schedule XVII"/>
      <sheetName val="Related party transactions"/>
      <sheetName val="Additional-Financial instrument"/>
      <sheetName val="Additional - commitments"/>
      <sheetName val="Additional - Contingencies"/>
      <sheetName val="CAH 2002 Reporting Package"/>
      <sheetName val="Int. &amp; Inv. Details"/>
      <sheetName val="Hints"/>
      <sheetName val="Settings"/>
      <sheetName val="Sensitivities"/>
      <sheetName val="General assumptions-USD"/>
      <sheetName val="General assumptions-BDT"/>
      <sheetName val="General assumptions-Final"/>
      <sheetName val="IS"/>
      <sheetName val="BS"/>
      <sheetName val="BS Input"/>
      <sheetName val="CF"/>
      <sheetName val="Financilal Ratios "/>
      <sheetName val="Running Costs"/>
      <sheetName val="Finance Costs"/>
      <sheetName val="Depreciation"/>
      <sheetName val="Tax"/>
      <sheetName val="Network"/>
      <sheetName val="Market Model"/>
      <sheetName val="Segment"/>
      <sheetName val="Input Sheet"/>
      <sheetName val="Graph"/>
      <sheetName val="Graph data"/>
      <sheetName val="Summary-Final"/>
      <sheetName val="Summary-Final -2"/>
      <sheetName val="Navigation_Macros"/>
      <sheetName val="Control"/>
      <sheetName val="Overview"/>
      <sheetName val="Data Library"/>
      <sheetName val="Comments Library"/>
      <sheetName val="Ref Tables"/>
      <sheetName val="Sheet 1 - Rural"/>
      <sheetName val="Sheet 1 - Urban"/>
      <sheetName val="Sheet 1"/>
      <sheetName val="Sheet 2"/>
      <sheetName val="Sheet 2 - Rural"/>
      <sheetName val="Sheet 2 - Urban"/>
      <sheetName val="Sheet 3"/>
      <sheetName val="Sheet 3 (2)"/>
      <sheetName val="Sheet 3 (3)"/>
      <sheetName val="Sheet 4"/>
      <sheetName val="O-Bens"/>
      <sheetName val="Cost Code-Taka-BUDGET-S2"/>
      <sheetName val="Guide"/>
      <sheetName val="New SUN Codes"/>
      <sheetName val="Inputs"/>
      <sheetName val="Detail"/>
      <sheetName val="Summary GBP"/>
      <sheetName val="Export1"/>
      <sheetName val="ExpGBP1"/>
      <sheetName val="Export2"/>
      <sheetName val="ExpGBP2"/>
      <sheetName val="Export3"/>
      <sheetName val="Calcs"/>
      <sheetName val="Lists and lookups"/>
      <sheetName val="1. Detail Budget"/>
      <sheetName val="2. Summary Budget"/>
      <sheetName val="3. Budget Note"/>
      <sheetName val="4. Statement of Salary"/>
      <sheetName val="5. Guideline "/>
      <sheetName val="6. Cost Codes"/>
      <sheetName val="total project"/>
      <sheetName val="IO"/>
      <sheetName val="CO"/>
      <sheetName val="IO_MMU"/>
      <sheetName val="IO _SAP"/>
      <sheetName val="IO _SAP (2)"/>
      <sheetName val="Asset List 1Lac +"/>
      <sheetName val="Asset List new dep effect"/>
      <sheetName val="Component 1"/>
      <sheetName val="Component 2"/>
      <sheetName val="Asset List new dep eft _final"/>
      <sheetName val="IO_Lab"/>
      <sheetName val="FAX"/>
      <sheetName val="SOMMAIRE"/>
      <sheetName val="IFRS"/>
      <sheetName val="A1"/>
      <sheetName val="A2"/>
      <sheetName val="A3"/>
      <sheetName val="A312"/>
      <sheetName val="D01"/>
      <sheetName val="D02"/>
      <sheetName val="D30"/>
      <sheetName val="D31"/>
      <sheetName val="D31A"/>
      <sheetName val="D31B"/>
      <sheetName val="D31C"/>
      <sheetName val="ALT1"/>
      <sheetName val="ALT2"/>
      <sheetName val="ALT3"/>
      <sheetName val="ALT4"/>
      <sheetName val="ALT5"/>
      <sheetName val="ACT1"/>
      <sheetName val="TIT1"/>
      <sheetName val="TIT2"/>
      <sheetName val="TIT3"/>
      <sheetName val="TIT4"/>
      <sheetName val="TIT5"/>
      <sheetName val="PLT1"/>
      <sheetName val="PLT3"/>
      <sheetName val="PCT1"/>
      <sheetName val="PCT2"/>
      <sheetName val="SN1"/>
      <sheetName val="SN2"/>
      <sheetName val="SN3"/>
      <sheetName val="IMP1"/>
      <sheetName val="IMP2"/>
      <sheetName val="IMP4"/>
      <sheetName val="IFD1"/>
      <sheetName val="IFD2"/>
      <sheetName val="V101"/>
      <sheetName val="V201"/>
      <sheetName val="V202"/>
      <sheetName val="V301"/>
      <sheetName val="V302"/>
      <sheetName val="V303"/>
      <sheetName val="V304"/>
      <sheetName val="E5"/>
      <sheetName val="OTC"/>
      <sheetName val="REST"/>
      <sheetName val="HON"/>
      <sheetName val="Z"/>
      <sheetName val="Com"/>
      <sheetName val="Tables"/>
      <sheetName val="Int Hyp."/>
      <sheetName val="YRA7-fsitem"/>
      <sheetName val="f query YB table"/>
      <sheetName val="P-S"/>
      <sheetName val="TTSET"/>
      <sheetName val="Ttype"/>
      <sheetName val="DT62 FS"/>
      <sheetName val="InterCo elimi"/>
      <sheetName val="Ttype matrix"/>
      <sheetName val="Unified P&amp;L to Legal"/>
      <sheetName val="Document type"/>
      <sheetName val="Other explanations"/>
      <sheetName val="Management matrix- pharmaceutic"/>
      <sheetName val="Reporting Details- pharmaceutic"/>
      <sheetName val="DCT Q4 2001"/>
      <sheetName val="changes Q 4 2001"/>
      <sheetName val="AV Behring"/>
      <sheetName val="AV Pasteur"/>
      <sheetName val="Pharma Subgroups"/>
      <sheetName val="Equity"/>
      <sheetName val="Update"/>
      <sheetName val="Res_Bld"/>
      <sheetName val="Investment"/>
      <sheetName val="Explanation"/>
      <sheetName val="Cover"/>
      <sheetName val="L1-Summary"/>
      <sheetName val="L2-Summary by Element"/>
      <sheetName val="L3-Calculation"/>
      <sheetName val="L3-USSD"/>
      <sheetName val="L3-Network Equipment&amp;Rack"/>
      <sheetName val="L3-Power"/>
      <sheetName val="L3-Document"/>
      <sheetName val="L3-Training"/>
      <sheetName val="L3-Engineering&amp;Maintenance"/>
      <sheetName val="Rack Layout"/>
      <sheetName val="Remark"/>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DDP "/>
      <sheetName val="SUMMARY TND-WTD"/>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UMMARY VSNL+TTSL"/>
      <sheetName val="SUMMARY PO QTY VSNL"/>
      <sheetName val="SUMMARY PO QTY TTSL"/>
      <sheetName val="Start"/>
      <sheetName val="Dashboard"/>
      <sheetName val="Financial"/>
      <sheetName val="1-S.up"/>
      <sheetName val="3-NOC"/>
      <sheetName val="2-NOM"/>
      <sheetName val="4-NPM"/>
      <sheetName val="5-FM"/>
      <sheetName val="6-SPM"/>
      <sheetName val="7-Other Main Costs"/>
      <sheetName val="8-Prod"/>
      <sheetName val="Risk"/>
      <sheetName val="Blank"/>
      <sheetName val="Client View"/>
      <sheetName val="Client Opex baseline"/>
      <sheetName val="Client Opex with MS"/>
      <sheetName val="Opex Savings"/>
      <sheetName val="HR Input"/>
      <sheetName val="User Guide"/>
      <sheetName val="Pending Issues"/>
      <sheetName val="Summary-BDT"/>
      <sheetName val="Summary-USD"/>
      <sheetName val="IS-BDT"/>
      <sheetName val="BS-BDT"/>
      <sheetName val="CF-BDT"/>
      <sheetName val="IS-USD"/>
      <sheetName val="BS-USD"/>
      <sheetName val="CF-USD"/>
      <sheetName val="Effects on Changes in Assum"/>
      <sheetName val="Finance Cost"/>
      <sheetName val="BDT-Input Sheet"/>
      <sheetName val="Graph-Assumptions"/>
      <sheetName val="Graph-Results"/>
      <sheetName val="Approved Version"/>
      <sheetName val="Summary-Final (2)"/>
      <sheetName val="Summary-Comparison"/>
    </sheetNames>
    <sheetDataSet>
      <sheetData sheetId="0"/>
      <sheetData sheetId="1"/>
      <sheetData sheetId="2">
        <row r="1">
          <cell r="H1" t="str">
            <v>Pearl Garments Co. Ltd.</v>
          </cell>
        </row>
      </sheetData>
      <sheetData sheetId="3">
        <row r="5">
          <cell r="B5" t="str">
            <v>EGMCL-U1/A-0391(N)</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1">
          <cell r="C1" t="str">
            <v>Working  Days</v>
          </cell>
        </row>
      </sheetData>
      <sheetData sheetId="90" refreshError="1"/>
      <sheetData sheetId="91" refreshError="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row r="4">
          <cell r="A4" t="str">
            <v>GM</v>
          </cell>
        </row>
      </sheetData>
      <sheetData sheetId="140"/>
      <sheetData sheetId="141"/>
      <sheetData sheetId="142"/>
      <sheetData sheetId="143"/>
      <sheetData sheetId="144"/>
      <sheetData sheetId="145"/>
      <sheetData sheetId="146"/>
      <sheetData sheetId="147"/>
      <sheetData sheetId="148"/>
      <sheetData sheetId="149">
        <row r="3">
          <cell r="B3" t="str">
            <v>operatiion code</v>
          </cell>
        </row>
      </sheetData>
      <sheetData sheetId="150">
        <row r="2">
          <cell r="F2" t="str">
            <v>left/cont.</v>
          </cell>
        </row>
      </sheetData>
      <sheetData sheetId="151">
        <row r="34">
          <cell r="D34">
            <v>17680000</v>
          </cell>
        </row>
      </sheetData>
      <sheetData sheetId="152"/>
      <sheetData sheetId="153"/>
      <sheetData sheetId="154"/>
      <sheetData sheetId="155"/>
      <sheetData sheetId="156"/>
      <sheetData sheetId="157"/>
      <sheetData sheetId="158"/>
      <sheetData sheetId="159"/>
      <sheetData sheetId="160"/>
      <sheetData sheetId="161"/>
      <sheetData sheetId="162">
        <row r="4">
          <cell r="A4" t="str">
            <v>GM</v>
          </cell>
        </row>
      </sheetData>
      <sheetData sheetId="163"/>
      <sheetData sheetId="164"/>
      <sheetData sheetId="165"/>
      <sheetData sheetId="166"/>
      <sheetData sheetId="167"/>
      <sheetData sheetId="168"/>
      <sheetData sheetId="169"/>
      <sheetData sheetId="170"/>
      <sheetData sheetId="171"/>
      <sheetData sheetId="172">
        <row r="3">
          <cell r="B3" t="str">
            <v>operatiion code</v>
          </cell>
        </row>
      </sheetData>
      <sheetData sheetId="173">
        <row r="2">
          <cell r="F2" t="str">
            <v>left/cont.</v>
          </cell>
        </row>
      </sheetData>
      <sheetData sheetId="174" refreshError="1">
        <row r="34">
          <cell r="D34">
            <v>17680000</v>
          </cell>
        </row>
        <row r="41">
          <cell r="M41" t="str">
            <v>Nga鼜           tha蠼g          na瘱 1997</v>
          </cell>
        </row>
      </sheetData>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row r="34">
          <cell r="D34">
            <v>17680000</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ow r="6">
          <cell r="A6" t="str">
            <v>SL#</v>
          </cell>
        </row>
      </sheetData>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row r="6">
          <cell r="A6" t="str">
            <v>SL#</v>
          </cell>
        </row>
      </sheetData>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sheetData sheetId="276"/>
      <sheetData sheetId="277"/>
      <sheetData sheetId="278"/>
      <sheetData sheetId="279"/>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sheetData sheetId="29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sheetData sheetId="389"/>
      <sheetData sheetId="390"/>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sheetData sheetId="598"/>
      <sheetData sheetId="599"/>
      <sheetData sheetId="600"/>
      <sheetData sheetId="601"/>
      <sheetData sheetId="602"/>
      <sheetData sheetId="603"/>
      <sheetData sheetId="604"/>
      <sheetData sheetId="605"/>
      <sheetData sheetId="606"/>
      <sheetData sheetId="607" refreshError="1"/>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refreshError="1"/>
      <sheetData sheetId="662" refreshError="1"/>
      <sheetData sheetId="663"/>
      <sheetData sheetId="664" refreshError="1"/>
      <sheetData sheetId="665" refreshError="1"/>
      <sheetData sheetId="666" refreshError="1"/>
      <sheetData sheetId="667" refreshError="1"/>
      <sheetData sheetId="668" refreshError="1"/>
      <sheetData sheetId="669"/>
      <sheetData sheetId="670"/>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sheetData sheetId="692"/>
      <sheetData sheetId="693"/>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Y"/>
      <sheetName val="HIEU"/>
      <sheetName val="PHUNG"/>
      <sheetName val="HANH"/>
      <sheetName val="Sheet16"/>
    </sheetNames>
    <sheetDataSet>
      <sheetData sheetId="0"/>
      <sheetData sheetId="1"/>
      <sheetData sheetId="2">
        <row r="34">
          <cell r="D34">
            <v>34470000</v>
          </cell>
        </row>
      </sheetData>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09.2003 (Latest) (2)"/>
      <sheetName val="REPORT"/>
      <sheetName val="04.09.2003 (Latest)"/>
      <sheetName val="29.08.2003 (POSITIONWISE) (2)"/>
      <sheetName val="29.08.2003(POSITIONWISE)"/>
      <sheetName val="29.08.2003 (POSITIONWISE)"/>
      <sheetName val="29.08.2003"/>
      <sheetName val="Salary 14.04.2003"/>
      <sheetName val="salary"/>
      <sheetName val="29.08.2003 (POSITIONWISE)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FCA6-1C22-434B-9987-B407A27072AE}">
  <sheetPr codeName="Sheet1"/>
  <dimension ref="A1:R319"/>
  <sheetViews>
    <sheetView workbookViewId="0">
      <pane xSplit="8" ySplit="1" topLeftCell="I2" activePane="bottomRight" state="frozen"/>
      <selection pane="topRight" activeCell="I1" sqref="I1"/>
      <selection pane="bottomLeft" activeCell="A2" sqref="A2"/>
      <selection pane="bottomRight" activeCell="I19" sqref="I19"/>
    </sheetView>
  </sheetViews>
  <sheetFormatPr defaultColWidth="9.26953125" defaultRowHeight="12.5"/>
  <cols>
    <col min="1" max="2" width="9.26953125" style="549"/>
    <col min="3" max="3" width="16" style="549" bestFit="1" customWidth="1"/>
    <col min="4" max="4" width="22" style="549" bestFit="1" customWidth="1"/>
    <col min="5" max="5" width="21" style="549" hidden="1" customWidth="1"/>
    <col min="6" max="6" width="18.26953125" style="549" hidden="1" customWidth="1"/>
    <col min="7" max="7" width="17.453125" style="549" hidden="1" customWidth="1"/>
    <col min="8" max="8" width="20" style="549" customWidth="1"/>
    <col min="9" max="9" width="20" style="549" bestFit="1" customWidth="1"/>
    <col min="10" max="11" width="16" style="549" bestFit="1" customWidth="1"/>
    <col min="12" max="12" width="21" style="549" bestFit="1" customWidth="1"/>
    <col min="13" max="13" width="41.54296875" style="549" customWidth="1"/>
    <col min="14" max="14" width="38.26953125" style="549" customWidth="1"/>
    <col min="15" max="15" width="9.26953125" style="549"/>
    <col min="16" max="16" width="14.7265625" style="549" bestFit="1" customWidth="1"/>
    <col min="17" max="17" width="11.1796875" style="549" bestFit="1" customWidth="1"/>
    <col min="18" max="16384" width="9.26953125" style="549"/>
  </cols>
  <sheetData>
    <row r="1" spans="1:17"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548" t="s">
        <v>3</v>
      </c>
    </row>
    <row r="2" spans="1:17" ht="14.5">
      <c r="A2" s="552" t="str">
        <f>LEFT(B2,1)</f>
        <v>1</v>
      </c>
      <c r="B2" s="716" t="str">
        <f t="shared" ref="B2:B65" si="0">RIGHT(C2,8)</f>
        <v>10101010</v>
      </c>
      <c r="C2" s="601" t="s">
        <v>1016</v>
      </c>
      <c r="D2" s="601" t="s">
        <v>1017</v>
      </c>
      <c r="E2" s="602">
        <v>584779500</v>
      </c>
      <c r="F2" s="602">
        <v>0</v>
      </c>
      <c r="G2" s="602">
        <v>0</v>
      </c>
      <c r="H2" s="602">
        <v>584779500</v>
      </c>
      <c r="I2" s="602">
        <v>7488532.46</v>
      </c>
      <c r="J2" s="602">
        <v>0</v>
      </c>
      <c r="K2" s="602">
        <v>0</v>
      </c>
      <c r="L2" s="602">
        <v>7488532.46</v>
      </c>
      <c r="M2" s="549" t="str">
        <f>VLOOKUP(C2,TB!C:F,3,0)</f>
        <v xml:space="preserve">Freehold land </v>
      </c>
      <c r="N2" s="549" t="str">
        <f>VLOOKUP(C2,TB!C:F,4,0)</f>
        <v>Property, plant and equipment</v>
      </c>
      <c r="P2" s="813"/>
      <c r="Q2" s="813"/>
    </row>
    <row r="3" spans="1:17" ht="14.5">
      <c r="A3" s="552" t="str">
        <f t="shared" ref="A3:A66" si="1">LEFT(B3,1)</f>
        <v>1</v>
      </c>
      <c r="B3" s="716" t="str">
        <f t="shared" si="0"/>
        <v>10101020</v>
      </c>
      <c r="C3" s="601" t="s">
        <v>330</v>
      </c>
      <c r="D3" s="601" t="s">
        <v>42</v>
      </c>
      <c r="E3" s="602">
        <v>943603502.70000005</v>
      </c>
      <c r="F3" s="602">
        <v>15719918.810000001</v>
      </c>
      <c r="G3" s="602">
        <v>0</v>
      </c>
      <c r="H3" s="602">
        <v>959323421.50999999</v>
      </c>
      <c r="I3" s="602">
        <v>12112552.91</v>
      </c>
      <c r="J3" s="602">
        <v>183498.48</v>
      </c>
      <c r="K3" s="602">
        <v>0</v>
      </c>
      <c r="L3" s="602">
        <v>12296051.390000001</v>
      </c>
      <c r="M3" s="549" t="str">
        <f>VLOOKUP(C3,TB!C:F,3,0)</f>
        <v>Factory building</v>
      </c>
      <c r="N3" s="549" t="str">
        <f>VLOOKUP(C3,TB!C:F,4,0)</f>
        <v>Property, plant and equipment</v>
      </c>
      <c r="P3" s="813"/>
      <c r="Q3" s="813"/>
    </row>
    <row r="4" spans="1:17" ht="14.5">
      <c r="A4" s="552" t="str">
        <f t="shared" si="1"/>
        <v>1</v>
      </c>
      <c r="B4" s="716" t="str">
        <f t="shared" si="0"/>
        <v>10101021</v>
      </c>
      <c r="C4" s="601" t="s">
        <v>698</v>
      </c>
      <c r="D4" s="601" t="s">
        <v>683</v>
      </c>
      <c r="E4" s="602">
        <v>102466.02</v>
      </c>
      <c r="F4" s="602">
        <v>0</v>
      </c>
      <c r="G4" s="602">
        <v>0</v>
      </c>
      <c r="H4" s="602">
        <v>102466.02</v>
      </c>
      <c r="I4" s="602">
        <v>1206.19</v>
      </c>
      <c r="J4" s="602">
        <v>0</v>
      </c>
      <c r="K4" s="602">
        <v>0</v>
      </c>
      <c r="L4" s="602">
        <v>1206.19</v>
      </c>
      <c r="M4" s="549" t="str">
        <f>VLOOKUP(C4,TB!C:F,3,0)</f>
        <v>Factory building</v>
      </c>
      <c r="N4" s="549" t="str">
        <f>VLOOKUP(C4,TB!C:F,4,0)</f>
        <v>Property, plant and equipment</v>
      </c>
      <c r="P4" s="813"/>
      <c r="Q4" s="813"/>
    </row>
    <row r="5" spans="1:17" ht="14.5">
      <c r="A5" s="552" t="str">
        <f t="shared" si="1"/>
        <v>1</v>
      </c>
      <c r="B5" s="716" t="str">
        <f t="shared" si="0"/>
        <v>10101025</v>
      </c>
      <c r="C5" s="601" t="s">
        <v>331</v>
      </c>
      <c r="D5" s="601" t="s">
        <v>68</v>
      </c>
      <c r="E5" s="602">
        <v>-162246081.33000001</v>
      </c>
      <c r="F5" s="602">
        <v>0</v>
      </c>
      <c r="G5" s="602">
        <v>14045036.539999999</v>
      </c>
      <c r="H5" s="602">
        <v>-176291117.87</v>
      </c>
      <c r="I5" s="602">
        <v>-2114871.15</v>
      </c>
      <c r="J5" s="602">
        <v>0</v>
      </c>
      <c r="K5" s="602">
        <v>181069.57</v>
      </c>
      <c r="L5" s="602">
        <v>-2295940.7200000002</v>
      </c>
      <c r="M5" s="549" t="str">
        <f>VLOOKUP(C5,TB!C:F,3,0)</f>
        <v>Acc. Dep. - Building</v>
      </c>
      <c r="N5" s="549" t="str">
        <f>VLOOKUP(C5,TB!C:F,4,0)</f>
        <v>Property, plant and equipment</v>
      </c>
      <c r="P5" s="813"/>
      <c r="Q5" s="813"/>
    </row>
    <row r="6" spans="1:17" ht="14.5">
      <c r="A6" s="552" t="str">
        <f t="shared" si="1"/>
        <v>1</v>
      </c>
      <c r="B6" s="716" t="str">
        <f t="shared" si="0"/>
        <v>10101026</v>
      </c>
      <c r="C6" s="601" t="s">
        <v>699</v>
      </c>
      <c r="D6" s="601" t="s">
        <v>649</v>
      </c>
      <c r="E6" s="602">
        <v>-68151524.409999996</v>
      </c>
      <c r="F6" s="602">
        <v>0</v>
      </c>
      <c r="G6" s="602">
        <v>4585076.25</v>
      </c>
      <c r="H6" s="602">
        <v>-72736600.659999996</v>
      </c>
      <c r="I6" s="602">
        <v>-859212.94</v>
      </c>
      <c r="J6" s="602">
        <v>0</v>
      </c>
      <c r="K6" s="602">
        <v>57794.64</v>
      </c>
      <c r="L6" s="602">
        <v>-917007.58</v>
      </c>
      <c r="M6" s="549" t="str">
        <f>VLOOKUP(C6,TB!C:F,3,0)</f>
        <v>Acc. Dep-Building-05</v>
      </c>
      <c r="N6" s="549" t="str">
        <f>VLOOKUP(C6,TB!C:F,4,0)</f>
        <v>Property, plant and equipment</v>
      </c>
      <c r="P6" s="813"/>
      <c r="Q6" s="813"/>
    </row>
    <row r="7" spans="1:17" ht="14.5">
      <c r="A7" s="552" t="str">
        <f t="shared" si="1"/>
        <v>1</v>
      </c>
      <c r="B7" s="716" t="str">
        <f t="shared" si="0"/>
        <v>10101040</v>
      </c>
      <c r="C7" s="601" t="s">
        <v>332</v>
      </c>
      <c r="D7" s="601" t="s">
        <v>22</v>
      </c>
      <c r="E7" s="602">
        <v>651888824.13</v>
      </c>
      <c r="F7" s="602">
        <v>104335164.61</v>
      </c>
      <c r="G7" s="602">
        <v>110725780.3</v>
      </c>
      <c r="H7" s="602">
        <v>645498208.44000006</v>
      </c>
      <c r="I7" s="602">
        <v>9020297.1699999999</v>
      </c>
      <c r="J7" s="602">
        <v>1227249.57</v>
      </c>
      <c r="K7" s="602">
        <v>1408751.58</v>
      </c>
      <c r="L7" s="602">
        <v>8838795.1600000001</v>
      </c>
      <c r="M7" s="549" t="str">
        <f>VLOOKUP(C7,TB!C:F,3,0)</f>
        <v>Plant and machinery</v>
      </c>
      <c r="N7" s="549" t="str">
        <f>VLOOKUP(C7,TB!C:F,4,0)</f>
        <v>Property, plant and equipment</v>
      </c>
      <c r="P7" s="813"/>
      <c r="Q7" s="813"/>
    </row>
    <row r="8" spans="1:17" ht="14.5">
      <c r="A8" s="552" t="str">
        <f t="shared" si="1"/>
        <v>1</v>
      </c>
      <c r="B8" s="716" t="str">
        <f t="shared" si="0"/>
        <v>10101045</v>
      </c>
      <c r="C8" s="601" t="s">
        <v>333</v>
      </c>
      <c r="D8" s="601" t="s">
        <v>69</v>
      </c>
      <c r="E8" s="602">
        <v>-474018747.63999999</v>
      </c>
      <c r="F8" s="602">
        <v>41189017.32</v>
      </c>
      <c r="G8" s="602">
        <v>33407136.969999999</v>
      </c>
      <c r="H8" s="602">
        <v>-466236867.29000002</v>
      </c>
      <c r="I8" s="602">
        <v>-6752829.9800000004</v>
      </c>
      <c r="J8" s="602">
        <v>589380.53</v>
      </c>
      <c r="K8" s="602">
        <v>453949.98</v>
      </c>
      <c r="L8" s="602">
        <v>-6617399.4299999997</v>
      </c>
      <c r="M8" s="549" t="str">
        <f>VLOOKUP(C8,TB!C:F,3,0)</f>
        <v>Acc. Dep. - Plant &amp; Mac</v>
      </c>
      <c r="N8" s="549" t="str">
        <f>VLOOKUP(C8,TB!C:F,4,0)</f>
        <v>Property, plant and equipment</v>
      </c>
      <c r="P8" s="813"/>
      <c r="Q8" s="813"/>
    </row>
    <row r="9" spans="1:17" ht="14.5">
      <c r="A9" s="552" t="str">
        <f t="shared" si="1"/>
        <v>1</v>
      </c>
      <c r="B9" s="716" t="str">
        <f t="shared" si="0"/>
        <v>10101050</v>
      </c>
      <c r="C9" s="601" t="s">
        <v>334</v>
      </c>
      <c r="D9" s="601" t="s">
        <v>23</v>
      </c>
      <c r="E9" s="602">
        <v>163912410.80000001</v>
      </c>
      <c r="F9" s="602">
        <v>4918159.7699999996</v>
      </c>
      <c r="G9" s="602">
        <v>490300</v>
      </c>
      <c r="H9" s="602">
        <v>168340270.56999999</v>
      </c>
      <c r="I9" s="602">
        <v>2093311.53</v>
      </c>
      <c r="J9" s="602">
        <v>56543.57</v>
      </c>
      <c r="K9" s="602">
        <v>6611.49</v>
      </c>
      <c r="L9" s="602">
        <v>2143243.61</v>
      </c>
      <c r="M9" s="549" t="str">
        <f>VLOOKUP(C9,TB!C:F,3,0)</f>
        <v>Furniture and fixtures</v>
      </c>
      <c r="N9" s="549" t="str">
        <f>VLOOKUP(C9,TB!C:F,4,0)</f>
        <v>Property, plant and equipment</v>
      </c>
      <c r="P9" s="813"/>
      <c r="Q9" s="813"/>
    </row>
    <row r="10" spans="1:17" ht="14.5">
      <c r="A10" s="552" t="str">
        <f t="shared" si="1"/>
        <v>1</v>
      </c>
      <c r="B10" s="716" t="str">
        <f t="shared" si="0"/>
        <v>10101055</v>
      </c>
      <c r="C10" s="601" t="s">
        <v>335</v>
      </c>
      <c r="D10" s="601" t="s">
        <v>70</v>
      </c>
      <c r="E10" s="602">
        <v>-105635559.36</v>
      </c>
      <c r="F10" s="602">
        <v>490300</v>
      </c>
      <c r="G10" s="602">
        <v>9167243.4199999999</v>
      </c>
      <c r="H10" s="602">
        <v>-114312502.78</v>
      </c>
      <c r="I10" s="602">
        <v>-1392226.59</v>
      </c>
      <c r="J10" s="602">
        <v>6611.49</v>
      </c>
      <c r="K10" s="602">
        <v>111599.05</v>
      </c>
      <c r="L10" s="602">
        <v>-1497214.15</v>
      </c>
      <c r="M10" s="549" t="str">
        <f>VLOOKUP(C10,TB!C:F,3,0)</f>
        <v>Acc. Dep. - Furnitur</v>
      </c>
      <c r="N10" s="549" t="str">
        <f>VLOOKUP(C10,TB!C:F,4,0)</f>
        <v>Property, plant and equipment</v>
      </c>
      <c r="P10" s="813"/>
      <c r="Q10" s="813"/>
    </row>
    <row r="11" spans="1:17" ht="14.5">
      <c r="A11" s="552" t="str">
        <f t="shared" si="1"/>
        <v>1</v>
      </c>
      <c r="B11" s="716" t="str">
        <f t="shared" si="0"/>
        <v>10101060</v>
      </c>
      <c r="C11" s="601" t="s">
        <v>336</v>
      </c>
      <c r="D11" s="601" t="s">
        <v>24</v>
      </c>
      <c r="E11" s="602">
        <v>64241446.200000003</v>
      </c>
      <c r="F11" s="602">
        <v>1961656.51</v>
      </c>
      <c r="G11" s="602">
        <v>2798674.64</v>
      </c>
      <c r="H11" s="602">
        <v>63404428.07</v>
      </c>
      <c r="I11" s="602">
        <v>811684.69</v>
      </c>
      <c r="J11" s="602">
        <v>23072.35</v>
      </c>
      <c r="K11" s="602">
        <v>36546.04</v>
      </c>
      <c r="L11" s="602">
        <v>798211</v>
      </c>
      <c r="M11" s="549" t="str">
        <f>VLOOKUP(C11,TB!C:F,3,0)</f>
        <v>Office equipment</v>
      </c>
      <c r="N11" s="549" t="str">
        <f>VLOOKUP(C11,TB!C:F,4,0)</f>
        <v>Property, plant and equipment</v>
      </c>
      <c r="P11" s="813"/>
      <c r="Q11" s="813"/>
    </row>
    <row r="12" spans="1:17" ht="14.5">
      <c r="A12" s="552" t="str">
        <f t="shared" si="1"/>
        <v>1</v>
      </c>
      <c r="B12" s="716" t="str">
        <f t="shared" si="0"/>
        <v>10101065</v>
      </c>
      <c r="C12" s="601" t="s">
        <v>337</v>
      </c>
      <c r="D12" s="601" t="s">
        <v>71</v>
      </c>
      <c r="E12" s="602">
        <v>-38661322.539999999</v>
      </c>
      <c r="F12" s="602">
        <v>2490444.21</v>
      </c>
      <c r="G12" s="602">
        <v>4992413.3099999996</v>
      </c>
      <c r="H12" s="602">
        <v>-41163291.640000001</v>
      </c>
      <c r="I12" s="602">
        <v>-499526.94</v>
      </c>
      <c r="J12" s="602">
        <v>32747.78</v>
      </c>
      <c r="K12" s="602">
        <v>61860.75</v>
      </c>
      <c r="L12" s="602">
        <v>-528639.91</v>
      </c>
      <c r="M12" s="549" t="str">
        <f>VLOOKUP(C12,TB!C:F,3,0)</f>
        <v>Acc. Dep. - Office E</v>
      </c>
      <c r="N12" s="549" t="str">
        <f>VLOOKUP(C12,TB!C:F,4,0)</f>
        <v>Property, plant and equipment</v>
      </c>
      <c r="P12" s="813"/>
      <c r="Q12" s="813"/>
    </row>
    <row r="13" spans="1:17" ht="14.5">
      <c r="A13" s="552" t="str">
        <f t="shared" si="1"/>
        <v>1</v>
      </c>
      <c r="B13" s="716" t="str">
        <f t="shared" si="0"/>
        <v>10101070</v>
      </c>
      <c r="C13" s="601" t="s">
        <v>338</v>
      </c>
      <c r="D13" s="601" t="s">
        <v>25</v>
      </c>
      <c r="E13" s="602">
        <v>43850309.759999998</v>
      </c>
      <c r="F13" s="602">
        <v>5457261.4699999997</v>
      </c>
      <c r="G13" s="602">
        <v>2037272.59</v>
      </c>
      <c r="H13" s="602">
        <v>47270298.640000001</v>
      </c>
      <c r="I13" s="602">
        <v>554031.51</v>
      </c>
      <c r="J13" s="602">
        <v>63709.39</v>
      </c>
      <c r="K13" s="602">
        <v>26662.54</v>
      </c>
      <c r="L13" s="602">
        <v>591078.36</v>
      </c>
      <c r="M13" s="549" t="str">
        <f>VLOOKUP(C13,TB!C:F,3,0)</f>
        <v>Computer equipment</v>
      </c>
      <c r="N13" s="549" t="str">
        <f>VLOOKUP(C13,TB!C:F,4,0)</f>
        <v>Property, plant and equipment</v>
      </c>
      <c r="P13" s="813"/>
      <c r="Q13" s="813"/>
    </row>
    <row r="14" spans="1:17" ht="14.5">
      <c r="A14" s="552" t="str">
        <f t="shared" si="1"/>
        <v>1</v>
      </c>
      <c r="B14" s="716" t="str">
        <f t="shared" si="0"/>
        <v>10101075</v>
      </c>
      <c r="C14" s="601" t="s">
        <v>339</v>
      </c>
      <c r="D14" s="601" t="s">
        <v>72</v>
      </c>
      <c r="E14" s="602">
        <v>-41093192.789999999</v>
      </c>
      <c r="F14" s="602">
        <v>1974482.6</v>
      </c>
      <c r="G14" s="602">
        <v>2141701.11</v>
      </c>
      <c r="H14" s="602">
        <v>-41260411.299999997</v>
      </c>
      <c r="I14" s="602">
        <v>-521475.63</v>
      </c>
      <c r="J14" s="602">
        <v>25924.41</v>
      </c>
      <c r="K14" s="602">
        <v>25246.55</v>
      </c>
      <c r="L14" s="602">
        <v>-520797.77</v>
      </c>
      <c r="M14" s="549" t="str">
        <f>VLOOKUP(C14,TB!C:F,3,0)</f>
        <v>Acc. Dep. - Computer</v>
      </c>
      <c r="N14" s="549" t="str">
        <f>VLOOKUP(C14,TB!C:F,4,0)</f>
        <v>Property, plant and equipment</v>
      </c>
      <c r="P14" s="813"/>
      <c r="Q14" s="813"/>
    </row>
    <row r="15" spans="1:17" ht="14.5">
      <c r="A15" s="552" t="str">
        <f t="shared" si="1"/>
        <v>1</v>
      </c>
      <c r="B15" s="716" t="str">
        <f t="shared" si="0"/>
        <v>10101080</v>
      </c>
      <c r="C15" s="601" t="s">
        <v>340</v>
      </c>
      <c r="D15" s="601" t="s">
        <v>26</v>
      </c>
      <c r="E15" s="602">
        <v>17129815</v>
      </c>
      <c r="F15" s="602">
        <v>0.85</v>
      </c>
      <c r="G15" s="602">
        <v>4798366</v>
      </c>
      <c r="H15" s="602">
        <v>12331449.85</v>
      </c>
      <c r="I15" s="602">
        <v>228353.8</v>
      </c>
      <c r="J15" s="602">
        <v>0.01</v>
      </c>
      <c r="K15" s="602">
        <v>64884.62</v>
      </c>
      <c r="L15" s="602">
        <v>163469.19</v>
      </c>
      <c r="M15" s="549" t="str">
        <f>VLOOKUP(C15,TB!C:F,3,0)</f>
        <v>Vehicle</v>
      </c>
      <c r="N15" s="549" t="str">
        <f>VLOOKUP(C15,TB!C:F,4,0)</f>
        <v>Property, plant and equipment</v>
      </c>
      <c r="P15" s="813"/>
      <c r="Q15" s="813"/>
    </row>
    <row r="16" spans="1:17" ht="14.5">
      <c r="A16" s="552" t="str">
        <f t="shared" si="1"/>
        <v>1</v>
      </c>
      <c r="B16" s="716" t="str">
        <f t="shared" si="0"/>
        <v>10101085</v>
      </c>
      <c r="C16" s="601" t="s">
        <v>341</v>
      </c>
      <c r="D16" s="601" t="s">
        <v>73</v>
      </c>
      <c r="E16" s="602">
        <v>-15365998.449999999</v>
      </c>
      <c r="F16" s="602">
        <v>4798366</v>
      </c>
      <c r="G16" s="602">
        <v>371329.86</v>
      </c>
      <c r="H16" s="602">
        <v>-10938962.310000001</v>
      </c>
      <c r="I16" s="602">
        <v>-207590.8</v>
      </c>
      <c r="J16" s="602">
        <v>64884.62</v>
      </c>
      <c r="K16" s="602">
        <v>4371.16</v>
      </c>
      <c r="L16" s="602">
        <v>-147077.34</v>
      </c>
      <c r="M16" s="549" t="str">
        <f>VLOOKUP(C16,TB!C:F,3,0)</f>
        <v>Acc. Dep. - Motor Ve</v>
      </c>
      <c r="N16" s="549" t="str">
        <f>VLOOKUP(C16,TB!C:F,4,0)</f>
        <v>Property, plant and equipment</v>
      </c>
      <c r="P16" s="813"/>
      <c r="Q16" s="813"/>
    </row>
    <row r="17" spans="1:17" ht="14.5">
      <c r="A17" s="552" t="str">
        <f t="shared" si="1"/>
        <v>1</v>
      </c>
      <c r="B17" s="716" t="str">
        <f t="shared" si="0"/>
        <v>10101130</v>
      </c>
      <c r="C17" s="601" t="s">
        <v>700</v>
      </c>
      <c r="D17" s="601" t="s">
        <v>650</v>
      </c>
      <c r="E17" s="602">
        <v>844960608.92999995</v>
      </c>
      <c r="F17" s="602">
        <v>31785770.02</v>
      </c>
      <c r="G17" s="602">
        <v>8937020.7599999998</v>
      </c>
      <c r="H17" s="602">
        <v>867809358.19000006</v>
      </c>
      <c r="I17" s="602">
        <v>11253792.67</v>
      </c>
      <c r="J17" s="602">
        <v>379154.99</v>
      </c>
      <c r="K17" s="602">
        <v>123559.2</v>
      </c>
      <c r="L17" s="602">
        <v>11509388.460000001</v>
      </c>
      <c r="M17" s="549" t="str">
        <f>VLOOKUP(C17,TB!C:F,3,0)</f>
        <v>Utility &amp; Washing</v>
      </c>
      <c r="N17" s="549" t="str">
        <f>VLOOKUP(C17,TB!C:F,4,0)</f>
        <v>Property, plant and equipment</v>
      </c>
      <c r="P17" s="813"/>
      <c r="Q17" s="813"/>
    </row>
    <row r="18" spans="1:17" ht="14.5">
      <c r="A18" s="552" t="str">
        <f t="shared" si="1"/>
        <v>1</v>
      </c>
      <c r="B18" s="716" t="str">
        <f t="shared" si="0"/>
        <v>10101135</v>
      </c>
      <c r="C18" s="601" t="s">
        <v>701</v>
      </c>
      <c r="D18" s="601" t="s">
        <v>656</v>
      </c>
      <c r="E18" s="602">
        <v>-558376828.33000004</v>
      </c>
      <c r="F18" s="602">
        <v>6658185.9199999999</v>
      </c>
      <c r="G18" s="602">
        <v>37748210.409999996</v>
      </c>
      <c r="H18" s="602">
        <v>-589466852.82000005</v>
      </c>
      <c r="I18" s="602">
        <v>-7661691.0300000003</v>
      </c>
      <c r="J18" s="602">
        <v>94298.559999999998</v>
      </c>
      <c r="K18" s="602">
        <v>489810.93</v>
      </c>
      <c r="L18" s="602">
        <v>-8057203.4000000004</v>
      </c>
      <c r="M18" s="549" t="str">
        <f>VLOOKUP(C18,TB!C:F,3,0)</f>
        <v>Acc. Dep. - Ut. &amp; Wh</v>
      </c>
      <c r="N18" s="549" t="str">
        <f>VLOOKUP(C18,TB!C:F,4,0)</f>
        <v>Property, plant and equipment</v>
      </c>
      <c r="P18" s="813"/>
      <c r="Q18" s="813"/>
    </row>
    <row r="19" spans="1:17" ht="14.5">
      <c r="A19" s="552" t="str">
        <f t="shared" si="1"/>
        <v>1</v>
      </c>
      <c r="B19" s="553" t="str">
        <f t="shared" si="0"/>
        <v>10101200</v>
      </c>
      <c r="C19" s="601" t="s">
        <v>1018</v>
      </c>
      <c r="D19" s="601" t="s">
        <v>746</v>
      </c>
      <c r="E19" s="602">
        <v>24374941.27</v>
      </c>
      <c r="F19" s="602">
        <v>67155</v>
      </c>
      <c r="G19" s="602">
        <v>0</v>
      </c>
      <c r="H19" s="602">
        <v>24442096.27</v>
      </c>
      <c r="I19" s="602">
        <v>290350.7</v>
      </c>
      <c r="J19" s="602">
        <v>726</v>
      </c>
      <c r="K19" s="602">
        <v>0</v>
      </c>
      <c r="L19" s="602">
        <v>291076.7</v>
      </c>
      <c r="M19" s="549" t="str">
        <f>VLOOKUP(C19,TB!C:F,3,0)</f>
        <v>ROU Assets</v>
      </c>
      <c r="N19" s="549" t="str">
        <f>VLOOKUP(C19,TB!C:F,4,0)</f>
        <v>Right-of-use assets</v>
      </c>
      <c r="P19" s="813"/>
      <c r="Q19" s="813"/>
    </row>
    <row r="20" spans="1:17" ht="14.5">
      <c r="A20" s="552" t="str">
        <f t="shared" si="1"/>
        <v>1</v>
      </c>
      <c r="B20" s="553" t="str">
        <f t="shared" si="0"/>
        <v>10101201</v>
      </c>
      <c r="C20" s="601" t="s">
        <v>1019</v>
      </c>
      <c r="D20" s="601" t="s">
        <v>743</v>
      </c>
      <c r="E20" s="602">
        <v>-6157877.7000000002</v>
      </c>
      <c r="F20" s="602">
        <v>0</v>
      </c>
      <c r="G20" s="602">
        <v>3104374.34</v>
      </c>
      <c r="H20" s="602">
        <v>-9262252.0399999991</v>
      </c>
      <c r="I20" s="602">
        <v>-73351.73</v>
      </c>
      <c r="J20" s="602">
        <v>0</v>
      </c>
      <c r="K20" s="602">
        <v>36950.519999999997</v>
      </c>
      <c r="L20" s="602">
        <v>-110302.25</v>
      </c>
      <c r="M20" s="549" t="str">
        <f>VLOOKUP(C20,TB!C:F,3,0)</f>
        <v>Acc. Amor. ROU Asset</v>
      </c>
      <c r="N20" s="549" t="str">
        <f>VLOOKUP(C20,TB!C:F,4,0)</f>
        <v>Right-of-use assets</v>
      </c>
      <c r="P20" s="813"/>
      <c r="Q20" s="813"/>
    </row>
    <row r="21" spans="1:17" ht="14.5">
      <c r="A21" s="552" t="str">
        <f t="shared" si="1"/>
        <v>1</v>
      </c>
      <c r="B21" s="553" t="str">
        <f t="shared" si="0"/>
        <v>10101210</v>
      </c>
      <c r="C21" s="601" t="s">
        <v>1771</v>
      </c>
      <c r="D21" s="601" t="s">
        <v>1772</v>
      </c>
      <c r="E21" s="602">
        <v>0</v>
      </c>
      <c r="F21" s="602">
        <v>6242112</v>
      </c>
      <c r="G21" s="602">
        <v>6242112</v>
      </c>
      <c r="H21" s="602">
        <v>0</v>
      </c>
      <c r="I21" s="602">
        <v>0</v>
      </c>
      <c r="J21" s="602">
        <v>72540.52</v>
      </c>
      <c r="K21" s="602">
        <v>72540.52</v>
      </c>
      <c r="L21" s="602">
        <v>0</v>
      </c>
      <c r="M21" s="549" t="e">
        <f>VLOOKUP(C21,TB!C:F,3,0)</f>
        <v>#N/A</v>
      </c>
      <c r="N21" s="549" t="e">
        <f>VLOOKUP(C21,TB!C:F,4,0)</f>
        <v>#N/A</v>
      </c>
      <c r="P21" s="813"/>
      <c r="Q21" s="813"/>
    </row>
    <row r="22" spans="1:17" ht="14.5">
      <c r="A22" s="552" t="str">
        <f t="shared" si="1"/>
        <v>1</v>
      </c>
      <c r="B22" s="553" t="str">
        <f t="shared" si="0"/>
        <v>10102010</v>
      </c>
      <c r="C22" s="601" t="s">
        <v>342</v>
      </c>
      <c r="D22" s="601" t="s">
        <v>31</v>
      </c>
      <c r="E22" s="602">
        <v>17141706.789999999</v>
      </c>
      <c r="F22" s="602">
        <v>0</v>
      </c>
      <c r="G22" s="602">
        <v>0</v>
      </c>
      <c r="H22" s="602">
        <v>17141706.789999999</v>
      </c>
      <c r="I22" s="602">
        <v>225347.58</v>
      </c>
      <c r="J22" s="602">
        <v>0</v>
      </c>
      <c r="K22" s="602">
        <v>0</v>
      </c>
      <c r="L22" s="602">
        <v>225347.58</v>
      </c>
      <c r="M22" s="549" t="str">
        <f>VLOOKUP(C22,TB!C:F,3,0)</f>
        <v>Software</v>
      </c>
      <c r="N22" s="549" t="str">
        <f>VLOOKUP(C22,TB!C:F,4,0)</f>
        <v>Intangible assets</v>
      </c>
      <c r="P22" s="813"/>
      <c r="Q22" s="813"/>
    </row>
    <row r="23" spans="1:17" ht="14.5">
      <c r="A23" s="552" t="str">
        <f t="shared" si="1"/>
        <v>1</v>
      </c>
      <c r="B23" s="553" t="str">
        <f t="shared" si="0"/>
        <v>10102015</v>
      </c>
      <c r="C23" s="601" t="s">
        <v>343</v>
      </c>
      <c r="D23" s="601" t="s">
        <v>74</v>
      </c>
      <c r="E23" s="602">
        <v>-16672456.789999999</v>
      </c>
      <c r="F23" s="602">
        <v>0</v>
      </c>
      <c r="G23" s="602">
        <v>187700</v>
      </c>
      <c r="H23" s="602">
        <v>-16860156.789999999</v>
      </c>
      <c r="I23" s="602">
        <v>-219757.94</v>
      </c>
      <c r="J23" s="602">
        <v>0</v>
      </c>
      <c r="K23" s="602">
        <v>2235.85</v>
      </c>
      <c r="L23" s="602">
        <v>-221993.79</v>
      </c>
      <c r="M23" s="549" t="str">
        <f>VLOOKUP(C23,TB!C:F,3,0)</f>
        <v>Amort. - Software</v>
      </c>
      <c r="N23" s="549" t="str">
        <f>VLOOKUP(C23,TB!C:F,4,0)</f>
        <v>Intangible assets</v>
      </c>
      <c r="P23" s="813"/>
      <c r="Q23" s="813"/>
    </row>
    <row r="24" spans="1:17" ht="14.5">
      <c r="A24" s="552" t="str">
        <f t="shared" si="1"/>
        <v>1</v>
      </c>
      <c r="B24" s="553" t="str">
        <f t="shared" si="0"/>
        <v>10103001</v>
      </c>
      <c r="C24" s="601" t="s">
        <v>344</v>
      </c>
      <c r="D24" s="601" t="s">
        <v>216</v>
      </c>
      <c r="E24" s="602">
        <v>9651751.6400000006</v>
      </c>
      <c r="F24" s="602">
        <v>122156921.45</v>
      </c>
      <c r="G24" s="602">
        <v>13505513</v>
      </c>
      <c r="H24" s="602">
        <v>118303160.09</v>
      </c>
      <c r="I24" s="602">
        <v>113616.84</v>
      </c>
      <c r="J24" s="602">
        <v>1431480.51</v>
      </c>
      <c r="K24" s="602">
        <v>159913.39000000001</v>
      </c>
      <c r="L24" s="602">
        <v>1385183.96</v>
      </c>
      <c r="M24" s="549" t="str">
        <f>VLOOKUP(C24,TB!C:F,3,0)</f>
        <v>Factory building</v>
      </c>
      <c r="N24" s="549" t="str">
        <f>VLOOKUP(C24,TB!C:F,4,0)</f>
        <v>Capital work-in-progress</v>
      </c>
      <c r="P24" s="813"/>
      <c r="Q24" s="813"/>
    </row>
    <row r="25" spans="1:17" ht="14.5">
      <c r="A25" s="552" t="str">
        <f t="shared" si="1"/>
        <v>1</v>
      </c>
      <c r="B25" s="553" t="str">
        <f t="shared" si="0"/>
        <v>10103003</v>
      </c>
      <c r="C25" s="601" t="s">
        <v>345</v>
      </c>
      <c r="D25" s="601" t="s">
        <v>217</v>
      </c>
      <c r="E25" s="602">
        <v>14464478.449999999</v>
      </c>
      <c r="F25" s="602">
        <v>103976519.34</v>
      </c>
      <c r="G25" s="602">
        <v>76411502.099999994</v>
      </c>
      <c r="H25" s="602">
        <v>42029495.689999998</v>
      </c>
      <c r="I25" s="602">
        <v>171819.92</v>
      </c>
      <c r="J25" s="602">
        <v>1218713.42</v>
      </c>
      <c r="K25" s="602">
        <v>902217.7</v>
      </c>
      <c r="L25" s="602">
        <v>488315.64</v>
      </c>
      <c r="M25" s="549" t="str">
        <f>VLOOKUP(C25,TB!C:F,3,0)</f>
        <v>Plant and machinery</v>
      </c>
      <c r="N25" s="549" t="str">
        <f>VLOOKUP(C25,TB!C:F,4,0)</f>
        <v>Capital work-in-progress</v>
      </c>
      <c r="P25" s="813"/>
      <c r="Q25" s="813"/>
    </row>
    <row r="26" spans="1:17" ht="14.5">
      <c r="A26" s="552" t="str">
        <f t="shared" si="1"/>
        <v>1</v>
      </c>
      <c r="B26" s="553" t="str">
        <f t="shared" si="0"/>
        <v>10103004</v>
      </c>
      <c r="C26" s="601" t="s">
        <v>346</v>
      </c>
      <c r="D26" s="601" t="s">
        <v>291</v>
      </c>
      <c r="E26" s="602">
        <v>659660</v>
      </c>
      <c r="F26" s="602">
        <v>1907870.31</v>
      </c>
      <c r="G26" s="602">
        <v>1562105.56</v>
      </c>
      <c r="H26" s="602">
        <v>1005424.75</v>
      </c>
      <c r="I26" s="602">
        <v>7765.27</v>
      </c>
      <c r="J26" s="602">
        <v>21823.67</v>
      </c>
      <c r="K26" s="602">
        <v>18266.740000000002</v>
      </c>
      <c r="L26" s="602">
        <v>11322.2</v>
      </c>
      <c r="M26" s="549" t="str">
        <f>VLOOKUP(C26,TB!C:F,3,0)</f>
        <v>Furniture and fixtures</v>
      </c>
      <c r="N26" s="549" t="str">
        <f>VLOOKUP(C26,TB!C:F,4,0)</f>
        <v>Capital work-in-progress</v>
      </c>
      <c r="P26" s="813"/>
      <c r="Q26" s="813"/>
    </row>
    <row r="27" spans="1:17" ht="14.5">
      <c r="A27" s="552" t="str">
        <f t="shared" si="1"/>
        <v>1</v>
      </c>
      <c r="B27" s="553" t="str">
        <f t="shared" si="0"/>
        <v>10103005</v>
      </c>
      <c r="C27" s="601" t="s">
        <v>347</v>
      </c>
      <c r="D27" s="601" t="s">
        <v>218</v>
      </c>
      <c r="E27" s="602">
        <v>145740</v>
      </c>
      <c r="F27" s="602">
        <v>2977704</v>
      </c>
      <c r="G27" s="602">
        <v>3003944</v>
      </c>
      <c r="H27" s="602">
        <v>119500</v>
      </c>
      <c r="I27" s="602">
        <v>1715.6</v>
      </c>
      <c r="J27" s="602">
        <v>33714.29</v>
      </c>
      <c r="K27" s="602">
        <v>34089.449999999997</v>
      </c>
      <c r="L27" s="602">
        <v>1340.44</v>
      </c>
      <c r="M27" s="549" t="str">
        <f>VLOOKUP(C27,TB!C:F,3,0)</f>
        <v xml:space="preserve"> Office equipment</v>
      </c>
      <c r="N27" s="549" t="str">
        <f>VLOOKUP(C27,TB!C:F,4,0)</f>
        <v>Capital work-in-progress</v>
      </c>
      <c r="P27" s="813"/>
      <c r="Q27" s="813"/>
    </row>
    <row r="28" spans="1:17" ht="14.5">
      <c r="A28" s="552" t="str">
        <f t="shared" si="1"/>
        <v>1</v>
      </c>
      <c r="B28" s="553" t="str">
        <f t="shared" si="0"/>
        <v>10103006</v>
      </c>
      <c r="C28" s="601" t="s">
        <v>348</v>
      </c>
      <c r="D28" s="601" t="s">
        <v>219</v>
      </c>
      <c r="E28" s="602">
        <v>0</v>
      </c>
      <c r="F28" s="602">
        <v>16159926.9</v>
      </c>
      <c r="G28" s="602">
        <v>4158801</v>
      </c>
      <c r="H28" s="602">
        <v>12001125.9</v>
      </c>
      <c r="I28" s="602">
        <v>0</v>
      </c>
      <c r="J28" s="602">
        <v>187088.39</v>
      </c>
      <c r="K28" s="602">
        <v>48488.58</v>
      </c>
      <c r="L28" s="602">
        <v>138599.81</v>
      </c>
      <c r="M28" s="549" t="str">
        <f>VLOOKUP(C28,TB!C:F,3,0)</f>
        <v>Computer equipment</v>
      </c>
      <c r="N28" s="549" t="str">
        <f>VLOOKUP(C28,TB!C:F,4,0)</f>
        <v>Capital work-in-progress</v>
      </c>
      <c r="P28" s="813"/>
      <c r="Q28" s="813"/>
    </row>
    <row r="29" spans="1:17" ht="14.5">
      <c r="A29" s="552" t="str">
        <f t="shared" si="1"/>
        <v>1</v>
      </c>
      <c r="B29" s="553" t="str">
        <f t="shared" si="0"/>
        <v>10103007</v>
      </c>
      <c r="C29" s="601" t="s">
        <v>1330</v>
      </c>
      <c r="D29" s="601" t="s">
        <v>1331</v>
      </c>
      <c r="E29" s="602">
        <v>0</v>
      </c>
      <c r="F29" s="602">
        <v>0</v>
      </c>
      <c r="G29" s="602">
        <v>0</v>
      </c>
      <c r="H29" s="602">
        <v>0</v>
      </c>
      <c r="I29" s="602">
        <v>0</v>
      </c>
      <c r="J29" s="602">
        <v>0</v>
      </c>
      <c r="K29" s="602">
        <v>0</v>
      </c>
      <c r="L29" s="602">
        <v>0</v>
      </c>
      <c r="M29" s="549" t="str">
        <f>VLOOKUP(C29,TB!C:F,3,0)</f>
        <v>CWIP-Motor Vehicles</v>
      </c>
      <c r="N29" s="549" t="str">
        <f>VLOOKUP(C29,TB!C:F,4,0)</f>
        <v>Capital work-in-progress</v>
      </c>
      <c r="P29" s="813"/>
      <c r="Q29" s="813"/>
    </row>
    <row r="30" spans="1:17" ht="14.5">
      <c r="A30" s="552" t="str">
        <f t="shared" si="1"/>
        <v>1</v>
      </c>
      <c r="B30" s="553" t="str">
        <f t="shared" si="0"/>
        <v>10103009</v>
      </c>
      <c r="C30" s="601" t="s">
        <v>617</v>
      </c>
      <c r="D30" s="601" t="s">
        <v>349</v>
      </c>
      <c r="E30" s="602">
        <v>0</v>
      </c>
      <c r="F30" s="602">
        <v>0</v>
      </c>
      <c r="G30" s="602">
        <v>0</v>
      </c>
      <c r="H30" s="602">
        <v>0</v>
      </c>
      <c r="I30" s="602">
        <v>0</v>
      </c>
      <c r="J30" s="602">
        <v>0</v>
      </c>
      <c r="K30" s="602">
        <v>0</v>
      </c>
      <c r="L30" s="602">
        <v>0</v>
      </c>
      <c r="M30" s="549" t="str">
        <f>VLOOKUP(C30,TB!C:F,3,0)</f>
        <v>WIP-Software</v>
      </c>
      <c r="N30" s="549" t="str">
        <f>VLOOKUP(C30,TB!C:F,4,0)</f>
        <v>Capital work-in-progress</v>
      </c>
      <c r="P30" s="813"/>
      <c r="Q30" s="813"/>
    </row>
    <row r="31" spans="1:17" ht="14.5">
      <c r="A31" s="552" t="str">
        <f t="shared" si="1"/>
        <v>1</v>
      </c>
      <c r="B31" s="553" t="str">
        <f t="shared" si="0"/>
        <v>10103013</v>
      </c>
      <c r="C31" s="601" t="s">
        <v>1020</v>
      </c>
      <c r="D31" s="601" t="s">
        <v>733</v>
      </c>
      <c r="E31" s="602">
        <v>5514905.4500000002</v>
      </c>
      <c r="F31" s="602">
        <v>34449960.490000002</v>
      </c>
      <c r="G31" s="602">
        <v>12634036.48</v>
      </c>
      <c r="H31" s="602">
        <v>27330829.460000001</v>
      </c>
      <c r="I31" s="602">
        <v>65089.74</v>
      </c>
      <c r="J31" s="602">
        <v>392712.26</v>
      </c>
      <c r="K31" s="602">
        <v>148037.24</v>
      </c>
      <c r="L31" s="602">
        <v>309764.76</v>
      </c>
      <c r="M31" s="549" t="str">
        <f>VLOOKUP(C31,TB!C:F,3,0)</f>
        <v>Utility &amp; Washing</v>
      </c>
      <c r="N31" s="549" t="str">
        <f>VLOOKUP(C31,TB!C:F,4,0)</f>
        <v>Capital work-in-progress</v>
      </c>
      <c r="P31" s="813"/>
      <c r="Q31" s="813"/>
    </row>
    <row r="32" spans="1:17" ht="14.5">
      <c r="A32" s="552" t="str">
        <f t="shared" si="1"/>
        <v>1</v>
      </c>
      <c r="B32" s="553" t="str">
        <f t="shared" si="0"/>
        <v>10201001</v>
      </c>
      <c r="C32" s="601" t="s">
        <v>1021</v>
      </c>
      <c r="D32" s="601" t="s">
        <v>1022</v>
      </c>
      <c r="E32" s="602">
        <v>0</v>
      </c>
      <c r="F32" s="602">
        <v>0</v>
      </c>
      <c r="G32" s="602">
        <v>0</v>
      </c>
      <c r="H32" s="602">
        <v>0</v>
      </c>
      <c r="I32" s="602">
        <v>0</v>
      </c>
      <c r="J32" s="602">
        <v>0</v>
      </c>
      <c r="K32" s="602">
        <v>0</v>
      </c>
      <c r="L32" s="602">
        <v>0</v>
      </c>
      <c r="M32" s="549">
        <f>VLOOKUP(C32,TB!C:F,3,0)</f>
        <v>0</v>
      </c>
      <c r="N32" s="549">
        <f>VLOOKUP(C32,TB!C:F,4,0)</f>
        <v>0</v>
      </c>
      <c r="P32" s="813"/>
      <c r="Q32" s="813"/>
    </row>
    <row r="33" spans="1:17" ht="14.5">
      <c r="A33" s="552" t="str">
        <f t="shared" si="1"/>
        <v>1</v>
      </c>
      <c r="B33" s="553" t="str">
        <f t="shared" si="0"/>
        <v>10201004</v>
      </c>
      <c r="C33" s="601" t="s">
        <v>1023</v>
      </c>
      <c r="D33" s="601" t="s">
        <v>1024</v>
      </c>
      <c r="E33" s="602">
        <v>0</v>
      </c>
      <c r="F33" s="602">
        <v>0</v>
      </c>
      <c r="G33" s="602">
        <v>0</v>
      </c>
      <c r="H33" s="602">
        <v>0</v>
      </c>
      <c r="I33" s="602">
        <v>0</v>
      </c>
      <c r="J33" s="602">
        <v>0</v>
      </c>
      <c r="K33" s="602">
        <v>0</v>
      </c>
      <c r="L33" s="602">
        <v>0</v>
      </c>
      <c r="M33" s="549" t="str">
        <f>VLOOKUP(C33,TB!C:F,3,0)</f>
        <v xml:space="preserve">Term deposits </v>
      </c>
      <c r="N33" s="549" t="str">
        <f>VLOOKUP(C33,TB!C:F,4,0)</f>
        <v>Cash and cash equivalents</v>
      </c>
      <c r="P33" s="813"/>
      <c r="Q33" s="813"/>
    </row>
    <row r="34" spans="1:17" ht="14.5">
      <c r="A34" s="552" t="str">
        <f t="shared" si="1"/>
        <v>1</v>
      </c>
      <c r="B34" s="553" t="str">
        <f t="shared" si="0"/>
        <v>10201007</v>
      </c>
      <c r="C34" s="601" t="s">
        <v>1025</v>
      </c>
      <c r="D34" s="601" t="s">
        <v>1026</v>
      </c>
      <c r="E34" s="602">
        <v>0</v>
      </c>
      <c r="F34" s="602">
        <v>69368956</v>
      </c>
      <c r="G34" s="602">
        <v>69368956</v>
      </c>
      <c r="H34" s="602">
        <v>0</v>
      </c>
      <c r="I34" s="602">
        <v>0</v>
      </c>
      <c r="J34" s="602">
        <v>841317.64</v>
      </c>
      <c r="K34" s="602">
        <v>841317.64</v>
      </c>
      <c r="L34" s="602">
        <v>0</v>
      </c>
      <c r="M34" s="549" t="str">
        <f>VLOOKUP(C34,TB!C:F,3,0)</f>
        <v>Short term loan to PGCL</v>
      </c>
      <c r="N34" s="549" t="str">
        <f>VLOOKUP(C34,TB!C:F,4,0)</f>
        <v>Short term loan (Rec)</v>
      </c>
      <c r="P34" s="813"/>
      <c r="Q34" s="813"/>
    </row>
    <row r="35" spans="1:17" ht="14.5">
      <c r="A35" s="552" t="str">
        <f t="shared" si="1"/>
        <v>1</v>
      </c>
      <c r="B35" s="553" t="str">
        <f t="shared" si="0"/>
        <v>10301001</v>
      </c>
      <c r="C35" s="601" t="s">
        <v>350</v>
      </c>
      <c r="D35" s="601" t="s">
        <v>75</v>
      </c>
      <c r="E35" s="602">
        <v>205369823.81</v>
      </c>
      <c r="F35" s="602">
        <v>8251338595.8800001</v>
      </c>
      <c r="G35" s="602">
        <v>8127879225.8100004</v>
      </c>
      <c r="H35" s="602">
        <v>328829193.88</v>
      </c>
      <c r="I35" s="602">
        <v>2446383.5</v>
      </c>
      <c r="J35" s="602">
        <v>96719303.769999996</v>
      </c>
      <c r="K35" s="602">
        <v>95384470.599999994</v>
      </c>
      <c r="L35" s="602">
        <v>3781216.67</v>
      </c>
      <c r="M35" s="549" t="str">
        <f>VLOOKUP(C35,TB!C:F,3,0)</f>
        <v>Trade -Int.Com.Rcble</v>
      </c>
      <c r="N35" s="549" t="str">
        <f>VLOOKUP(C35,TB!C:F,4,0)</f>
        <v>Intercompany receivables</v>
      </c>
      <c r="P35" s="813"/>
      <c r="Q35" s="813"/>
    </row>
    <row r="36" spans="1:17" ht="14.5">
      <c r="A36" s="552" t="str">
        <f t="shared" si="1"/>
        <v>1</v>
      </c>
      <c r="B36" s="553" t="str">
        <f t="shared" si="0"/>
        <v>10301002</v>
      </c>
      <c r="C36" s="601" t="s">
        <v>351</v>
      </c>
      <c r="D36" s="601" t="s">
        <v>76</v>
      </c>
      <c r="E36" s="602">
        <v>0</v>
      </c>
      <c r="F36" s="602">
        <v>20696486</v>
      </c>
      <c r="G36" s="602">
        <v>20696486</v>
      </c>
      <c r="H36" s="602">
        <v>0</v>
      </c>
      <c r="I36" s="602">
        <v>0</v>
      </c>
      <c r="J36" s="602">
        <v>241995.11</v>
      </c>
      <c r="K36" s="602">
        <v>241995.11</v>
      </c>
      <c r="L36" s="602">
        <v>0</v>
      </c>
      <c r="M36" s="549" t="str">
        <f>VLOOKUP(C36,TB!C:F,3,0)</f>
        <v>N.Trade-Int.Com.Rcbl</v>
      </c>
      <c r="N36" s="549" t="str">
        <f>VLOOKUP(C36,TB!C:F,4,0)</f>
        <v>Intercompany receivables</v>
      </c>
      <c r="P36" s="813"/>
      <c r="Q36" s="813"/>
    </row>
    <row r="37" spans="1:17" ht="14.5">
      <c r="A37" s="552" t="str">
        <f t="shared" si="1"/>
        <v>1</v>
      </c>
      <c r="B37" s="553" t="str">
        <f t="shared" si="0"/>
        <v>10301003</v>
      </c>
      <c r="C37" s="601" t="s">
        <v>352</v>
      </c>
      <c r="D37" s="601" t="s">
        <v>194</v>
      </c>
      <c r="E37" s="602">
        <v>2897778.78</v>
      </c>
      <c r="F37" s="602">
        <v>50697256.640000001</v>
      </c>
      <c r="G37" s="602">
        <v>35511843.350000001</v>
      </c>
      <c r="H37" s="602">
        <v>18083192.07</v>
      </c>
      <c r="I37" s="602">
        <v>34519.68</v>
      </c>
      <c r="J37" s="602">
        <v>592792.77</v>
      </c>
      <c r="K37" s="602">
        <v>417380.98</v>
      </c>
      <c r="L37" s="602">
        <v>209931.47</v>
      </c>
      <c r="M37" s="549" t="str">
        <f>VLOOKUP(C37,TB!C:F,3,0)</f>
        <v>A.Receivable -Export</v>
      </c>
      <c r="N37" s="549" t="str">
        <f>VLOOKUP(C37,TB!C:F,4,0)</f>
        <v>Non-intercompany receivables</v>
      </c>
      <c r="P37" s="813"/>
      <c r="Q37" s="813"/>
    </row>
    <row r="38" spans="1:17" ht="14.5">
      <c r="A38" s="552" t="str">
        <f t="shared" si="1"/>
        <v>1</v>
      </c>
      <c r="B38" s="553" t="str">
        <f t="shared" si="0"/>
        <v>10301004</v>
      </c>
      <c r="C38" s="601" t="s">
        <v>618</v>
      </c>
      <c r="D38" s="601" t="s">
        <v>606</v>
      </c>
      <c r="E38" s="602">
        <v>480297.26</v>
      </c>
      <c r="F38" s="602">
        <v>14062719.460000001</v>
      </c>
      <c r="G38" s="602">
        <v>6222314.3600000003</v>
      </c>
      <c r="H38" s="602">
        <v>8320702.3600000003</v>
      </c>
      <c r="I38" s="602">
        <v>5721.23</v>
      </c>
      <c r="J38" s="602">
        <v>164440.26</v>
      </c>
      <c r="K38" s="602">
        <v>74080.61</v>
      </c>
      <c r="L38" s="602">
        <v>96080.88</v>
      </c>
      <c r="M38" s="549" t="str">
        <f>VLOOKUP(C38,TB!C:F,3,0)</f>
        <v>A.Receivable -Dom</v>
      </c>
      <c r="N38" s="549" t="str">
        <f>VLOOKUP(C38,TB!C:F,4,0)</f>
        <v>Non-intercompany receivables</v>
      </c>
      <c r="P38" s="813"/>
      <c r="Q38" s="813"/>
    </row>
    <row r="39" spans="1:17" ht="14.5">
      <c r="A39" s="552" t="str">
        <f t="shared" si="1"/>
        <v>1</v>
      </c>
      <c r="B39" s="553" t="str">
        <f t="shared" si="0"/>
        <v>10301005</v>
      </c>
      <c r="C39" s="601" t="s">
        <v>1027</v>
      </c>
      <c r="D39" s="601" t="s">
        <v>1773</v>
      </c>
      <c r="E39" s="602">
        <v>43815100.049999997</v>
      </c>
      <c r="F39" s="602">
        <v>290196814.91000003</v>
      </c>
      <c r="G39" s="602">
        <v>165880646.36000001</v>
      </c>
      <c r="H39" s="602">
        <v>168131268.59999999</v>
      </c>
      <c r="I39" s="602">
        <v>521919</v>
      </c>
      <c r="J39" s="602">
        <v>3354723.67</v>
      </c>
      <c r="K39" s="602">
        <v>1921547.93</v>
      </c>
      <c r="L39" s="602">
        <v>1955094.74</v>
      </c>
      <c r="M39" s="549" t="str">
        <f>VLOOKUP(C39,TB!C:F,3,0)</f>
        <v>Export incentive from Government</v>
      </c>
      <c r="N39" s="549" t="str">
        <f>VLOOKUP(C39,TB!C:F,4,0)</f>
        <v>Other receivables</v>
      </c>
      <c r="P39" s="813"/>
      <c r="Q39" s="813"/>
    </row>
    <row r="40" spans="1:17" ht="14.5">
      <c r="A40" s="552" t="str">
        <f t="shared" si="1"/>
        <v>1</v>
      </c>
      <c r="B40" s="553" t="str">
        <f t="shared" si="0"/>
        <v>10301008</v>
      </c>
      <c r="C40" s="601" t="s">
        <v>353</v>
      </c>
      <c r="D40" s="601" t="s">
        <v>1774</v>
      </c>
      <c r="E40" s="602">
        <v>1519715</v>
      </c>
      <c r="F40" s="602">
        <v>921039</v>
      </c>
      <c r="G40" s="602">
        <v>1519715</v>
      </c>
      <c r="H40" s="602">
        <v>921039</v>
      </c>
      <c r="I40" s="602">
        <v>17890</v>
      </c>
      <c r="J40" s="602">
        <v>9850.68</v>
      </c>
      <c r="K40" s="602">
        <v>17890</v>
      </c>
      <c r="L40" s="602">
        <v>9850.68</v>
      </c>
      <c r="M40" s="549" t="str">
        <f>VLOOKUP(C40,TB!C:F,3,0)</f>
        <v>Receivable from providend fund</v>
      </c>
      <c r="N40" s="549" t="str">
        <f>VLOOKUP(C40,TB!C:F,4,0)</f>
        <v>Other receivables</v>
      </c>
      <c r="P40" s="813"/>
      <c r="Q40" s="813"/>
    </row>
    <row r="41" spans="1:17" ht="14.5">
      <c r="A41" s="552" t="str">
        <f t="shared" si="1"/>
        <v>1</v>
      </c>
      <c r="B41" s="553" t="str">
        <f t="shared" si="0"/>
        <v>10330001</v>
      </c>
      <c r="C41" s="601" t="s">
        <v>354</v>
      </c>
      <c r="D41" s="601" t="s">
        <v>47</v>
      </c>
      <c r="E41" s="602">
        <v>-0.01</v>
      </c>
      <c r="F41" s="602">
        <v>0</v>
      </c>
      <c r="G41" s="602">
        <v>0</v>
      </c>
      <c r="H41" s="602">
        <v>-0.01</v>
      </c>
      <c r="I41" s="602">
        <v>0</v>
      </c>
      <c r="J41" s="602">
        <v>0</v>
      </c>
      <c r="K41" s="602">
        <v>0</v>
      </c>
      <c r="L41" s="602">
        <v>0</v>
      </c>
      <c r="M41" s="549" t="str">
        <f>VLOOKUP(C41,TB!C:F,3,0)</f>
        <v>Cash in hand</v>
      </c>
      <c r="N41" s="549" t="str">
        <f>VLOOKUP(C41,TB!C:F,4,0)</f>
        <v>Cash and cash equivalents</v>
      </c>
      <c r="P41" s="813"/>
      <c r="Q41" s="813"/>
    </row>
    <row r="42" spans="1:17" ht="14.5">
      <c r="A42" s="552" t="str">
        <f t="shared" si="1"/>
        <v>1</v>
      </c>
      <c r="B42" s="553" t="str">
        <f t="shared" si="0"/>
        <v>10330002</v>
      </c>
      <c r="C42" s="601" t="s">
        <v>355</v>
      </c>
      <c r="D42" s="601" t="s">
        <v>5</v>
      </c>
      <c r="E42" s="602">
        <v>152067</v>
      </c>
      <c r="F42" s="602">
        <v>629522</v>
      </c>
      <c r="G42" s="602">
        <v>661648</v>
      </c>
      <c r="H42" s="602">
        <v>119941</v>
      </c>
      <c r="I42" s="602">
        <v>1790.56</v>
      </c>
      <c r="J42" s="602">
        <v>7446.56</v>
      </c>
      <c r="K42" s="602">
        <v>7953.91</v>
      </c>
      <c r="L42" s="602">
        <v>1283.21</v>
      </c>
      <c r="M42" s="549" t="str">
        <f>VLOOKUP(C42,TB!C:F,3,0)</f>
        <v>Cash in hand</v>
      </c>
      <c r="N42" s="549" t="str">
        <f>VLOOKUP(C42,TB!C:F,4,0)</f>
        <v>Cash and cash equivalents</v>
      </c>
      <c r="P42" s="813"/>
      <c r="Q42" s="813"/>
    </row>
    <row r="43" spans="1:17" ht="14.5">
      <c r="A43" s="552" t="str">
        <f t="shared" si="1"/>
        <v>1</v>
      </c>
      <c r="B43" s="553" t="str">
        <f t="shared" si="0"/>
        <v>10340010</v>
      </c>
      <c r="C43" s="601" t="s">
        <v>1029</v>
      </c>
      <c r="D43" s="601" t="s">
        <v>1030</v>
      </c>
      <c r="E43" s="602">
        <v>183.63</v>
      </c>
      <c r="F43" s="602">
        <v>0</v>
      </c>
      <c r="G43" s="602">
        <v>0</v>
      </c>
      <c r="H43" s="602">
        <v>183.63</v>
      </c>
      <c r="I43" s="602">
        <v>1.78</v>
      </c>
      <c r="J43" s="602">
        <v>0</v>
      </c>
      <c r="K43" s="602">
        <v>0</v>
      </c>
      <c r="L43" s="602">
        <v>1.78</v>
      </c>
      <c r="M43" s="549" t="str">
        <f>VLOOKUP(C43,TB!C:F,3,0)</f>
        <v>Current account in BDT</v>
      </c>
      <c r="N43" s="549" t="str">
        <f>VLOOKUP(C43,TB!C:F,4,0)</f>
        <v>Cash and cash equivalents</v>
      </c>
      <c r="P43" s="813"/>
      <c r="Q43" s="813"/>
    </row>
    <row r="44" spans="1:17" ht="14.5">
      <c r="A44" s="552" t="str">
        <f t="shared" si="1"/>
        <v>1</v>
      </c>
      <c r="B44" s="553" t="str">
        <f t="shared" si="0"/>
        <v>10340020</v>
      </c>
      <c r="C44" s="601" t="s">
        <v>1031</v>
      </c>
      <c r="D44" s="601" t="s">
        <v>1032</v>
      </c>
      <c r="E44" s="602">
        <v>71449.88</v>
      </c>
      <c r="F44" s="602">
        <v>0</v>
      </c>
      <c r="G44" s="602">
        <v>690</v>
      </c>
      <c r="H44" s="602">
        <v>70759.88</v>
      </c>
      <c r="I44" s="602">
        <v>840.74</v>
      </c>
      <c r="J44" s="602">
        <v>65</v>
      </c>
      <c r="K44" s="602">
        <v>149.07</v>
      </c>
      <c r="L44" s="602">
        <v>756.67</v>
      </c>
      <c r="M44" s="549" t="str">
        <f>VLOOKUP(C44,TB!C:F,3,0)</f>
        <v>Current account in BDT</v>
      </c>
      <c r="N44" s="549" t="str">
        <f>VLOOKUP(C44,TB!C:F,4,0)</f>
        <v>Cash and cash equivalents</v>
      </c>
      <c r="P44" s="813"/>
      <c r="Q44" s="813"/>
    </row>
    <row r="45" spans="1:17" ht="14.5">
      <c r="A45" s="552" t="str">
        <f t="shared" si="1"/>
        <v>1</v>
      </c>
      <c r="B45" s="553" t="str">
        <f t="shared" si="0"/>
        <v>10340022</v>
      </c>
      <c r="C45" s="601" t="s">
        <v>1033</v>
      </c>
      <c r="D45" s="601" t="s">
        <v>1034</v>
      </c>
      <c r="E45" s="602">
        <v>0</v>
      </c>
      <c r="F45" s="602">
        <v>0</v>
      </c>
      <c r="G45" s="602">
        <v>0</v>
      </c>
      <c r="H45" s="602">
        <v>0</v>
      </c>
      <c r="I45" s="602">
        <v>0</v>
      </c>
      <c r="J45" s="602">
        <v>0</v>
      </c>
      <c r="K45" s="602">
        <v>0</v>
      </c>
      <c r="L45" s="602">
        <v>0</v>
      </c>
      <c r="M45" s="549" t="str">
        <f>VLOOKUP(C45,TB!C:F,3,0)</f>
        <v>Current account in BDT</v>
      </c>
      <c r="N45" s="549" t="str">
        <f>VLOOKUP(C45,TB!C:F,4,0)</f>
        <v>Cash and cash equivalents</v>
      </c>
      <c r="P45" s="813"/>
      <c r="Q45" s="813"/>
    </row>
    <row r="46" spans="1:17" ht="14.5">
      <c r="A46" s="552" t="str">
        <f t="shared" si="1"/>
        <v>1</v>
      </c>
      <c r="B46" s="553" t="str">
        <f t="shared" si="0"/>
        <v>10340030</v>
      </c>
      <c r="C46" s="601" t="s">
        <v>1035</v>
      </c>
      <c r="D46" s="601" t="s">
        <v>1036</v>
      </c>
      <c r="E46" s="602">
        <v>39753585.280000001</v>
      </c>
      <c r="F46" s="602">
        <v>2814423207</v>
      </c>
      <c r="G46" s="602">
        <v>2851510747.3299999</v>
      </c>
      <c r="H46" s="602">
        <v>2666044.9500000002</v>
      </c>
      <c r="I46" s="602">
        <v>467964.58</v>
      </c>
      <c r="J46" s="602">
        <v>33118804.649999999</v>
      </c>
      <c r="K46" s="602">
        <v>33558255.770000003</v>
      </c>
      <c r="L46" s="602">
        <v>28513.46</v>
      </c>
      <c r="M46" s="549" t="str">
        <f>VLOOKUP(C46,TB!C:F,3,0)</f>
        <v>Current account in BDT</v>
      </c>
      <c r="N46" s="549" t="str">
        <f>VLOOKUP(C46,TB!C:F,4,0)</f>
        <v>Cash and cash equivalents</v>
      </c>
      <c r="P46" s="813"/>
      <c r="Q46" s="813"/>
    </row>
    <row r="47" spans="1:17" ht="14.5">
      <c r="A47" s="552" t="str">
        <f t="shared" si="1"/>
        <v>1</v>
      </c>
      <c r="B47" s="553" t="str">
        <f t="shared" si="0"/>
        <v>10340031</v>
      </c>
      <c r="C47" s="601" t="s">
        <v>1037</v>
      </c>
      <c r="D47" s="601" t="s">
        <v>1038</v>
      </c>
      <c r="E47" s="602">
        <v>0</v>
      </c>
      <c r="F47" s="602">
        <v>656888861.21000004</v>
      </c>
      <c r="G47" s="602">
        <v>656888861.21000004</v>
      </c>
      <c r="H47" s="602">
        <v>0</v>
      </c>
      <c r="I47" s="602">
        <v>0</v>
      </c>
      <c r="J47" s="602">
        <v>7680721.25</v>
      </c>
      <c r="K47" s="602">
        <v>7680721.25</v>
      </c>
      <c r="L47" s="602">
        <v>0</v>
      </c>
      <c r="M47" s="549" t="str">
        <f>VLOOKUP(C47,TB!C:F,3,0)</f>
        <v>Current account in BDT</v>
      </c>
      <c r="N47" s="549" t="str">
        <f>VLOOKUP(C47,TB!C:F,4,0)</f>
        <v>Cash and cash equivalents</v>
      </c>
      <c r="P47" s="813"/>
      <c r="Q47" s="813"/>
    </row>
    <row r="48" spans="1:17" ht="14.5">
      <c r="A48" s="552" t="str">
        <f t="shared" si="1"/>
        <v>1</v>
      </c>
      <c r="B48" s="553" t="str">
        <f t="shared" si="0"/>
        <v>10340032</v>
      </c>
      <c r="C48" s="601" t="s">
        <v>1039</v>
      </c>
      <c r="D48" s="601" t="s">
        <v>1040</v>
      </c>
      <c r="E48" s="602">
        <v>-0.02</v>
      </c>
      <c r="F48" s="602">
        <v>1251014114.28</v>
      </c>
      <c r="G48" s="602">
        <v>1251014114.28</v>
      </c>
      <c r="H48" s="602">
        <v>-0.02</v>
      </c>
      <c r="I48" s="602">
        <v>0.32</v>
      </c>
      <c r="J48" s="602">
        <v>14622748.67</v>
      </c>
      <c r="K48" s="602">
        <v>14622748.67</v>
      </c>
      <c r="L48" s="602">
        <v>0.32</v>
      </c>
      <c r="M48" s="549" t="str">
        <f>VLOOKUP(C48,TB!C:F,3,0)</f>
        <v>Current account in BDT</v>
      </c>
      <c r="N48" s="549" t="str">
        <f>VLOOKUP(C48,TB!C:F,4,0)</f>
        <v>Cash and cash equivalents</v>
      </c>
      <c r="P48" s="813"/>
      <c r="Q48" s="813"/>
    </row>
    <row r="49" spans="1:17" ht="14.5">
      <c r="A49" s="552" t="str">
        <f t="shared" si="1"/>
        <v>1</v>
      </c>
      <c r="B49" s="553" t="str">
        <f t="shared" si="0"/>
        <v>10340040</v>
      </c>
      <c r="C49" s="601" t="s">
        <v>1041</v>
      </c>
      <c r="D49" s="601" t="s">
        <v>1042</v>
      </c>
      <c r="E49" s="602">
        <v>320.89999999999998</v>
      </c>
      <c r="F49" s="602">
        <v>0</v>
      </c>
      <c r="G49" s="602">
        <v>0</v>
      </c>
      <c r="H49" s="602">
        <v>320.89999999999998</v>
      </c>
      <c r="I49" s="602">
        <v>3.29</v>
      </c>
      <c r="J49" s="602">
        <v>0</v>
      </c>
      <c r="K49" s="602">
        <v>0</v>
      </c>
      <c r="L49" s="602">
        <v>3.29</v>
      </c>
      <c r="M49" s="549" t="str">
        <f>VLOOKUP(C49,TB!C:F,3,0)</f>
        <v>Current account in BDT</v>
      </c>
      <c r="N49" s="549" t="str">
        <f>VLOOKUP(C49,TB!C:F,4,0)</f>
        <v>Cash and cash equivalents</v>
      </c>
      <c r="P49" s="813"/>
      <c r="Q49" s="813"/>
    </row>
    <row r="50" spans="1:17" ht="14.5">
      <c r="A50" s="552" t="str">
        <f t="shared" si="1"/>
        <v>1</v>
      </c>
      <c r="B50" s="553" t="str">
        <f t="shared" si="0"/>
        <v>10340041</v>
      </c>
      <c r="C50" s="601" t="s">
        <v>1043</v>
      </c>
      <c r="D50" s="601" t="s">
        <v>1044</v>
      </c>
      <c r="E50" s="602">
        <v>0</v>
      </c>
      <c r="F50" s="602">
        <v>0</v>
      </c>
      <c r="G50" s="602">
        <v>0</v>
      </c>
      <c r="H50" s="602">
        <v>0</v>
      </c>
      <c r="I50" s="602">
        <v>0</v>
      </c>
      <c r="J50" s="602">
        <v>0</v>
      </c>
      <c r="K50" s="602">
        <v>0</v>
      </c>
      <c r="L50" s="602">
        <v>0</v>
      </c>
      <c r="M50" s="549" t="str">
        <f>VLOOKUP(C50,TB!C:F,3,0)</f>
        <v>Current account in BDT</v>
      </c>
      <c r="N50" s="549" t="str">
        <f>VLOOKUP(C50,TB!C:F,4,0)</f>
        <v>Cash and cash equivalents</v>
      </c>
      <c r="P50" s="813"/>
      <c r="Q50" s="813"/>
    </row>
    <row r="51" spans="1:17" ht="14.5">
      <c r="A51" s="552" t="str">
        <f t="shared" si="1"/>
        <v>1</v>
      </c>
      <c r="B51" s="553" t="str">
        <f t="shared" si="0"/>
        <v>10340042</v>
      </c>
      <c r="C51" s="601" t="s">
        <v>1045</v>
      </c>
      <c r="D51" s="601" t="s">
        <v>1046</v>
      </c>
      <c r="E51" s="602">
        <v>0.05</v>
      </c>
      <c r="F51" s="602">
        <v>0</v>
      </c>
      <c r="G51" s="602">
        <v>0</v>
      </c>
      <c r="H51" s="602">
        <v>0.05</v>
      </c>
      <c r="I51" s="602">
        <v>0</v>
      </c>
      <c r="J51" s="602">
        <v>0</v>
      </c>
      <c r="K51" s="602">
        <v>0</v>
      </c>
      <c r="L51" s="602">
        <v>0</v>
      </c>
      <c r="M51" s="549" t="str">
        <f>VLOOKUP(C51,TB!C:F,3,0)</f>
        <v>Current account in BDT</v>
      </c>
      <c r="N51" s="549" t="str">
        <f>VLOOKUP(C51,TB!C:F,4,0)</f>
        <v>Cash and cash equivalents</v>
      </c>
      <c r="P51" s="813"/>
      <c r="Q51" s="813"/>
    </row>
    <row r="52" spans="1:17" ht="14.5">
      <c r="A52" s="552" t="str">
        <f t="shared" si="1"/>
        <v>1</v>
      </c>
      <c r="B52" s="553" t="str">
        <f t="shared" si="0"/>
        <v>10340050</v>
      </c>
      <c r="C52" s="601" t="s">
        <v>1047</v>
      </c>
      <c r="D52" s="601" t="s">
        <v>1048</v>
      </c>
      <c r="E52" s="602">
        <v>1621289.87</v>
      </c>
      <c r="F52" s="602">
        <v>760665037.38999999</v>
      </c>
      <c r="G52" s="602">
        <v>762286327.25999999</v>
      </c>
      <c r="H52" s="602">
        <v>0</v>
      </c>
      <c r="I52" s="602">
        <v>19084.939999999999</v>
      </c>
      <c r="J52" s="602">
        <v>8924719.5800000001</v>
      </c>
      <c r="K52" s="602">
        <v>8943804.5399999991</v>
      </c>
      <c r="L52" s="602">
        <v>-0.02</v>
      </c>
      <c r="M52" s="549" t="str">
        <f>VLOOKUP(C52,TB!C:F,3,0)</f>
        <v>Current account in BDT(DBBL)</v>
      </c>
      <c r="N52" s="549" t="str">
        <f>VLOOKUP(C52,TB!C:F,4,0)</f>
        <v>Cash and cash equivalents</v>
      </c>
      <c r="P52" s="813"/>
      <c r="Q52" s="813"/>
    </row>
    <row r="53" spans="1:17" ht="14.5">
      <c r="A53" s="552" t="str">
        <f t="shared" si="1"/>
        <v>1</v>
      </c>
      <c r="B53" s="553" t="str">
        <f t="shared" si="0"/>
        <v>10340051</v>
      </c>
      <c r="C53" s="601" t="s">
        <v>1049</v>
      </c>
      <c r="D53" s="601" t="s">
        <v>1050</v>
      </c>
      <c r="E53" s="602">
        <v>0</v>
      </c>
      <c r="F53" s="602">
        <v>523515000</v>
      </c>
      <c r="G53" s="602">
        <v>523515000</v>
      </c>
      <c r="H53" s="602">
        <v>0</v>
      </c>
      <c r="I53" s="602">
        <v>0</v>
      </c>
      <c r="J53" s="602">
        <v>6126530.9199999999</v>
      </c>
      <c r="K53" s="602">
        <v>6126530.9199999999</v>
      </c>
      <c r="L53" s="602">
        <v>0</v>
      </c>
      <c r="M53" s="549" t="str">
        <f>VLOOKUP(C53,TB!C:F,3,0)</f>
        <v>Current account in BDT(DBBL)</v>
      </c>
      <c r="N53" s="549" t="str">
        <f>VLOOKUP(C53,TB!C:F,4,0)</f>
        <v>Cash and cash equivalents</v>
      </c>
      <c r="P53" s="813"/>
      <c r="Q53" s="813"/>
    </row>
    <row r="54" spans="1:17" ht="14.5">
      <c r="A54" s="552" t="str">
        <f t="shared" si="1"/>
        <v>1</v>
      </c>
      <c r="B54" s="553" t="str">
        <f t="shared" si="0"/>
        <v>10340052</v>
      </c>
      <c r="C54" s="601" t="s">
        <v>1051</v>
      </c>
      <c r="D54" s="601" t="s">
        <v>1052</v>
      </c>
      <c r="E54" s="602">
        <v>0</v>
      </c>
      <c r="F54" s="602">
        <v>766535239.25</v>
      </c>
      <c r="G54" s="602">
        <v>766535239.25</v>
      </c>
      <c r="H54" s="602">
        <v>0</v>
      </c>
      <c r="I54" s="602">
        <v>-0.46</v>
      </c>
      <c r="J54" s="602">
        <v>8973437.6899999995</v>
      </c>
      <c r="K54" s="602">
        <v>8973437.2300000004</v>
      </c>
      <c r="L54" s="602">
        <v>0</v>
      </c>
      <c r="M54" s="549" t="str">
        <f>VLOOKUP(C54,TB!C:F,3,0)</f>
        <v>Current account in BDT(DBBL)</v>
      </c>
      <c r="N54" s="549" t="str">
        <f>VLOOKUP(C54,TB!C:F,4,0)</f>
        <v>Cash and cash equivalents</v>
      </c>
      <c r="P54" s="813"/>
      <c r="Q54" s="813"/>
    </row>
    <row r="55" spans="1:17" ht="14.5">
      <c r="A55" s="552" t="str">
        <f t="shared" si="1"/>
        <v>1</v>
      </c>
      <c r="B55" s="553" t="str">
        <f t="shared" si="0"/>
        <v>10340060</v>
      </c>
      <c r="C55" s="601" t="s">
        <v>1053</v>
      </c>
      <c r="D55" s="601" t="s">
        <v>1054</v>
      </c>
      <c r="E55" s="602">
        <v>16.260000000000002</v>
      </c>
      <c r="F55" s="602">
        <v>100481748.17</v>
      </c>
      <c r="G55" s="602">
        <v>100476804.02</v>
      </c>
      <c r="H55" s="602">
        <v>4960.41</v>
      </c>
      <c r="I55" s="602">
        <v>0.17</v>
      </c>
      <c r="J55" s="602">
        <v>1209796.8799999999</v>
      </c>
      <c r="K55" s="602">
        <v>1209744.42</v>
      </c>
      <c r="L55" s="602">
        <v>52.63</v>
      </c>
      <c r="M55" s="549" t="str">
        <f>VLOOKUP(C55,TB!C:F,3,0)</f>
        <v>Current account in BDT</v>
      </c>
      <c r="N55" s="549" t="str">
        <f>VLOOKUP(C55,TB!C:F,4,0)</f>
        <v>Cash and cash equivalents</v>
      </c>
      <c r="P55" s="813"/>
      <c r="Q55" s="813"/>
    </row>
    <row r="56" spans="1:17" ht="14.5">
      <c r="A56" s="552" t="str">
        <f t="shared" si="1"/>
        <v>1</v>
      </c>
      <c r="B56" s="553" t="str">
        <f t="shared" si="0"/>
        <v>10340062</v>
      </c>
      <c r="C56" s="601" t="s">
        <v>1055</v>
      </c>
      <c r="D56" s="601" t="s">
        <v>1056</v>
      </c>
      <c r="E56" s="602">
        <v>0</v>
      </c>
      <c r="F56" s="602">
        <v>43350000</v>
      </c>
      <c r="G56" s="602">
        <v>43350000</v>
      </c>
      <c r="H56" s="602">
        <v>0</v>
      </c>
      <c r="I56" s="602">
        <v>0</v>
      </c>
      <c r="J56" s="602">
        <v>505539.36</v>
      </c>
      <c r="K56" s="602">
        <v>505539.36</v>
      </c>
      <c r="L56" s="602">
        <v>0</v>
      </c>
      <c r="M56" s="549" t="str">
        <f>VLOOKUP(C56,TB!C:F,3,0)</f>
        <v>Current account in BDT</v>
      </c>
      <c r="N56" s="549" t="str">
        <f>VLOOKUP(C56,TB!C:F,4,0)</f>
        <v>Cash and cash equivalents</v>
      </c>
      <c r="P56" s="813"/>
      <c r="Q56" s="813"/>
    </row>
    <row r="57" spans="1:17" ht="14.5">
      <c r="A57" s="552" t="str">
        <f t="shared" si="1"/>
        <v>1</v>
      </c>
      <c r="B57" s="553" t="str">
        <f t="shared" si="0"/>
        <v>10340070</v>
      </c>
      <c r="C57" s="601" t="s">
        <v>1057</v>
      </c>
      <c r="D57" s="601" t="s">
        <v>1058</v>
      </c>
      <c r="E57" s="602">
        <v>-0.1</v>
      </c>
      <c r="F57" s="602">
        <v>241200249</v>
      </c>
      <c r="G57" s="602">
        <v>226126099</v>
      </c>
      <c r="H57" s="602">
        <v>15074149.9</v>
      </c>
      <c r="I57" s="602">
        <v>0</v>
      </c>
      <c r="J57" s="602">
        <v>2580000</v>
      </c>
      <c r="K57" s="602">
        <v>2417036.2200000002</v>
      </c>
      <c r="L57" s="602">
        <v>162963.78</v>
      </c>
      <c r="M57" s="549" t="str">
        <f>VLOOKUP(C57,TB!C:F,3,0)</f>
        <v>Current account in USD</v>
      </c>
      <c r="N57" s="549" t="str">
        <f>VLOOKUP(C57,TB!C:F,4,0)</f>
        <v>Cash and cash equivalents</v>
      </c>
      <c r="P57" s="813"/>
      <c r="Q57" s="813"/>
    </row>
    <row r="58" spans="1:17" ht="14.5">
      <c r="A58" s="552" t="str">
        <f t="shared" si="1"/>
        <v>1</v>
      </c>
      <c r="B58" s="553" t="str">
        <f t="shared" si="0"/>
        <v>10340072</v>
      </c>
      <c r="C58" s="601" t="s">
        <v>1332</v>
      </c>
      <c r="D58" s="601" t="s">
        <v>1058</v>
      </c>
      <c r="E58" s="602">
        <v>0</v>
      </c>
      <c r="F58" s="602">
        <v>287209500</v>
      </c>
      <c r="G58" s="602">
        <v>287209500</v>
      </c>
      <c r="H58" s="602">
        <v>0</v>
      </c>
      <c r="I58" s="602">
        <v>0</v>
      </c>
      <c r="J58" s="602">
        <v>3370000</v>
      </c>
      <c r="K58" s="602">
        <v>3370000</v>
      </c>
      <c r="L58" s="602">
        <v>0</v>
      </c>
      <c r="M58" s="549" t="e">
        <f>VLOOKUP(C58,TB!C:F,3,0)</f>
        <v>#N/A</v>
      </c>
      <c r="N58" s="549" t="e">
        <f>VLOOKUP(C58,TB!C:F,4,0)</f>
        <v>#N/A</v>
      </c>
      <c r="P58" s="813"/>
      <c r="Q58" s="813"/>
    </row>
    <row r="59" spans="1:17" ht="14.5">
      <c r="A59" s="552" t="str">
        <f t="shared" si="1"/>
        <v>1</v>
      </c>
      <c r="B59" s="553" t="str">
        <f t="shared" si="0"/>
        <v>10340080</v>
      </c>
      <c r="C59" s="601" t="s">
        <v>1059</v>
      </c>
      <c r="D59" s="601" t="s">
        <v>1060</v>
      </c>
      <c r="E59" s="602">
        <v>21073362.07</v>
      </c>
      <c r="F59" s="602">
        <v>876411022.57000005</v>
      </c>
      <c r="G59" s="602">
        <v>884118041.36000001</v>
      </c>
      <c r="H59" s="602">
        <v>13366343.279999999</v>
      </c>
      <c r="I59" s="602">
        <v>251022.78</v>
      </c>
      <c r="J59" s="602">
        <v>9970451.7599999998</v>
      </c>
      <c r="K59" s="602">
        <v>10076973.529999999</v>
      </c>
      <c r="L59" s="602">
        <v>144501.01</v>
      </c>
      <c r="M59" s="549" t="str">
        <f>VLOOKUP(C59,TB!C:F,3,0)</f>
        <v>Export retention quota (ERQ) account in USD</v>
      </c>
      <c r="N59" s="549" t="str">
        <f>VLOOKUP(C59,TB!C:F,4,0)</f>
        <v>Cash and cash equivalents</v>
      </c>
      <c r="P59" s="813"/>
      <c r="Q59" s="813"/>
    </row>
    <row r="60" spans="1:17" ht="14.5">
      <c r="A60" s="552" t="str">
        <f t="shared" si="1"/>
        <v>1</v>
      </c>
      <c r="B60" s="553" t="str">
        <f t="shared" si="0"/>
        <v>10340081</v>
      </c>
      <c r="C60" s="601" t="s">
        <v>1061</v>
      </c>
      <c r="D60" s="601" t="s">
        <v>1060</v>
      </c>
      <c r="E60" s="602">
        <v>0</v>
      </c>
      <c r="F60" s="602">
        <v>0</v>
      </c>
      <c r="G60" s="602">
        <v>0</v>
      </c>
      <c r="H60" s="602">
        <v>0</v>
      </c>
      <c r="I60" s="602">
        <v>0</v>
      </c>
      <c r="J60" s="602">
        <v>0</v>
      </c>
      <c r="K60" s="602">
        <v>0</v>
      </c>
      <c r="L60" s="602">
        <v>0</v>
      </c>
      <c r="M60" s="549" t="str">
        <f>VLOOKUP(C60,TB!C:F,3,0)</f>
        <v>Export retention quota (ERQ) account in USD</v>
      </c>
      <c r="N60" s="549" t="str">
        <f>VLOOKUP(C60,TB!C:F,4,0)</f>
        <v>Cash and cash equivalents</v>
      </c>
      <c r="P60" s="813"/>
      <c r="Q60" s="813"/>
    </row>
    <row r="61" spans="1:17" ht="14.5">
      <c r="A61" s="552" t="str">
        <f t="shared" si="1"/>
        <v>1</v>
      </c>
      <c r="B61" s="553" t="str">
        <f t="shared" si="0"/>
        <v>10340082</v>
      </c>
      <c r="C61" s="601" t="s">
        <v>1062</v>
      </c>
      <c r="D61" s="601" t="s">
        <v>1060</v>
      </c>
      <c r="E61" s="602">
        <v>0</v>
      </c>
      <c r="F61" s="602">
        <v>237432955.66</v>
      </c>
      <c r="G61" s="602">
        <v>237432955.66</v>
      </c>
      <c r="H61" s="602">
        <v>0</v>
      </c>
      <c r="I61" s="602">
        <v>0</v>
      </c>
      <c r="J61" s="602">
        <v>2769609.14</v>
      </c>
      <c r="K61" s="602">
        <v>2769609.14</v>
      </c>
      <c r="L61" s="602">
        <v>0</v>
      </c>
      <c r="M61" s="549" t="str">
        <f>VLOOKUP(C61,TB!C:F,3,0)</f>
        <v>Export retention quota (ERQ) account in USD</v>
      </c>
      <c r="N61" s="549" t="str">
        <f>VLOOKUP(C61,TB!C:F,4,0)</f>
        <v>Cash and cash equivalents</v>
      </c>
      <c r="P61" s="813"/>
      <c r="Q61" s="813"/>
    </row>
    <row r="62" spans="1:17" ht="14.5">
      <c r="A62" s="552" t="str">
        <f t="shared" si="1"/>
        <v>1</v>
      </c>
      <c r="B62" s="553" t="str">
        <f t="shared" si="0"/>
        <v>10340090</v>
      </c>
      <c r="C62" s="601" t="s">
        <v>1063</v>
      </c>
      <c r="D62" s="601" t="s">
        <v>1064</v>
      </c>
      <c r="E62" s="602">
        <v>72592.94</v>
      </c>
      <c r="F62" s="602">
        <v>0</v>
      </c>
      <c r="G62" s="602">
        <v>0</v>
      </c>
      <c r="H62" s="602">
        <v>72592.94</v>
      </c>
      <c r="I62" s="602">
        <v>854.29</v>
      </c>
      <c r="J62" s="602">
        <v>70</v>
      </c>
      <c r="K62" s="602">
        <v>148</v>
      </c>
      <c r="L62" s="602">
        <v>776.29</v>
      </c>
      <c r="M62" s="549" t="str">
        <f>VLOOKUP(C62,TB!C:F,3,0)</f>
        <v>Current account in BDT</v>
      </c>
      <c r="N62" s="549" t="str">
        <f>VLOOKUP(C62,TB!C:F,4,0)</f>
        <v>Cash and cash equivalents</v>
      </c>
      <c r="P62" s="813"/>
      <c r="Q62" s="813"/>
    </row>
    <row r="63" spans="1:17" ht="14.5">
      <c r="A63" s="552" t="str">
        <f t="shared" si="1"/>
        <v>1</v>
      </c>
      <c r="B63" s="553" t="str">
        <f t="shared" si="0"/>
        <v>10340100</v>
      </c>
      <c r="C63" s="601" t="s">
        <v>1065</v>
      </c>
      <c r="D63" s="601" t="s">
        <v>1066</v>
      </c>
      <c r="E63" s="602">
        <v>116974.21</v>
      </c>
      <c r="F63" s="602">
        <v>0</v>
      </c>
      <c r="G63" s="602">
        <v>839.98</v>
      </c>
      <c r="H63" s="602">
        <v>116134.23</v>
      </c>
      <c r="I63" s="602">
        <v>1376.8</v>
      </c>
      <c r="J63" s="602">
        <v>109</v>
      </c>
      <c r="K63" s="602">
        <v>243.82</v>
      </c>
      <c r="L63" s="602">
        <v>1241.98</v>
      </c>
      <c r="M63" s="549" t="str">
        <f>VLOOKUP(C63,TB!C:F,3,0)</f>
        <v>Current account in BDT</v>
      </c>
      <c r="N63" s="549" t="str">
        <f>VLOOKUP(C63,TB!C:F,4,0)</f>
        <v>Cash and cash equivalents</v>
      </c>
      <c r="P63" s="813"/>
      <c r="Q63" s="813"/>
    </row>
    <row r="64" spans="1:17" ht="14.5">
      <c r="A64" s="552" t="str">
        <f t="shared" si="1"/>
        <v>1</v>
      </c>
      <c r="B64" s="553" t="str">
        <f t="shared" si="0"/>
        <v>10340102</v>
      </c>
      <c r="C64" s="601" t="s">
        <v>1067</v>
      </c>
      <c r="D64" s="601" t="s">
        <v>1068</v>
      </c>
      <c r="E64" s="602">
        <v>0</v>
      </c>
      <c r="F64" s="602">
        <v>0</v>
      </c>
      <c r="G64" s="602">
        <v>0</v>
      </c>
      <c r="H64" s="602">
        <v>0</v>
      </c>
      <c r="I64" s="602">
        <v>0</v>
      </c>
      <c r="J64" s="602">
        <v>0</v>
      </c>
      <c r="K64" s="602">
        <v>0</v>
      </c>
      <c r="L64" s="602">
        <v>0</v>
      </c>
      <c r="M64" s="549" t="str">
        <f>VLOOKUP(C64,TB!C:F,3,0)</f>
        <v>Current account in BDT</v>
      </c>
      <c r="N64" s="549" t="str">
        <f>VLOOKUP(C64,TB!C:F,4,0)</f>
        <v>Cash and cash equivalents</v>
      </c>
      <c r="P64" s="813"/>
      <c r="Q64" s="813"/>
    </row>
    <row r="65" spans="1:17" ht="14.5">
      <c r="A65" s="552" t="str">
        <f t="shared" si="1"/>
        <v>1</v>
      </c>
      <c r="B65" s="553" t="str">
        <f t="shared" si="0"/>
        <v>10340110</v>
      </c>
      <c r="C65" s="601" t="s">
        <v>1069</v>
      </c>
      <c r="D65" s="601" t="s">
        <v>1070</v>
      </c>
      <c r="E65" s="602">
        <v>101598797.95999999</v>
      </c>
      <c r="F65" s="602">
        <v>6404852593.5799999</v>
      </c>
      <c r="G65" s="602">
        <v>6499081727.7399998</v>
      </c>
      <c r="H65" s="602">
        <v>7369663.7999999998</v>
      </c>
      <c r="I65" s="602">
        <v>1210229.8799999999</v>
      </c>
      <c r="J65" s="602">
        <v>75307110.469999999</v>
      </c>
      <c r="K65" s="602">
        <v>76437668.310000002</v>
      </c>
      <c r="L65" s="602">
        <v>79672.039999999994</v>
      </c>
      <c r="M65" s="549" t="str">
        <f>VLOOKUP(C65,TB!C:F,3,0)</f>
        <v>Current account in USD</v>
      </c>
      <c r="N65" s="549" t="str">
        <f>VLOOKUP(C65,TB!C:F,4,0)</f>
        <v>Cash and cash equivalents</v>
      </c>
      <c r="P65" s="813"/>
      <c r="Q65" s="813"/>
    </row>
    <row r="66" spans="1:17" ht="14.5">
      <c r="A66" s="552" t="str">
        <f t="shared" si="1"/>
        <v>1</v>
      </c>
      <c r="B66" s="553" t="str">
        <f t="shared" ref="B66:B129" si="2">RIGHT(C66,8)</f>
        <v>10340111</v>
      </c>
      <c r="C66" s="601" t="s">
        <v>1071</v>
      </c>
      <c r="D66" s="601" t="s">
        <v>1072</v>
      </c>
      <c r="E66" s="602">
        <v>0</v>
      </c>
      <c r="F66" s="602">
        <v>0</v>
      </c>
      <c r="G66" s="602">
        <v>0</v>
      </c>
      <c r="H66" s="602">
        <v>0</v>
      </c>
      <c r="I66" s="602">
        <v>0</v>
      </c>
      <c r="J66" s="602">
        <v>0</v>
      </c>
      <c r="K66" s="602">
        <v>0</v>
      </c>
      <c r="L66" s="602">
        <v>0</v>
      </c>
      <c r="M66" s="549" t="str">
        <f>VLOOKUP(C66,TB!C:F,3,0)</f>
        <v>Current account in USD</v>
      </c>
      <c r="N66" s="549" t="str">
        <f>VLOOKUP(C66,TB!C:F,4,0)</f>
        <v>Cash and cash equivalents</v>
      </c>
      <c r="P66" s="813"/>
      <c r="Q66" s="813"/>
    </row>
    <row r="67" spans="1:17" ht="14.5">
      <c r="A67" s="552" t="str">
        <f t="shared" ref="A67:A130" si="3">LEFT(B67,1)</f>
        <v>1</v>
      </c>
      <c r="B67" s="553" t="str">
        <f t="shared" si="2"/>
        <v>10340120</v>
      </c>
      <c r="C67" s="601" t="s">
        <v>1075</v>
      </c>
      <c r="D67" s="601" t="s">
        <v>1076</v>
      </c>
      <c r="E67" s="602">
        <v>21574623.530000001</v>
      </c>
      <c r="F67" s="602">
        <v>493771644.17000002</v>
      </c>
      <c r="G67" s="602">
        <v>503470608.06</v>
      </c>
      <c r="H67" s="602">
        <v>11875659.640000001</v>
      </c>
      <c r="I67" s="602">
        <v>256993.73</v>
      </c>
      <c r="J67" s="602">
        <v>5523847.1699999999</v>
      </c>
      <c r="K67" s="602">
        <v>5652455.3899999997</v>
      </c>
      <c r="L67" s="602">
        <v>128385.51</v>
      </c>
      <c r="M67" s="549" t="str">
        <f>VLOOKUP(C67,TB!C:F,3,0)</f>
        <v>Current account in USD</v>
      </c>
      <c r="N67" s="549" t="str">
        <f>VLOOKUP(C67,TB!C:F,4,0)</f>
        <v>Cash and cash equivalents</v>
      </c>
      <c r="P67" s="813"/>
      <c r="Q67" s="813"/>
    </row>
    <row r="68" spans="1:17" ht="14.5">
      <c r="A68" s="552" t="str">
        <f t="shared" si="3"/>
        <v>1</v>
      </c>
      <c r="B68" s="553" t="str">
        <f t="shared" si="2"/>
        <v>10340121</v>
      </c>
      <c r="C68" s="601" t="s">
        <v>1077</v>
      </c>
      <c r="D68" s="601" t="s">
        <v>1078</v>
      </c>
      <c r="E68" s="602">
        <v>0</v>
      </c>
      <c r="F68" s="602">
        <v>0</v>
      </c>
      <c r="G68" s="602">
        <v>0</v>
      </c>
      <c r="H68" s="602">
        <v>0</v>
      </c>
      <c r="I68" s="602">
        <v>0</v>
      </c>
      <c r="J68" s="602">
        <v>0</v>
      </c>
      <c r="K68" s="602">
        <v>0</v>
      </c>
      <c r="L68" s="602">
        <v>0</v>
      </c>
      <c r="M68" s="549" t="str">
        <f>VLOOKUP(C68,TB!C:F,3,0)</f>
        <v>Current account in USD</v>
      </c>
      <c r="N68" s="549" t="str">
        <f>VLOOKUP(C68,TB!C:F,4,0)</f>
        <v>Cash and cash equivalents</v>
      </c>
      <c r="P68" s="813"/>
      <c r="Q68" s="813"/>
    </row>
    <row r="69" spans="1:17" ht="14.5">
      <c r="A69" s="552" t="str">
        <f t="shared" si="3"/>
        <v>1</v>
      </c>
      <c r="B69" s="553" t="str">
        <f t="shared" si="2"/>
        <v>10340122</v>
      </c>
      <c r="C69" s="601" t="s">
        <v>1079</v>
      </c>
      <c r="D69" s="601" t="s">
        <v>1080</v>
      </c>
      <c r="E69" s="602">
        <v>0</v>
      </c>
      <c r="F69" s="602">
        <v>142595482.72</v>
      </c>
      <c r="G69" s="602">
        <v>142595482.72</v>
      </c>
      <c r="H69" s="602">
        <v>0</v>
      </c>
      <c r="I69" s="602">
        <v>0</v>
      </c>
      <c r="J69" s="602">
        <v>1649973.26</v>
      </c>
      <c r="K69" s="602">
        <v>1649973.26</v>
      </c>
      <c r="L69" s="602">
        <v>0</v>
      </c>
      <c r="M69" s="549" t="str">
        <f>VLOOKUP(C69,TB!C:F,3,0)</f>
        <v>Current account in USD</v>
      </c>
      <c r="N69" s="549" t="str">
        <f>VLOOKUP(C69,TB!C:F,4,0)</f>
        <v>Cash and cash equivalents</v>
      </c>
      <c r="P69" s="813"/>
      <c r="Q69" s="813"/>
    </row>
    <row r="70" spans="1:17" ht="14.5">
      <c r="A70" s="552" t="str">
        <f t="shared" si="3"/>
        <v>1</v>
      </c>
      <c r="B70" s="553" t="str">
        <f t="shared" si="2"/>
        <v>10340130</v>
      </c>
      <c r="C70" s="601" t="s">
        <v>1081</v>
      </c>
      <c r="D70" s="601" t="s">
        <v>1082</v>
      </c>
      <c r="E70" s="602">
        <v>1208921.68</v>
      </c>
      <c r="F70" s="602">
        <v>419855272.56</v>
      </c>
      <c r="G70" s="602">
        <v>418307337.25</v>
      </c>
      <c r="H70" s="602">
        <v>2756856.99</v>
      </c>
      <c r="I70" s="602">
        <v>14230.91</v>
      </c>
      <c r="J70" s="602">
        <v>4873040.6100000003</v>
      </c>
      <c r="K70" s="602">
        <v>4857786.87</v>
      </c>
      <c r="L70" s="602">
        <v>29484.65</v>
      </c>
      <c r="M70" s="549" t="str">
        <f>VLOOKUP(C70,TB!C:F,3,0)</f>
        <v>Current account in BDT (SCB)</v>
      </c>
      <c r="N70" s="549" t="str">
        <f>VLOOKUP(C70,TB!C:F,4,0)</f>
        <v>Cash and cash equivalents</v>
      </c>
      <c r="P70" s="813"/>
      <c r="Q70" s="813"/>
    </row>
    <row r="71" spans="1:17" ht="14.5">
      <c r="A71" s="552" t="str">
        <f t="shared" si="3"/>
        <v>1</v>
      </c>
      <c r="B71" s="553" t="str">
        <f t="shared" si="2"/>
        <v>10340131</v>
      </c>
      <c r="C71" s="601" t="s">
        <v>1083</v>
      </c>
      <c r="D71" s="601" t="s">
        <v>1084</v>
      </c>
      <c r="E71" s="602">
        <v>0</v>
      </c>
      <c r="F71" s="602">
        <v>209300000</v>
      </c>
      <c r="G71" s="602">
        <v>209300000</v>
      </c>
      <c r="H71" s="602">
        <v>0</v>
      </c>
      <c r="I71" s="602">
        <v>0.21</v>
      </c>
      <c r="J71" s="602">
        <v>2445092.98</v>
      </c>
      <c r="K71" s="602">
        <v>2445092.98</v>
      </c>
      <c r="L71" s="602">
        <v>0.21</v>
      </c>
      <c r="M71" s="549" t="str">
        <f>VLOOKUP(C71,TB!C:F,3,0)</f>
        <v>Current account in BDT (SCB)</v>
      </c>
      <c r="N71" s="549" t="str">
        <f>VLOOKUP(C71,TB!C:F,4,0)</f>
        <v>Cash and cash equivalents</v>
      </c>
      <c r="P71" s="813"/>
      <c r="Q71" s="813"/>
    </row>
    <row r="72" spans="1:17" ht="14.5">
      <c r="A72" s="552" t="str">
        <f t="shared" si="3"/>
        <v>1</v>
      </c>
      <c r="B72" s="553" t="str">
        <f t="shared" si="2"/>
        <v>10340132</v>
      </c>
      <c r="C72" s="601" t="s">
        <v>1085</v>
      </c>
      <c r="D72" s="601" t="s">
        <v>1086</v>
      </c>
      <c r="E72" s="602">
        <v>0</v>
      </c>
      <c r="F72" s="602">
        <v>343875325.27999997</v>
      </c>
      <c r="G72" s="602">
        <v>343875325.27999997</v>
      </c>
      <c r="H72" s="602">
        <v>0</v>
      </c>
      <c r="I72" s="602">
        <v>0.44</v>
      </c>
      <c r="J72" s="602">
        <v>3999728.44</v>
      </c>
      <c r="K72" s="602">
        <v>3999728.44</v>
      </c>
      <c r="L72" s="602">
        <v>0.44</v>
      </c>
      <c r="M72" s="549" t="str">
        <f>VLOOKUP(C72,TB!C:F,3,0)</f>
        <v>Current account in BDT (SCB)</v>
      </c>
      <c r="N72" s="549" t="str">
        <f>VLOOKUP(C72,TB!C:F,4,0)</f>
        <v>Cash and cash equivalents</v>
      </c>
      <c r="P72" s="813"/>
      <c r="Q72" s="813"/>
    </row>
    <row r="73" spans="1:17" ht="14.5">
      <c r="A73" s="552" t="str">
        <f t="shared" si="3"/>
        <v>1</v>
      </c>
      <c r="B73" s="553" t="str">
        <f t="shared" si="2"/>
        <v>10340140</v>
      </c>
      <c r="C73" s="601" t="s">
        <v>1087</v>
      </c>
      <c r="D73" s="601" t="s">
        <v>1088</v>
      </c>
      <c r="E73" s="602">
        <v>8435</v>
      </c>
      <c r="F73" s="602">
        <v>0</v>
      </c>
      <c r="G73" s="602">
        <v>690</v>
      </c>
      <c r="H73" s="602">
        <v>7745</v>
      </c>
      <c r="I73" s="602">
        <v>99.3</v>
      </c>
      <c r="J73" s="602">
        <v>11</v>
      </c>
      <c r="K73" s="602">
        <v>27.89</v>
      </c>
      <c r="L73" s="602">
        <v>82.41</v>
      </c>
      <c r="M73" s="549" t="str">
        <f>VLOOKUP(C73,TB!C:F,3,0)</f>
        <v>Current account in BDT (EBL)</v>
      </c>
      <c r="N73" s="549" t="str">
        <f>VLOOKUP(C73,TB!C:F,4,0)</f>
        <v>Cash and cash equivalents</v>
      </c>
      <c r="P73" s="813"/>
      <c r="Q73" s="813"/>
    </row>
    <row r="74" spans="1:17" ht="14.5">
      <c r="A74" s="552" t="str">
        <f t="shared" si="3"/>
        <v>1</v>
      </c>
      <c r="B74" s="553" t="str">
        <f t="shared" si="2"/>
        <v>10340150</v>
      </c>
      <c r="C74" s="601" t="s">
        <v>1775</v>
      </c>
      <c r="D74" s="601" t="s">
        <v>1776</v>
      </c>
      <c r="E74" s="602">
        <v>0</v>
      </c>
      <c r="F74" s="602">
        <v>661633422.57000005</v>
      </c>
      <c r="G74" s="602">
        <v>660631576.62</v>
      </c>
      <c r="H74" s="602">
        <v>1001845.95</v>
      </c>
      <c r="I74" s="602">
        <v>0</v>
      </c>
      <c r="J74" s="602">
        <v>7644891.1799999997</v>
      </c>
      <c r="K74" s="602">
        <v>7634176.7000000002</v>
      </c>
      <c r="L74" s="602">
        <v>10714.48</v>
      </c>
      <c r="M74" s="549" t="str">
        <f>VLOOKUP(C74,TB!C:F,3,0)</f>
        <v>Current account in BDT(DBBL)</v>
      </c>
      <c r="N74" s="549" t="str">
        <f>VLOOKUP(C74,TB!C:F,4,0)</f>
        <v>Cash and cash equivalents</v>
      </c>
      <c r="P74" s="813"/>
      <c r="Q74" s="813"/>
    </row>
    <row r="75" spans="1:17" ht="14.5">
      <c r="A75" s="552" t="str">
        <f t="shared" si="3"/>
        <v>1</v>
      </c>
      <c r="B75" s="553" t="str">
        <f t="shared" si="2"/>
        <v>10340151</v>
      </c>
      <c r="C75" s="601" t="s">
        <v>1777</v>
      </c>
      <c r="D75" s="601" t="s">
        <v>1778</v>
      </c>
      <c r="E75" s="602">
        <v>0</v>
      </c>
      <c r="F75" s="602">
        <v>77000000</v>
      </c>
      <c r="G75" s="602">
        <v>77000000</v>
      </c>
      <c r="H75" s="602">
        <v>0</v>
      </c>
      <c r="I75" s="602">
        <v>0</v>
      </c>
      <c r="J75" s="602">
        <v>895290.66</v>
      </c>
      <c r="K75" s="602">
        <v>895290.66</v>
      </c>
      <c r="L75" s="602">
        <v>0</v>
      </c>
      <c r="M75" s="549" t="str">
        <f>VLOOKUP(C75,TB!C:F,3,0)</f>
        <v>Current account in BDT(DBBL)</v>
      </c>
      <c r="N75" s="549" t="str">
        <f>VLOOKUP(C75,TB!C:F,4,0)</f>
        <v>Cash and cash equivalents</v>
      </c>
      <c r="P75" s="813"/>
      <c r="Q75" s="813"/>
    </row>
    <row r="76" spans="1:17" ht="14.5">
      <c r="A76" s="552" t="str">
        <f t="shared" si="3"/>
        <v>1</v>
      </c>
      <c r="B76" s="553" t="str">
        <f t="shared" si="2"/>
        <v>10340152</v>
      </c>
      <c r="C76" s="601" t="s">
        <v>1779</v>
      </c>
      <c r="D76" s="601" t="s">
        <v>1780</v>
      </c>
      <c r="E76" s="602">
        <v>0</v>
      </c>
      <c r="F76" s="602">
        <v>140982908</v>
      </c>
      <c r="G76" s="602">
        <v>140982908</v>
      </c>
      <c r="H76" s="602">
        <v>0</v>
      </c>
      <c r="I76" s="602">
        <v>0</v>
      </c>
      <c r="J76" s="602">
        <v>1639013.01</v>
      </c>
      <c r="K76" s="602">
        <v>1639013.01</v>
      </c>
      <c r="L76" s="602">
        <v>0</v>
      </c>
      <c r="M76" s="549" t="str">
        <f>VLOOKUP(C76,TB!C:F,3,0)</f>
        <v>Current account in BDT(DBBL)</v>
      </c>
      <c r="N76" s="549" t="str">
        <f>VLOOKUP(C76,TB!C:F,4,0)</f>
        <v>Cash and cash equivalents</v>
      </c>
      <c r="P76" s="813"/>
      <c r="Q76" s="813"/>
    </row>
    <row r="77" spans="1:17" ht="14.5">
      <c r="A77" s="552" t="str">
        <f t="shared" si="3"/>
        <v>1</v>
      </c>
      <c r="B77" s="553" t="str">
        <f t="shared" si="2"/>
        <v>10340210</v>
      </c>
      <c r="C77" s="601" t="s">
        <v>1781</v>
      </c>
      <c r="D77" s="601" t="s">
        <v>1782</v>
      </c>
      <c r="E77" s="602">
        <v>0</v>
      </c>
      <c r="F77" s="602">
        <v>130456240.95</v>
      </c>
      <c r="G77" s="602">
        <v>130186856.81999999</v>
      </c>
      <c r="H77" s="602">
        <v>269384.13</v>
      </c>
      <c r="I77" s="602">
        <v>0</v>
      </c>
      <c r="J77" s="602">
        <v>1482926.85</v>
      </c>
      <c r="K77" s="602">
        <v>1480045.58</v>
      </c>
      <c r="L77" s="602">
        <v>2881.27</v>
      </c>
      <c r="M77" s="549" t="str">
        <f>VLOOKUP(C77,TB!C:F,3,0)</f>
        <v>Current account in USD (CBL)</v>
      </c>
      <c r="N77" s="549" t="str">
        <f>VLOOKUP(C77,TB!C:F,4,0)</f>
        <v>Cash and cash equivalents</v>
      </c>
      <c r="P77" s="813"/>
      <c r="Q77" s="813"/>
    </row>
    <row r="78" spans="1:17" ht="14.5">
      <c r="A78" s="552" t="str">
        <f t="shared" si="3"/>
        <v>1</v>
      </c>
      <c r="B78" s="553" t="str">
        <f t="shared" si="2"/>
        <v>10340220</v>
      </c>
      <c r="C78" s="601" t="s">
        <v>1783</v>
      </c>
      <c r="D78" s="601" t="s">
        <v>1784</v>
      </c>
      <c r="E78" s="602">
        <v>0</v>
      </c>
      <c r="F78" s="602">
        <v>34288494.310000002</v>
      </c>
      <c r="G78" s="602">
        <v>21614639.920000002</v>
      </c>
      <c r="H78" s="602">
        <v>12673854.390000001</v>
      </c>
      <c r="I78" s="602">
        <v>0</v>
      </c>
      <c r="J78" s="602">
        <v>361543.61</v>
      </c>
      <c r="K78" s="602">
        <v>224528.97</v>
      </c>
      <c r="L78" s="602">
        <v>137014.64000000001</v>
      </c>
      <c r="M78" s="549" t="str">
        <f>VLOOKUP(C78,TB!C:F,3,0)</f>
        <v>Current account in USD (CBL)</v>
      </c>
      <c r="N78" s="549" t="str">
        <f>VLOOKUP(C78,TB!C:F,4,0)</f>
        <v>Cash and cash equivalents</v>
      </c>
      <c r="P78" s="813"/>
      <c r="Q78" s="813"/>
    </row>
    <row r="79" spans="1:17" ht="14.5">
      <c r="A79" s="552" t="str">
        <f t="shared" si="3"/>
        <v>1</v>
      </c>
      <c r="B79" s="553" t="str">
        <f t="shared" si="2"/>
        <v>10340221</v>
      </c>
      <c r="C79" s="601" t="s">
        <v>1785</v>
      </c>
      <c r="D79" s="601" t="s">
        <v>1786</v>
      </c>
      <c r="E79" s="602">
        <v>0</v>
      </c>
      <c r="F79" s="602">
        <v>680400</v>
      </c>
      <c r="G79" s="602">
        <v>680400</v>
      </c>
      <c r="H79" s="602">
        <v>0</v>
      </c>
      <c r="I79" s="602">
        <v>0</v>
      </c>
      <c r="J79" s="602">
        <v>8000</v>
      </c>
      <c r="K79" s="602">
        <v>8000</v>
      </c>
      <c r="L79" s="602">
        <v>0</v>
      </c>
      <c r="M79" s="549" t="str">
        <f>VLOOKUP(C79,TB!C:F,3,0)</f>
        <v>Current account in BDT (CBL)</v>
      </c>
      <c r="N79" s="549" t="str">
        <f>VLOOKUP(C79,TB!C:F,4,0)</f>
        <v>Cash and cash equivalents</v>
      </c>
      <c r="P79" s="813"/>
      <c r="Q79" s="813"/>
    </row>
    <row r="80" spans="1:17" ht="14.5">
      <c r="A80" s="552" t="str">
        <f t="shared" si="3"/>
        <v>1</v>
      </c>
      <c r="B80" s="553" t="str">
        <f t="shared" si="2"/>
        <v>10340230</v>
      </c>
      <c r="C80" s="601" t="s">
        <v>1787</v>
      </c>
      <c r="D80" s="601" t="s">
        <v>1788</v>
      </c>
      <c r="E80" s="602">
        <v>0</v>
      </c>
      <c r="F80" s="602">
        <v>0</v>
      </c>
      <c r="G80" s="602">
        <v>30168058.600000001</v>
      </c>
      <c r="H80" s="602">
        <v>-30168058.600000001</v>
      </c>
      <c r="I80" s="602">
        <v>0</v>
      </c>
      <c r="J80" s="602">
        <v>20922</v>
      </c>
      <c r="K80" s="602">
        <v>343575.05</v>
      </c>
      <c r="L80" s="602">
        <v>-322653.05</v>
      </c>
      <c r="M80" s="549" t="str">
        <f>VLOOKUP(C80,TB!C:F,3,0)</f>
        <v>Current account in BDT (CBL)</v>
      </c>
      <c r="N80" s="549" t="str">
        <f>VLOOKUP(C80,TB!C:F,4,0)</f>
        <v>Cash and cash equivalents</v>
      </c>
      <c r="P80" s="813"/>
      <c r="Q80" s="813"/>
    </row>
    <row r="81" spans="1:17" ht="14.5">
      <c r="A81" s="552" t="str">
        <f t="shared" si="3"/>
        <v>1</v>
      </c>
      <c r="B81" s="553" t="str">
        <f t="shared" si="2"/>
        <v>10340240</v>
      </c>
      <c r="C81" s="601" t="s">
        <v>2387</v>
      </c>
      <c r="D81" s="601" t="s">
        <v>2388</v>
      </c>
      <c r="E81" s="602">
        <v>0</v>
      </c>
      <c r="F81" s="602">
        <v>36861202.439999998</v>
      </c>
      <c r="G81" s="602">
        <v>1240032.49</v>
      </c>
      <c r="H81" s="602">
        <v>35621169.950000003</v>
      </c>
      <c r="I81" s="602">
        <v>0</v>
      </c>
      <c r="J81" s="602">
        <v>395375.2</v>
      </c>
      <c r="K81" s="602">
        <v>10281.469999999999</v>
      </c>
      <c r="L81" s="602">
        <v>385093.73</v>
      </c>
      <c r="M81" s="549" t="str">
        <f>VLOOKUP(C81,TB!C:F,3,0)</f>
        <v>Current account in USD (CBL)</v>
      </c>
      <c r="N81" s="549" t="str">
        <f>VLOOKUP(C81,TB!C:F,4,0)</f>
        <v>Cash and cash equivalents</v>
      </c>
      <c r="P81" s="813"/>
      <c r="Q81" s="813"/>
    </row>
    <row r="82" spans="1:17" ht="14.5">
      <c r="A82" s="552" t="str">
        <f t="shared" si="3"/>
        <v>1</v>
      </c>
      <c r="B82" s="553" t="str">
        <f t="shared" si="2"/>
        <v>10340250</v>
      </c>
      <c r="C82" s="601" t="s">
        <v>2389</v>
      </c>
      <c r="D82" s="601" t="s">
        <v>2390</v>
      </c>
      <c r="E82" s="602">
        <v>0</v>
      </c>
      <c r="F82" s="602">
        <v>7057086.1500000004</v>
      </c>
      <c r="G82" s="602">
        <v>4373857.4000000004</v>
      </c>
      <c r="H82" s="602">
        <v>2683228.75</v>
      </c>
      <c r="I82" s="602">
        <v>0</v>
      </c>
      <c r="J82" s="602">
        <v>74376.34</v>
      </c>
      <c r="K82" s="602">
        <v>45368.46</v>
      </c>
      <c r="L82" s="602">
        <v>29007.88</v>
      </c>
      <c r="M82" s="549" t="str">
        <f>VLOOKUP(C82,TB!C:F,3,0)</f>
        <v>Current account in USD (CBL)</v>
      </c>
      <c r="N82" s="549" t="str">
        <f>VLOOKUP(C82,TB!C:F,4,0)</f>
        <v>Cash and cash equivalents</v>
      </c>
      <c r="P82" s="813"/>
      <c r="Q82" s="813"/>
    </row>
    <row r="83" spans="1:17" ht="14.5">
      <c r="A83" s="552" t="str">
        <f t="shared" si="3"/>
        <v>1</v>
      </c>
      <c r="B83" s="553" t="str">
        <f t="shared" si="2"/>
        <v>10349998</v>
      </c>
      <c r="C83" s="601" t="s">
        <v>356</v>
      </c>
      <c r="D83" s="601" t="s">
        <v>292</v>
      </c>
      <c r="E83" s="602">
        <v>-0.37</v>
      </c>
      <c r="F83" s="602">
        <v>1197803701.6800001</v>
      </c>
      <c r="G83" s="602">
        <v>1006151379.1799999</v>
      </c>
      <c r="H83" s="602">
        <v>191652322.13</v>
      </c>
      <c r="I83" s="602">
        <v>0</v>
      </c>
      <c r="J83" s="602">
        <v>13870459.460000001</v>
      </c>
      <c r="K83" s="602">
        <v>11798542.460000001</v>
      </c>
      <c r="L83" s="602">
        <v>2071917</v>
      </c>
      <c r="M83" s="549" t="str">
        <f>VLOOKUP(C83,TB!C:F,3,0)</f>
        <v>Funds-in-transit</v>
      </c>
      <c r="N83" s="549" t="str">
        <f>VLOOKUP(C83,TB!C:F,4,0)</f>
        <v>Cash and cash equivalents</v>
      </c>
      <c r="P83" s="813"/>
      <c r="Q83" s="813"/>
    </row>
    <row r="84" spans="1:17" ht="14.5">
      <c r="A84" s="552" t="str">
        <f t="shared" si="3"/>
        <v>1</v>
      </c>
      <c r="B84" s="553" t="str">
        <f t="shared" si="2"/>
        <v>10350001</v>
      </c>
      <c r="C84" s="601" t="s">
        <v>358</v>
      </c>
      <c r="D84" s="601" t="s">
        <v>44</v>
      </c>
      <c r="E84" s="602">
        <v>0</v>
      </c>
      <c r="F84" s="602">
        <v>0</v>
      </c>
      <c r="G84" s="602">
        <v>0</v>
      </c>
      <c r="H84" s="602">
        <v>0</v>
      </c>
      <c r="I84" s="602">
        <v>0</v>
      </c>
      <c r="J84" s="602">
        <v>0</v>
      </c>
      <c r="K84" s="602">
        <v>0</v>
      </c>
      <c r="L84" s="602">
        <v>0</v>
      </c>
      <c r="M84" s="549" t="str">
        <f>VLOOKUP(C84,TB!C:F,3,0)</f>
        <v>Raw materials</v>
      </c>
      <c r="N84" s="549" t="str">
        <f>VLOOKUP(C84,TB!C:F,4,0)</f>
        <v>Inventories</v>
      </c>
      <c r="P84" s="813"/>
      <c r="Q84" s="813"/>
    </row>
    <row r="85" spans="1:17" ht="14.5">
      <c r="A85" s="552" t="str">
        <f t="shared" si="3"/>
        <v>1</v>
      </c>
      <c r="B85" s="553" t="str">
        <f t="shared" si="2"/>
        <v>10350002</v>
      </c>
      <c r="C85" s="601" t="s">
        <v>359</v>
      </c>
      <c r="D85" s="601" t="s">
        <v>45</v>
      </c>
      <c r="E85" s="602">
        <v>0</v>
      </c>
      <c r="F85" s="602">
        <v>0</v>
      </c>
      <c r="G85" s="602">
        <v>0</v>
      </c>
      <c r="H85" s="602">
        <v>0</v>
      </c>
      <c r="I85" s="602">
        <v>0</v>
      </c>
      <c r="J85" s="602">
        <v>0</v>
      </c>
      <c r="K85" s="602">
        <v>0</v>
      </c>
      <c r="L85" s="602">
        <v>0</v>
      </c>
      <c r="M85" s="549" t="str">
        <f>VLOOKUP(C85,TB!C:F,3,0)</f>
        <v>Raw materials</v>
      </c>
      <c r="N85" s="549" t="str">
        <f>VLOOKUP(C85,TB!C:F,4,0)</f>
        <v>Inventories</v>
      </c>
      <c r="P85" s="813"/>
      <c r="Q85" s="813"/>
    </row>
    <row r="86" spans="1:17" ht="14.5">
      <c r="A86" s="552" t="str">
        <f t="shared" si="3"/>
        <v>1</v>
      </c>
      <c r="B86" s="553" t="str">
        <f t="shared" si="2"/>
        <v>10350003</v>
      </c>
      <c r="C86" s="601" t="s">
        <v>360</v>
      </c>
      <c r="D86" s="601" t="s">
        <v>46</v>
      </c>
      <c r="E86" s="602">
        <v>5327053.63</v>
      </c>
      <c r="F86" s="602">
        <v>19228783.079999998</v>
      </c>
      <c r="G86" s="602">
        <v>20228343.390000001</v>
      </c>
      <c r="H86" s="602">
        <v>4327493.32</v>
      </c>
      <c r="I86" s="602">
        <v>83608.08</v>
      </c>
      <c r="J86" s="602">
        <v>224875.14</v>
      </c>
      <c r="K86" s="602">
        <v>235394.37</v>
      </c>
      <c r="L86" s="602">
        <v>73088.850000000006</v>
      </c>
      <c r="M86" s="549" t="str">
        <f>VLOOKUP(C86,TB!C:F,3,0)</f>
        <v>Raw materials</v>
      </c>
      <c r="N86" s="549" t="str">
        <f>VLOOKUP(C86,TB!C:F,4,0)</f>
        <v>Inventories</v>
      </c>
      <c r="P86" s="813"/>
      <c r="Q86" s="813"/>
    </row>
    <row r="87" spans="1:17" ht="14.5">
      <c r="A87" s="552" t="str">
        <f t="shared" si="3"/>
        <v>1</v>
      </c>
      <c r="B87" s="553" t="str">
        <f t="shared" si="2"/>
        <v>10350004</v>
      </c>
      <c r="C87" s="601" t="s">
        <v>361</v>
      </c>
      <c r="D87" s="601" t="s">
        <v>293</v>
      </c>
      <c r="E87" s="602">
        <v>279278.59000000003</v>
      </c>
      <c r="F87" s="602">
        <v>20478116.469999999</v>
      </c>
      <c r="G87" s="602">
        <v>20468802.41</v>
      </c>
      <c r="H87" s="602">
        <v>288592.65000000002</v>
      </c>
      <c r="I87" s="602">
        <v>4537.9399999999996</v>
      </c>
      <c r="J87" s="602">
        <v>238040.47</v>
      </c>
      <c r="K87" s="602">
        <v>237816.18</v>
      </c>
      <c r="L87" s="602">
        <v>4762.2299999999996</v>
      </c>
      <c r="M87" s="549" t="str">
        <f>VLOOKUP(C87,TB!C:F,3,0)</f>
        <v>Spares parts and consumables</v>
      </c>
      <c r="N87" s="549" t="str">
        <f>VLOOKUP(C87,TB!C:F,4,0)</f>
        <v>Inventories</v>
      </c>
      <c r="P87" s="813"/>
      <c r="Q87" s="813"/>
    </row>
    <row r="88" spans="1:17" ht="14.5">
      <c r="A88" s="552" t="str">
        <f t="shared" si="3"/>
        <v>1</v>
      </c>
      <c r="B88" s="553" t="str">
        <f t="shared" si="2"/>
        <v>10350005</v>
      </c>
      <c r="C88" s="601" t="s">
        <v>362</v>
      </c>
      <c r="D88" s="601" t="s">
        <v>307</v>
      </c>
      <c r="E88" s="602">
        <v>3048766.63</v>
      </c>
      <c r="F88" s="602">
        <v>79643474.650000006</v>
      </c>
      <c r="G88" s="602">
        <v>80060434.840000004</v>
      </c>
      <c r="H88" s="602">
        <v>2631806.44</v>
      </c>
      <c r="I88" s="602">
        <v>74868.77</v>
      </c>
      <c r="J88" s="602">
        <v>935865.78</v>
      </c>
      <c r="K88" s="602">
        <v>929873.77</v>
      </c>
      <c r="L88" s="602">
        <v>80860.78</v>
      </c>
      <c r="M88" s="549" t="str">
        <f>VLOOKUP(C88,TB!C:F,3,0)</f>
        <v>Packing materials</v>
      </c>
      <c r="N88" s="549" t="str">
        <f>VLOOKUP(C88,TB!C:F,4,0)</f>
        <v>Inventories</v>
      </c>
      <c r="P88" s="813"/>
      <c r="Q88" s="813"/>
    </row>
    <row r="89" spans="1:17" ht="14.5">
      <c r="A89" s="552" t="str">
        <f t="shared" si="3"/>
        <v>1</v>
      </c>
      <c r="B89" s="553" t="str">
        <f t="shared" si="2"/>
        <v>10350006</v>
      </c>
      <c r="C89" s="601" t="s">
        <v>363</v>
      </c>
      <c r="D89" s="601" t="s">
        <v>294</v>
      </c>
      <c r="E89" s="602">
        <v>4832873.9000000004</v>
      </c>
      <c r="F89" s="602">
        <v>12532846.640000001</v>
      </c>
      <c r="G89" s="602">
        <v>16189035.189999999</v>
      </c>
      <c r="H89" s="602">
        <v>1176685.3500000001</v>
      </c>
      <c r="I89" s="602">
        <v>67201.58</v>
      </c>
      <c r="J89" s="602">
        <v>146676.65</v>
      </c>
      <c r="K89" s="602">
        <v>186859.61</v>
      </c>
      <c r="L89" s="602">
        <v>27018.62</v>
      </c>
      <c r="M89" s="549" t="str">
        <f>VLOOKUP(C89,TB!C:F,3,0)</f>
        <v>Spares parts and consumables</v>
      </c>
      <c r="N89" s="549" t="str">
        <f>VLOOKUP(C89,TB!C:F,4,0)</f>
        <v>Inventories</v>
      </c>
      <c r="P89" s="813"/>
      <c r="Q89" s="813"/>
    </row>
    <row r="90" spans="1:17" ht="14.5">
      <c r="A90" s="552" t="str">
        <f t="shared" si="3"/>
        <v>1</v>
      </c>
      <c r="B90" s="553" t="str">
        <f t="shared" si="2"/>
        <v>10350007</v>
      </c>
      <c r="C90" s="601" t="s">
        <v>364</v>
      </c>
      <c r="D90" s="601" t="s">
        <v>77</v>
      </c>
      <c r="E90" s="602">
        <v>0</v>
      </c>
      <c r="F90" s="602">
        <v>0</v>
      </c>
      <c r="G90" s="602">
        <v>0</v>
      </c>
      <c r="H90" s="602">
        <v>0</v>
      </c>
      <c r="I90" s="602">
        <v>0</v>
      </c>
      <c r="J90" s="602">
        <v>0</v>
      </c>
      <c r="K90" s="602">
        <v>0</v>
      </c>
      <c r="L90" s="602">
        <v>0</v>
      </c>
      <c r="M90" s="549" t="str">
        <f>VLOOKUP(C90,TB!C:F,3,0)</f>
        <v>Work-in-process</v>
      </c>
      <c r="N90" s="549" t="str">
        <f>VLOOKUP(C90,TB!C:F,4,0)</f>
        <v>Inventories</v>
      </c>
      <c r="P90" s="813"/>
      <c r="Q90" s="813"/>
    </row>
    <row r="91" spans="1:17" ht="14.5">
      <c r="A91" s="552" t="str">
        <f t="shared" si="3"/>
        <v>1</v>
      </c>
      <c r="B91" s="553" t="str">
        <f t="shared" si="2"/>
        <v>10350008</v>
      </c>
      <c r="C91" s="601" t="s">
        <v>365</v>
      </c>
      <c r="D91" s="601" t="s">
        <v>187</v>
      </c>
      <c r="E91" s="602">
        <v>0</v>
      </c>
      <c r="F91" s="602">
        <v>0</v>
      </c>
      <c r="G91" s="602">
        <v>0</v>
      </c>
      <c r="H91" s="602">
        <v>0</v>
      </c>
      <c r="I91" s="602">
        <v>0</v>
      </c>
      <c r="J91" s="602">
        <v>0</v>
      </c>
      <c r="K91" s="602">
        <v>0</v>
      </c>
      <c r="L91" s="602">
        <v>0</v>
      </c>
      <c r="M91" s="549" t="str">
        <f>VLOOKUP(C91,TB!C:F,3,0)</f>
        <v>Finished goods</v>
      </c>
      <c r="N91" s="549" t="str">
        <f>VLOOKUP(C91,TB!C:F,4,0)</f>
        <v>Inventories</v>
      </c>
      <c r="P91" s="813"/>
      <c r="Q91" s="813"/>
    </row>
    <row r="92" spans="1:17" ht="14.5">
      <c r="A92" s="552" t="str">
        <f t="shared" si="3"/>
        <v>1</v>
      </c>
      <c r="B92" s="553" t="str">
        <f t="shared" si="2"/>
        <v>10350011</v>
      </c>
      <c r="C92" s="601" t="s">
        <v>366</v>
      </c>
      <c r="D92" s="601" t="s">
        <v>188</v>
      </c>
      <c r="E92" s="602">
        <v>0</v>
      </c>
      <c r="F92" s="602">
        <v>7466838.8799999999</v>
      </c>
      <c r="G92" s="602">
        <v>7466838.8799999999</v>
      </c>
      <c r="H92" s="602">
        <v>0</v>
      </c>
      <c r="I92" s="602">
        <v>0</v>
      </c>
      <c r="J92" s="602">
        <v>87793.52</v>
      </c>
      <c r="K92" s="602">
        <v>87793.52</v>
      </c>
      <c r="L92" s="602">
        <v>0</v>
      </c>
      <c r="M92" s="549" t="str">
        <f>VLOOKUP(C92,TB!C:F,3,0)</f>
        <v>Goods-in-transit</v>
      </c>
      <c r="N92" s="549" t="str">
        <f>VLOOKUP(C92,TB!C:F,4,0)</f>
        <v>Inventories</v>
      </c>
      <c r="P92" s="813"/>
      <c r="Q92" s="813"/>
    </row>
    <row r="93" spans="1:17" ht="14.5">
      <c r="A93" s="552" t="str">
        <f t="shared" si="3"/>
        <v>1</v>
      </c>
      <c r="B93" s="553" t="str">
        <f t="shared" si="2"/>
        <v>10350012</v>
      </c>
      <c r="C93" s="601" t="s">
        <v>367</v>
      </c>
      <c r="D93" s="601" t="s">
        <v>189</v>
      </c>
      <c r="E93" s="602">
        <v>11869104.529999999</v>
      </c>
      <c r="F93" s="602">
        <v>268072596.46000001</v>
      </c>
      <c r="G93" s="602">
        <v>258894160.34</v>
      </c>
      <c r="H93" s="602">
        <v>21047540.649999999</v>
      </c>
      <c r="I93" s="602">
        <v>141383.01999999999</v>
      </c>
      <c r="J93" s="602">
        <v>3108730.31</v>
      </c>
      <c r="K93" s="602">
        <v>3022572.35</v>
      </c>
      <c r="L93" s="602">
        <v>227540.98</v>
      </c>
      <c r="M93" s="549" t="str">
        <f>VLOOKUP(C93,TB!C:F,3,0)</f>
        <v>Goods-in-transit</v>
      </c>
      <c r="N93" s="549" t="str">
        <f>VLOOKUP(C93,TB!C:F,4,0)</f>
        <v>Inventories</v>
      </c>
      <c r="P93" s="813"/>
      <c r="Q93" s="813"/>
    </row>
    <row r="94" spans="1:17" ht="14.5">
      <c r="A94" s="552" t="str">
        <f t="shared" si="3"/>
        <v>1</v>
      </c>
      <c r="B94" s="553" t="str">
        <f t="shared" si="2"/>
        <v>10350013</v>
      </c>
      <c r="C94" s="601" t="s">
        <v>1333</v>
      </c>
      <c r="D94" s="601" t="s">
        <v>1334</v>
      </c>
      <c r="E94" s="602">
        <v>288611</v>
      </c>
      <c r="F94" s="602">
        <v>17644803.739999998</v>
      </c>
      <c r="G94" s="602">
        <v>15982973.220000001</v>
      </c>
      <c r="H94" s="602">
        <v>1950441.52</v>
      </c>
      <c r="I94" s="602">
        <v>3397.29</v>
      </c>
      <c r="J94" s="602">
        <v>204666.53</v>
      </c>
      <c r="K94" s="602">
        <v>185157.87</v>
      </c>
      <c r="L94" s="602">
        <v>22905.95</v>
      </c>
      <c r="M94" s="549" t="str">
        <f>VLOOKUP(C94,TB!C:F,3,0)</f>
        <v>Spares parts and consumables</v>
      </c>
      <c r="N94" s="549" t="str">
        <f>VLOOKUP(C94,TB!C:F,4,0)</f>
        <v>Inventories</v>
      </c>
      <c r="P94" s="813"/>
      <c r="Q94" s="813"/>
    </row>
    <row r="95" spans="1:17" ht="14.5">
      <c r="A95" s="552" t="str">
        <f t="shared" si="3"/>
        <v>1</v>
      </c>
      <c r="B95" s="553" t="str">
        <f t="shared" si="2"/>
        <v>10350014</v>
      </c>
      <c r="C95" s="601" t="s">
        <v>1335</v>
      </c>
      <c r="D95" s="601" t="s">
        <v>1336</v>
      </c>
      <c r="E95" s="602">
        <v>0</v>
      </c>
      <c r="F95" s="602">
        <v>1086623</v>
      </c>
      <c r="G95" s="602">
        <v>1086623</v>
      </c>
      <c r="H95" s="602">
        <v>0</v>
      </c>
      <c r="I95" s="602">
        <v>0.27</v>
      </c>
      <c r="J95" s="602">
        <v>12638.25</v>
      </c>
      <c r="K95" s="602">
        <v>12611.36</v>
      </c>
      <c r="L95" s="602">
        <v>27.16</v>
      </c>
      <c r="M95" s="549" t="str">
        <f>VLOOKUP(C95,TB!C:F,3,0)</f>
        <v>Spares parts and consumables</v>
      </c>
      <c r="N95" s="549" t="str">
        <f>VLOOKUP(C95,TB!C:F,4,0)</f>
        <v>Inventories</v>
      </c>
      <c r="P95" s="813"/>
      <c r="Q95" s="813"/>
    </row>
    <row r="96" spans="1:17" ht="14.5">
      <c r="A96" s="552" t="str">
        <f t="shared" si="3"/>
        <v>1</v>
      </c>
      <c r="B96" s="553" t="str">
        <f t="shared" si="2"/>
        <v>10350900</v>
      </c>
      <c r="C96" s="601" t="s">
        <v>369</v>
      </c>
      <c r="D96" s="601" t="s">
        <v>370</v>
      </c>
      <c r="E96" s="602">
        <v>333092715.68000001</v>
      </c>
      <c r="F96" s="602">
        <v>5640086737.6499996</v>
      </c>
      <c r="G96" s="602">
        <v>5413331126.25</v>
      </c>
      <c r="H96" s="602">
        <v>559848327.08000004</v>
      </c>
      <c r="I96" s="602">
        <v>3967751.38</v>
      </c>
      <c r="J96" s="602">
        <v>66447052.350000001</v>
      </c>
      <c r="K96" s="602">
        <v>64362389.32</v>
      </c>
      <c r="L96" s="602">
        <v>6052414.4100000001</v>
      </c>
      <c r="M96" s="549" t="str">
        <f>VLOOKUP(C96,TB!C:F,3,0)</f>
        <v>Raw materials</v>
      </c>
      <c r="N96" s="549" t="str">
        <f>VLOOKUP(C96,TB!C:F,4,0)</f>
        <v>Inventories</v>
      </c>
      <c r="P96" s="813"/>
      <c r="Q96" s="813"/>
    </row>
    <row r="97" spans="1:17" ht="14.5">
      <c r="A97" s="552" t="str">
        <f t="shared" si="3"/>
        <v>1</v>
      </c>
      <c r="B97" s="553" t="str">
        <f t="shared" si="2"/>
        <v>10350901</v>
      </c>
      <c r="C97" s="601" t="s">
        <v>371</v>
      </c>
      <c r="D97" s="601" t="s">
        <v>372</v>
      </c>
      <c r="E97" s="602">
        <v>124975623.8</v>
      </c>
      <c r="F97" s="602">
        <v>1958961691.4200001</v>
      </c>
      <c r="G97" s="602">
        <v>1829189462.1099999</v>
      </c>
      <c r="H97" s="602">
        <v>254747853.11000001</v>
      </c>
      <c r="I97" s="602">
        <v>1488691.57</v>
      </c>
      <c r="J97" s="602">
        <v>23176459.32</v>
      </c>
      <c r="K97" s="602">
        <v>21911120.149999999</v>
      </c>
      <c r="L97" s="602">
        <v>2754030.74</v>
      </c>
      <c r="M97" s="549" t="str">
        <f>VLOOKUP(C97,TB!C:F,3,0)</f>
        <v>Raw materials</v>
      </c>
      <c r="N97" s="549" t="str">
        <f>VLOOKUP(C97,TB!C:F,4,0)</f>
        <v>Inventories</v>
      </c>
      <c r="P97" s="813"/>
      <c r="Q97" s="813"/>
    </row>
    <row r="98" spans="1:17" ht="14.5">
      <c r="A98" s="552" t="str">
        <f t="shared" si="3"/>
        <v>1</v>
      </c>
      <c r="B98" s="553" t="str">
        <f t="shared" si="2"/>
        <v>10350902</v>
      </c>
      <c r="C98" s="601" t="s">
        <v>373</v>
      </c>
      <c r="D98" s="601" t="s">
        <v>32</v>
      </c>
      <c r="E98" s="602">
        <v>0</v>
      </c>
      <c r="F98" s="602">
        <v>0</v>
      </c>
      <c r="G98" s="602">
        <v>0</v>
      </c>
      <c r="H98" s="602">
        <v>0</v>
      </c>
      <c r="I98" s="602">
        <v>0</v>
      </c>
      <c r="J98" s="602">
        <v>0</v>
      </c>
      <c r="K98" s="602">
        <v>0</v>
      </c>
      <c r="L98" s="602">
        <v>0</v>
      </c>
      <c r="M98" s="549" t="str">
        <f>VLOOKUP(C98,TB!C:F,3,0)</f>
        <v>Raw materials</v>
      </c>
      <c r="N98" s="549" t="str">
        <f>VLOOKUP(C98,TB!C:F,4,0)</f>
        <v>Inventories</v>
      </c>
      <c r="P98" s="813"/>
      <c r="Q98" s="813"/>
    </row>
    <row r="99" spans="1:17" ht="14.5">
      <c r="A99" s="552" t="str">
        <f t="shared" si="3"/>
        <v>1</v>
      </c>
      <c r="B99" s="553" t="str">
        <f t="shared" si="2"/>
        <v>10350903</v>
      </c>
      <c r="C99" s="601" t="s">
        <v>375</v>
      </c>
      <c r="D99" s="601" t="s">
        <v>376</v>
      </c>
      <c r="E99" s="602">
        <v>0</v>
      </c>
      <c r="F99" s="602">
        <v>0</v>
      </c>
      <c r="G99" s="602">
        <v>0</v>
      </c>
      <c r="H99" s="602">
        <v>0</v>
      </c>
      <c r="I99" s="602">
        <v>0</v>
      </c>
      <c r="J99" s="602">
        <v>0</v>
      </c>
      <c r="K99" s="602">
        <v>0</v>
      </c>
      <c r="L99" s="602">
        <v>0</v>
      </c>
      <c r="M99" s="549" t="str">
        <f>VLOOKUP(C99,TB!C:F,3,0)</f>
        <v>Packing materials</v>
      </c>
      <c r="N99" s="549" t="str">
        <f>VLOOKUP(C99,TB!C:F,4,0)</f>
        <v>Inventories</v>
      </c>
      <c r="P99" s="813"/>
      <c r="Q99" s="813"/>
    </row>
    <row r="100" spans="1:17" ht="14.5">
      <c r="A100" s="552" t="str">
        <f t="shared" si="3"/>
        <v>1</v>
      </c>
      <c r="B100" s="553" t="str">
        <f t="shared" si="2"/>
        <v>10350904</v>
      </c>
      <c r="C100" s="601" t="s">
        <v>377</v>
      </c>
      <c r="D100" s="601" t="s">
        <v>294</v>
      </c>
      <c r="E100" s="602">
        <v>0</v>
      </c>
      <c r="F100" s="602">
        <v>0</v>
      </c>
      <c r="G100" s="602">
        <v>0</v>
      </c>
      <c r="H100" s="602">
        <v>0</v>
      </c>
      <c r="I100" s="602">
        <v>0</v>
      </c>
      <c r="J100" s="602">
        <v>0</v>
      </c>
      <c r="K100" s="602">
        <v>0</v>
      </c>
      <c r="L100" s="602">
        <v>0</v>
      </c>
      <c r="M100" s="549" t="str">
        <f>VLOOKUP(C100,TB!C:F,3,0)</f>
        <v>Spares parts and consumables</v>
      </c>
      <c r="N100" s="549" t="str">
        <f>VLOOKUP(C100,TB!C:F,4,0)</f>
        <v>Inventories</v>
      </c>
      <c r="P100" s="813"/>
      <c r="Q100" s="813"/>
    </row>
    <row r="101" spans="1:17" ht="14.5">
      <c r="A101" s="552" t="str">
        <f t="shared" si="3"/>
        <v>1</v>
      </c>
      <c r="B101" s="553" t="str">
        <f t="shared" si="2"/>
        <v>10350905</v>
      </c>
      <c r="C101" s="601" t="s">
        <v>378</v>
      </c>
      <c r="D101" s="601" t="s">
        <v>379</v>
      </c>
      <c r="E101" s="602">
        <v>232971842.19999999</v>
      </c>
      <c r="F101" s="602">
        <v>8893115454</v>
      </c>
      <c r="G101" s="602">
        <v>8906985354</v>
      </c>
      <c r="H101" s="602">
        <v>219101942.19999999</v>
      </c>
      <c r="I101" s="602">
        <v>2775126.05</v>
      </c>
      <c r="J101" s="602">
        <v>106298701</v>
      </c>
      <c r="K101" s="602">
        <v>106705157</v>
      </c>
      <c r="L101" s="602">
        <v>2368670.0499999998</v>
      </c>
      <c r="M101" s="549" t="str">
        <f>VLOOKUP(C101,TB!C:F,3,0)</f>
        <v>Work-in-process</v>
      </c>
      <c r="N101" s="549" t="str">
        <f>VLOOKUP(C101,TB!C:F,4,0)</f>
        <v>Inventories</v>
      </c>
      <c r="P101" s="813"/>
      <c r="Q101" s="813"/>
    </row>
    <row r="102" spans="1:17" ht="14.5">
      <c r="A102" s="552" t="str">
        <f t="shared" si="3"/>
        <v>1</v>
      </c>
      <c r="B102" s="553" t="str">
        <f t="shared" si="2"/>
        <v>10350906</v>
      </c>
      <c r="C102" s="601" t="s">
        <v>374</v>
      </c>
      <c r="D102" s="601" t="s">
        <v>1</v>
      </c>
      <c r="E102" s="602">
        <v>374288592.81999999</v>
      </c>
      <c r="F102" s="602">
        <v>8986617379</v>
      </c>
      <c r="G102" s="602">
        <v>8748640168</v>
      </c>
      <c r="H102" s="602">
        <v>612265803.82000005</v>
      </c>
      <c r="I102" s="602">
        <v>4458470.3600000003</v>
      </c>
      <c r="J102" s="602">
        <v>108432170</v>
      </c>
      <c r="K102" s="602">
        <v>106271551</v>
      </c>
      <c r="L102" s="602">
        <v>6619089.3600000003</v>
      </c>
      <c r="M102" s="549" t="str">
        <f>VLOOKUP(C102,TB!C:F,3,0)</f>
        <v>Finished goods</v>
      </c>
      <c r="N102" s="549" t="str">
        <f>VLOOKUP(C102,TB!C:F,4,0)</f>
        <v>Inventories</v>
      </c>
      <c r="P102" s="813"/>
      <c r="Q102" s="813"/>
    </row>
    <row r="103" spans="1:17" ht="14.5">
      <c r="A103" s="552" t="str">
        <f t="shared" si="3"/>
        <v>1</v>
      </c>
      <c r="B103" s="553" t="str">
        <f t="shared" si="2"/>
        <v>10360001</v>
      </c>
      <c r="C103" s="601" t="s">
        <v>381</v>
      </c>
      <c r="D103" s="601" t="s">
        <v>78</v>
      </c>
      <c r="E103" s="602">
        <v>95359944.319999993</v>
      </c>
      <c r="F103" s="602">
        <v>154568790.11000001</v>
      </c>
      <c r="G103" s="602">
        <v>156395765.66</v>
      </c>
      <c r="H103" s="602">
        <v>93532968.769999996</v>
      </c>
      <c r="I103" s="602">
        <v>1132156.83</v>
      </c>
      <c r="J103" s="602">
        <v>1797023.66</v>
      </c>
      <c r="K103" s="602">
        <v>1852676.57</v>
      </c>
      <c r="L103" s="602">
        <v>1076503.92</v>
      </c>
      <c r="M103" s="549" t="str">
        <f>VLOOKUP(C103,TB!C:F,3,0)</f>
        <v>Advances paid for capital expenses</v>
      </c>
      <c r="N103" s="549" t="str">
        <f>VLOOKUP(C103,TB!C:F,4,0)</f>
        <v xml:space="preserve">Advances and deposits </v>
      </c>
      <c r="P103" s="813"/>
      <c r="Q103" s="813"/>
    </row>
    <row r="104" spans="1:17" ht="14.5">
      <c r="A104" s="552" t="str">
        <f t="shared" si="3"/>
        <v>1</v>
      </c>
      <c r="B104" s="553" t="str">
        <f t="shared" si="2"/>
        <v>10360002</v>
      </c>
      <c r="C104" s="601" t="s">
        <v>368</v>
      </c>
      <c r="D104" s="601" t="s">
        <v>48</v>
      </c>
      <c r="E104" s="602">
        <v>104150963.22</v>
      </c>
      <c r="F104" s="602">
        <v>5477529127.5100002</v>
      </c>
      <c r="G104" s="602">
        <v>5163570113.6800003</v>
      </c>
      <c r="H104" s="602">
        <v>418109977.05000001</v>
      </c>
      <c r="I104" s="602">
        <v>1240630.8899999999</v>
      </c>
      <c r="J104" s="602">
        <v>64358276.079999998</v>
      </c>
      <c r="K104" s="602">
        <v>60828414.049999997</v>
      </c>
      <c r="L104" s="602">
        <v>4770492.92</v>
      </c>
      <c r="M104" s="549" t="str">
        <f>VLOOKUP(C104,TB!C:F,3,0)</f>
        <v>Goods-in-transit</v>
      </c>
      <c r="N104" s="549" t="str">
        <f>VLOOKUP(C104,TB!C:F,4,0)</f>
        <v>Inventories</v>
      </c>
      <c r="P104" s="813"/>
      <c r="Q104" s="813"/>
    </row>
    <row r="105" spans="1:17" ht="14.5">
      <c r="A105" s="552" t="str">
        <f t="shared" si="3"/>
        <v>1</v>
      </c>
      <c r="B105" s="553" t="str">
        <f t="shared" si="2"/>
        <v>10360003</v>
      </c>
      <c r="C105" s="601" t="s">
        <v>382</v>
      </c>
      <c r="D105" s="601" t="s">
        <v>79</v>
      </c>
      <c r="E105" s="602">
        <v>6440374.5899999999</v>
      </c>
      <c r="F105" s="602">
        <v>112166171.86</v>
      </c>
      <c r="G105" s="602">
        <v>112668169.11</v>
      </c>
      <c r="H105" s="602">
        <v>5938377.3399999999</v>
      </c>
      <c r="I105" s="602">
        <v>75888.17</v>
      </c>
      <c r="J105" s="602">
        <v>1307586.5</v>
      </c>
      <c r="K105" s="602">
        <v>1315388.0900000001</v>
      </c>
      <c r="L105" s="602">
        <v>68086.58</v>
      </c>
      <c r="M105" s="549" t="str">
        <f>VLOOKUP(C105,TB!C:F,3,0)</f>
        <v>Spares and others</v>
      </c>
      <c r="N105" s="549" t="str">
        <f>VLOOKUP(C105,TB!C:F,4,0)</f>
        <v xml:space="preserve">Advances and deposits </v>
      </c>
      <c r="P105" s="813"/>
      <c r="Q105" s="813"/>
    </row>
    <row r="106" spans="1:17" ht="14.5">
      <c r="A106" s="552" t="str">
        <f t="shared" si="3"/>
        <v>1</v>
      </c>
      <c r="B106" s="553" t="str">
        <f t="shared" si="2"/>
        <v>10360004</v>
      </c>
      <c r="C106" s="601" t="s">
        <v>383</v>
      </c>
      <c r="D106" s="601" t="s">
        <v>80</v>
      </c>
      <c r="E106" s="602">
        <v>0</v>
      </c>
      <c r="F106" s="602">
        <v>21950245.649999999</v>
      </c>
      <c r="G106" s="602">
        <v>21022789.329999998</v>
      </c>
      <c r="H106" s="602">
        <v>927456.32</v>
      </c>
      <c r="I106" s="602">
        <v>0</v>
      </c>
      <c r="J106" s="602">
        <v>254637.01</v>
      </c>
      <c r="K106" s="602">
        <v>244049.83</v>
      </c>
      <c r="L106" s="602">
        <v>10587.18</v>
      </c>
      <c r="M106" s="549" t="str">
        <f>VLOOKUP(C106,TB!C:F,3,0)</f>
        <v>Spares and others</v>
      </c>
      <c r="N106" s="549" t="str">
        <f>VLOOKUP(C106,TB!C:F,4,0)</f>
        <v xml:space="preserve">Advances and deposits </v>
      </c>
      <c r="P106" s="813"/>
      <c r="Q106" s="813"/>
    </row>
    <row r="107" spans="1:17" ht="14.5">
      <c r="A107" s="552" t="str">
        <f t="shared" si="3"/>
        <v>1</v>
      </c>
      <c r="B107" s="553" t="str">
        <f t="shared" si="2"/>
        <v>10360010</v>
      </c>
      <c r="C107" s="601" t="s">
        <v>1789</v>
      </c>
      <c r="D107" s="601" t="s">
        <v>1790</v>
      </c>
      <c r="E107" s="602">
        <v>0</v>
      </c>
      <c r="F107" s="602">
        <v>6242112</v>
      </c>
      <c r="G107" s="602">
        <v>6242112</v>
      </c>
      <c r="H107" s="602">
        <v>0</v>
      </c>
      <c r="I107" s="602">
        <v>0</v>
      </c>
      <c r="J107" s="602">
        <v>72540.52</v>
      </c>
      <c r="K107" s="602">
        <v>72540.52</v>
      </c>
      <c r="L107" s="602">
        <v>0</v>
      </c>
      <c r="M107" s="549" t="e">
        <f>VLOOKUP(C107,TB!C:F,3,0)</f>
        <v>#N/A</v>
      </c>
      <c r="N107" s="549" t="e">
        <f>VLOOKUP(C107,TB!C:F,4,0)</f>
        <v>#N/A</v>
      </c>
      <c r="P107" s="813"/>
      <c r="Q107" s="813"/>
    </row>
    <row r="108" spans="1:17" ht="14.5">
      <c r="A108" s="552" t="str">
        <f t="shared" si="3"/>
        <v>1</v>
      </c>
      <c r="B108" s="553" t="str">
        <f t="shared" si="2"/>
        <v>10361001</v>
      </c>
      <c r="C108" s="601" t="s">
        <v>384</v>
      </c>
      <c r="D108" s="601" t="s">
        <v>81</v>
      </c>
      <c r="E108" s="602">
        <v>414017</v>
      </c>
      <c r="F108" s="602">
        <v>144006453.78</v>
      </c>
      <c r="G108" s="602">
        <v>117752738.78</v>
      </c>
      <c r="H108" s="602">
        <v>26667732</v>
      </c>
      <c r="I108" s="602">
        <v>4835.4799999999996</v>
      </c>
      <c r="J108" s="602">
        <v>1658591.48</v>
      </c>
      <c r="K108" s="602">
        <v>1363883.64</v>
      </c>
      <c r="L108" s="602">
        <v>299543.32</v>
      </c>
      <c r="M108" s="549" t="str">
        <f>VLOOKUP(C108,TB!C:F,3,0)</f>
        <v>Employees</v>
      </c>
      <c r="N108" s="549" t="str">
        <f>VLOOKUP(C108,TB!C:F,4,0)</f>
        <v xml:space="preserve">Advances and deposits </v>
      </c>
      <c r="P108" s="813"/>
      <c r="Q108" s="813"/>
    </row>
    <row r="109" spans="1:17" ht="14.5">
      <c r="A109" s="552" t="str">
        <f t="shared" si="3"/>
        <v>1</v>
      </c>
      <c r="B109" s="553" t="str">
        <f t="shared" si="2"/>
        <v>10361003</v>
      </c>
      <c r="C109" s="601" t="s">
        <v>385</v>
      </c>
      <c r="D109" s="601" t="s">
        <v>82</v>
      </c>
      <c r="E109" s="602">
        <v>46814</v>
      </c>
      <c r="F109" s="602">
        <v>756327</v>
      </c>
      <c r="G109" s="602">
        <v>795641</v>
      </c>
      <c r="H109" s="602">
        <v>7500</v>
      </c>
      <c r="I109" s="602">
        <v>551.08000000000004</v>
      </c>
      <c r="J109" s="602">
        <v>8811.94</v>
      </c>
      <c r="K109" s="602">
        <v>9274.73</v>
      </c>
      <c r="L109" s="602">
        <v>88.29</v>
      </c>
      <c r="M109" s="549" t="str">
        <f>VLOOKUP(C109,TB!C:F,3,0)</f>
        <v>Employees</v>
      </c>
      <c r="N109" s="549" t="str">
        <f>VLOOKUP(C109,TB!C:F,4,0)</f>
        <v xml:space="preserve">Advances and deposits </v>
      </c>
      <c r="P109" s="813"/>
      <c r="Q109" s="813"/>
    </row>
    <row r="110" spans="1:17" ht="14.5">
      <c r="A110" s="552" t="str">
        <f t="shared" si="3"/>
        <v>1</v>
      </c>
      <c r="B110" s="553" t="str">
        <f t="shared" si="2"/>
        <v>10362003</v>
      </c>
      <c r="C110" s="601" t="s">
        <v>386</v>
      </c>
      <c r="D110" s="601" t="s">
        <v>49</v>
      </c>
      <c r="E110" s="602">
        <v>1296949.42</v>
      </c>
      <c r="F110" s="602">
        <v>1733981.45</v>
      </c>
      <c r="G110" s="602">
        <v>0</v>
      </c>
      <c r="H110" s="602">
        <v>3030930.87</v>
      </c>
      <c r="I110" s="602">
        <v>15267.07</v>
      </c>
      <c r="J110" s="602">
        <v>20225.669999999998</v>
      </c>
      <c r="K110" s="602">
        <v>3076</v>
      </c>
      <c r="L110" s="602">
        <v>32416.74</v>
      </c>
      <c r="M110" s="549" t="str">
        <f>VLOOKUP(C110,TB!C:F,3,0)</f>
        <v>Income tax</v>
      </c>
      <c r="N110" s="549" t="str">
        <f>VLOOKUP(C110,TB!C:F,4,0)</f>
        <v xml:space="preserve">Advances and deposits </v>
      </c>
      <c r="P110" s="813"/>
      <c r="Q110" s="813"/>
    </row>
    <row r="111" spans="1:17" ht="14.5">
      <c r="A111" s="552" t="str">
        <f t="shared" si="3"/>
        <v>1</v>
      </c>
      <c r="B111" s="553" t="str">
        <f t="shared" si="2"/>
        <v>10363001</v>
      </c>
      <c r="C111" s="601" t="s">
        <v>387</v>
      </c>
      <c r="D111" s="601" t="s">
        <v>50</v>
      </c>
      <c r="E111" s="602">
        <v>23418620</v>
      </c>
      <c r="F111" s="602">
        <v>0</v>
      </c>
      <c r="G111" s="602">
        <v>615465</v>
      </c>
      <c r="H111" s="602">
        <v>22803155</v>
      </c>
      <c r="I111" s="602">
        <v>280111.65000000002</v>
      </c>
      <c r="J111" s="602">
        <v>0</v>
      </c>
      <c r="K111" s="602">
        <v>7194.55</v>
      </c>
      <c r="L111" s="602">
        <v>272917.09999999998</v>
      </c>
      <c r="M111" s="549" t="str">
        <f>VLOOKUP(C111,TB!C:F,3,0)</f>
        <v>Deposits</v>
      </c>
      <c r="N111" s="549" t="str">
        <f>VLOOKUP(C111,TB!C:F,4,0)</f>
        <v xml:space="preserve">Advances and deposits </v>
      </c>
      <c r="P111" s="813"/>
      <c r="Q111" s="813"/>
    </row>
    <row r="112" spans="1:17" ht="14.5">
      <c r="A112" s="552" t="str">
        <f t="shared" si="3"/>
        <v>1</v>
      </c>
      <c r="B112" s="553" t="str">
        <f t="shared" si="2"/>
        <v>10364001</v>
      </c>
      <c r="C112" s="601" t="s">
        <v>388</v>
      </c>
      <c r="D112" s="601" t="s">
        <v>83</v>
      </c>
      <c r="E112" s="602">
        <v>0</v>
      </c>
      <c r="F112" s="602">
        <v>6300741</v>
      </c>
      <c r="G112" s="602">
        <v>5053926</v>
      </c>
      <c r="H112" s="602">
        <v>1246815</v>
      </c>
      <c r="I112" s="602">
        <v>0</v>
      </c>
      <c r="J112" s="602">
        <v>74088.39</v>
      </c>
      <c r="K112" s="602">
        <v>60753</v>
      </c>
      <c r="L112" s="602">
        <v>13335.39</v>
      </c>
      <c r="M112" s="549" t="str">
        <f>VLOOKUP(C112,TB!C:F,3,0)</f>
        <v>Prepayments</v>
      </c>
      <c r="N112" s="549" t="str">
        <f>VLOOKUP(C112,TB!C:F,4,0)</f>
        <v xml:space="preserve">Advances and deposits </v>
      </c>
      <c r="P112" s="813"/>
      <c r="Q112" s="813"/>
    </row>
    <row r="113" spans="1:17" ht="14.5">
      <c r="A113" s="552" t="str">
        <f t="shared" si="3"/>
        <v>1</v>
      </c>
      <c r="B113" s="553" t="str">
        <f t="shared" si="2"/>
        <v>10364003</v>
      </c>
      <c r="C113" s="601" t="s">
        <v>389</v>
      </c>
      <c r="D113" s="601" t="s">
        <v>33</v>
      </c>
      <c r="E113" s="602">
        <v>0</v>
      </c>
      <c r="F113" s="602">
        <v>0</v>
      </c>
      <c r="G113" s="602">
        <v>0</v>
      </c>
      <c r="H113" s="602">
        <v>0</v>
      </c>
      <c r="I113" s="602">
        <v>0</v>
      </c>
      <c r="J113" s="602">
        <v>0</v>
      </c>
      <c r="K113" s="602">
        <v>0</v>
      </c>
      <c r="L113" s="602">
        <v>0</v>
      </c>
      <c r="M113" s="549" t="str">
        <f>VLOOKUP(C113,TB!C:F,3,0)</f>
        <v>Prepaid Rent</v>
      </c>
      <c r="N113" s="549" t="str">
        <f>VLOOKUP(C113,TB!C:F,4,0)</f>
        <v xml:space="preserve">Advances and deposits </v>
      </c>
      <c r="P113" s="813"/>
      <c r="Q113" s="813"/>
    </row>
    <row r="114" spans="1:17" ht="14.5">
      <c r="A114" s="552" t="str">
        <f t="shared" si="3"/>
        <v>1</v>
      </c>
      <c r="B114" s="553" t="str">
        <f t="shared" si="2"/>
        <v>10364004</v>
      </c>
      <c r="C114" s="601" t="s">
        <v>390</v>
      </c>
      <c r="D114" s="601" t="s">
        <v>295</v>
      </c>
      <c r="E114" s="602">
        <v>0</v>
      </c>
      <c r="F114" s="602">
        <v>0</v>
      </c>
      <c r="G114" s="602">
        <v>0</v>
      </c>
      <c r="H114" s="602">
        <v>0</v>
      </c>
      <c r="I114" s="602">
        <v>0</v>
      </c>
      <c r="J114" s="602">
        <v>0</v>
      </c>
      <c r="K114" s="602">
        <v>0</v>
      </c>
      <c r="L114" s="602">
        <v>0</v>
      </c>
      <c r="M114" s="549" t="str">
        <f>VLOOKUP(C114,TB!C:F,3,0)</f>
        <v>Other Prepayments</v>
      </c>
      <c r="N114" s="549" t="str">
        <f>VLOOKUP(C114,TB!C:F,4,0)</f>
        <v xml:space="preserve">Advances and deposits </v>
      </c>
      <c r="P114" s="813"/>
      <c r="Q114" s="813"/>
    </row>
    <row r="115" spans="1:17" ht="14.5">
      <c r="A115" s="552" t="str">
        <f t="shared" si="3"/>
        <v>1</v>
      </c>
      <c r="B115" s="553" t="str">
        <f t="shared" si="2"/>
        <v>10367001</v>
      </c>
      <c r="C115" s="601" t="s">
        <v>391</v>
      </c>
      <c r="D115" s="601" t="s">
        <v>35</v>
      </c>
      <c r="E115" s="602">
        <v>0</v>
      </c>
      <c r="F115" s="602">
        <v>0</v>
      </c>
      <c r="G115" s="602">
        <v>0</v>
      </c>
      <c r="H115" s="602">
        <v>0</v>
      </c>
      <c r="I115" s="602">
        <v>0.06</v>
      </c>
      <c r="J115" s="602">
        <v>0</v>
      </c>
      <c r="K115" s="602">
        <v>0</v>
      </c>
      <c r="L115" s="602">
        <v>0.06</v>
      </c>
      <c r="M115" s="549" t="str">
        <f>VLOOKUP(C115,TB!C:F,3,0)</f>
        <v>Salaries and allowances</v>
      </c>
      <c r="N115" s="549" t="str">
        <f>VLOOKUP(C115,TB!C:F,4,0)</f>
        <v>Accrued expenses and other liabilities</v>
      </c>
      <c r="P115" s="813"/>
      <c r="Q115" s="813"/>
    </row>
    <row r="116" spans="1:17" ht="14.5">
      <c r="A116" s="552" t="str">
        <f t="shared" si="3"/>
        <v>2</v>
      </c>
      <c r="B116" s="553" t="str">
        <f t="shared" si="2"/>
        <v>20100001</v>
      </c>
      <c r="C116" s="601" t="s">
        <v>393</v>
      </c>
      <c r="D116" s="601" t="s">
        <v>84</v>
      </c>
      <c r="E116" s="602">
        <v>-14155686.779999999</v>
      </c>
      <c r="F116" s="602">
        <v>918514515.69000006</v>
      </c>
      <c r="G116" s="602">
        <v>943032227.17999995</v>
      </c>
      <c r="H116" s="602">
        <v>-38673398.270000003</v>
      </c>
      <c r="I116" s="602">
        <v>-168620.45</v>
      </c>
      <c r="J116" s="602">
        <v>10743304.5</v>
      </c>
      <c r="K116" s="602">
        <v>11002496.689999999</v>
      </c>
      <c r="L116" s="602">
        <v>-427812.64</v>
      </c>
      <c r="M116" s="549" t="str">
        <f>VLOOKUP(C116,TB!C:F,3,0)</f>
        <v>Trade -Int.Com.Pcble</v>
      </c>
      <c r="N116" s="549" t="str">
        <f>VLOOKUP(C116,TB!C:F,4,0)</f>
        <v>Intercompany payables</v>
      </c>
      <c r="P116" s="813"/>
      <c r="Q116" s="813"/>
    </row>
    <row r="117" spans="1:17" ht="14.5">
      <c r="A117" s="552" t="str">
        <f t="shared" si="3"/>
        <v>2</v>
      </c>
      <c r="B117" s="553" t="str">
        <f t="shared" si="2"/>
        <v>20100002</v>
      </c>
      <c r="C117" s="601" t="s">
        <v>394</v>
      </c>
      <c r="D117" s="601" t="s">
        <v>85</v>
      </c>
      <c r="E117" s="602">
        <v>0</v>
      </c>
      <c r="F117" s="602">
        <v>3882752.64</v>
      </c>
      <c r="G117" s="602">
        <v>3882752.64</v>
      </c>
      <c r="H117" s="602">
        <v>0</v>
      </c>
      <c r="I117" s="602">
        <v>0</v>
      </c>
      <c r="J117" s="602">
        <v>46054.080000000002</v>
      </c>
      <c r="K117" s="602">
        <v>46054.080000000002</v>
      </c>
      <c r="L117" s="602">
        <v>0</v>
      </c>
      <c r="M117" s="549" t="str">
        <f>VLOOKUP(C117,TB!C:F,3,0)</f>
        <v>N.Trade-Int.Com.Pcbl</v>
      </c>
      <c r="N117" s="549" t="str">
        <f>VLOOKUP(C117,TB!C:F,4,0)</f>
        <v>Intercompany payables</v>
      </c>
      <c r="P117" s="813"/>
      <c r="Q117" s="813"/>
    </row>
    <row r="118" spans="1:17" ht="14.5">
      <c r="A118" s="552" t="str">
        <f t="shared" si="3"/>
        <v>2</v>
      </c>
      <c r="B118" s="553" t="str">
        <f t="shared" si="2"/>
        <v>20100003</v>
      </c>
      <c r="C118" s="601" t="s">
        <v>395</v>
      </c>
      <c r="D118" s="601" t="s">
        <v>86</v>
      </c>
      <c r="E118" s="602">
        <v>-68791086.980000004</v>
      </c>
      <c r="F118" s="602">
        <v>4175851179.1799998</v>
      </c>
      <c r="G118" s="602">
        <v>4269187732.1500001</v>
      </c>
      <c r="H118" s="602">
        <v>-162127639.94999999</v>
      </c>
      <c r="I118" s="602">
        <v>-819451.01</v>
      </c>
      <c r="J118" s="602">
        <v>49119720.409999996</v>
      </c>
      <c r="K118" s="602">
        <v>50152482.469999999</v>
      </c>
      <c r="L118" s="602">
        <v>-1852213.07</v>
      </c>
      <c r="M118" s="549" t="str">
        <f>VLOOKUP(C118,TB!C:F,3,0)</f>
        <v>Raw materials</v>
      </c>
      <c r="N118" s="549" t="str">
        <f>VLOOKUP(C118,TB!C:F,4,0)</f>
        <v>Accounts payable</v>
      </c>
      <c r="P118" s="813"/>
      <c r="Q118" s="813"/>
    </row>
    <row r="119" spans="1:17" ht="14.5">
      <c r="A119" s="552" t="str">
        <f t="shared" si="3"/>
        <v>2</v>
      </c>
      <c r="B119" s="553" t="str">
        <f t="shared" si="2"/>
        <v>20100004</v>
      </c>
      <c r="C119" s="601" t="s">
        <v>396</v>
      </c>
      <c r="D119" s="601" t="s">
        <v>87</v>
      </c>
      <c r="E119" s="602">
        <v>-49459538.829999998</v>
      </c>
      <c r="F119" s="602">
        <v>955414585.90999997</v>
      </c>
      <c r="G119" s="602">
        <v>1035529410.17</v>
      </c>
      <c r="H119" s="602">
        <v>-129574363.09</v>
      </c>
      <c r="I119" s="602">
        <v>-589197.48</v>
      </c>
      <c r="J119" s="602">
        <v>11244659.43</v>
      </c>
      <c r="K119" s="602">
        <v>12148413.369999999</v>
      </c>
      <c r="L119" s="602">
        <v>-1492951.42</v>
      </c>
      <c r="M119" s="549" t="str">
        <f>VLOOKUP(C119,TB!C:F,3,0)</f>
        <v>Raw materials</v>
      </c>
      <c r="N119" s="549" t="str">
        <f>VLOOKUP(C119,TB!C:F,4,0)</f>
        <v>Accounts payable</v>
      </c>
      <c r="P119" s="813"/>
      <c r="Q119" s="813"/>
    </row>
    <row r="120" spans="1:17" ht="14.5">
      <c r="A120" s="552" t="str">
        <f t="shared" si="3"/>
        <v>2</v>
      </c>
      <c r="B120" s="553" t="str">
        <f t="shared" si="2"/>
        <v>20100005</v>
      </c>
      <c r="C120" s="601" t="s">
        <v>397</v>
      </c>
      <c r="D120" s="601" t="s">
        <v>88</v>
      </c>
      <c r="E120" s="602">
        <v>-1323624.98</v>
      </c>
      <c r="F120" s="602">
        <v>16016930.300000001</v>
      </c>
      <c r="G120" s="602">
        <v>17120639.32</v>
      </c>
      <c r="H120" s="602">
        <v>-2427334</v>
      </c>
      <c r="I120" s="602">
        <v>-15585.06</v>
      </c>
      <c r="J120" s="602">
        <v>187647.33</v>
      </c>
      <c r="K120" s="602">
        <v>199906.56</v>
      </c>
      <c r="L120" s="602">
        <v>-27844.29</v>
      </c>
      <c r="M120" s="549" t="str">
        <f>VLOOKUP(C120,TB!C:F,3,0)</f>
        <v>Raw materials</v>
      </c>
      <c r="N120" s="549" t="str">
        <f>VLOOKUP(C120,TB!C:F,4,0)</f>
        <v>Accounts payable</v>
      </c>
      <c r="P120" s="813"/>
      <c r="Q120" s="813"/>
    </row>
    <row r="121" spans="1:17" ht="14.5">
      <c r="A121" s="552" t="str">
        <f t="shared" si="3"/>
        <v>2</v>
      </c>
      <c r="B121" s="553" t="str">
        <f t="shared" si="2"/>
        <v>20100006</v>
      </c>
      <c r="C121" s="601" t="s">
        <v>398</v>
      </c>
      <c r="D121" s="601" t="s">
        <v>89</v>
      </c>
      <c r="E121" s="602">
        <v>0</v>
      </c>
      <c r="F121" s="602">
        <v>0</v>
      </c>
      <c r="G121" s="602">
        <v>0</v>
      </c>
      <c r="H121" s="602">
        <v>0</v>
      </c>
      <c r="I121" s="602">
        <v>0</v>
      </c>
      <c r="J121" s="602">
        <v>0</v>
      </c>
      <c r="K121" s="602">
        <v>0</v>
      </c>
      <c r="L121" s="602">
        <v>0</v>
      </c>
      <c r="M121" s="549" t="str">
        <f>VLOOKUP(C121,TB!C:F,3,0)</f>
        <v>Raw materials</v>
      </c>
      <c r="N121" s="549" t="str">
        <f>VLOOKUP(C121,TB!C:F,4,0)</f>
        <v>Accounts payable</v>
      </c>
      <c r="P121" s="813"/>
      <c r="Q121" s="813"/>
    </row>
    <row r="122" spans="1:17" ht="14.5">
      <c r="A122" s="552" t="str">
        <f t="shared" si="3"/>
        <v>2</v>
      </c>
      <c r="B122" s="553" t="str">
        <f t="shared" si="2"/>
        <v>20100007</v>
      </c>
      <c r="C122" s="601" t="s">
        <v>399</v>
      </c>
      <c r="D122" s="601" t="s">
        <v>90</v>
      </c>
      <c r="E122" s="602">
        <v>-11581169.439999999</v>
      </c>
      <c r="F122" s="602">
        <v>82157837.510000005</v>
      </c>
      <c r="G122" s="602">
        <v>78464211.079999998</v>
      </c>
      <c r="H122" s="602">
        <v>-7887543.0099999998</v>
      </c>
      <c r="I122" s="602">
        <v>-138136.41</v>
      </c>
      <c r="J122" s="602">
        <v>970163.74</v>
      </c>
      <c r="K122" s="602">
        <v>921949.24</v>
      </c>
      <c r="L122" s="602">
        <v>-89921.91</v>
      </c>
      <c r="M122" s="549" t="str">
        <f>VLOOKUP(C122,TB!C:F,3,0)</f>
        <v>Raw materials</v>
      </c>
      <c r="N122" s="549" t="str">
        <f>VLOOKUP(C122,TB!C:F,4,0)</f>
        <v>Accounts payable</v>
      </c>
      <c r="P122" s="813"/>
      <c r="Q122" s="813"/>
    </row>
    <row r="123" spans="1:17" ht="14.5">
      <c r="A123" s="552" t="str">
        <f t="shared" si="3"/>
        <v>2</v>
      </c>
      <c r="B123" s="553" t="str">
        <f t="shared" si="2"/>
        <v>20100008</v>
      </c>
      <c r="C123" s="601" t="s">
        <v>400</v>
      </c>
      <c r="D123" s="601" t="s">
        <v>91</v>
      </c>
      <c r="E123" s="602">
        <v>-15638412.390000001</v>
      </c>
      <c r="F123" s="602">
        <v>245393811.90000001</v>
      </c>
      <c r="G123" s="602">
        <v>278949725.88999999</v>
      </c>
      <c r="H123" s="602">
        <v>-49194326.380000003</v>
      </c>
      <c r="I123" s="602">
        <v>-184089.58</v>
      </c>
      <c r="J123" s="602">
        <v>2885936.91</v>
      </c>
      <c r="K123" s="602">
        <v>3256884.26</v>
      </c>
      <c r="L123" s="602">
        <v>-555036.93000000005</v>
      </c>
      <c r="M123" s="549" t="str">
        <f>VLOOKUP(C123,TB!C:F,3,0)</f>
        <v>Fixed assets and capital work-in-progress</v>
      </c>
      <c r="N123" s="549" t="str">
        <f>VLOOKUP(C123,TB!C:F,4,0)</f>
        <v>Accounts payable</v>
      </c>
      <c r="P123" s="813"/>
      <c r="Q123" s="813"/>
    </row>
    <row r="124" spans="1:17" ht="14.5">
      <c r="A124" s="552" t="str">
        <f t="shared" si="3"/>
        <v>2</v>
      </c>
      <c r="B124" s="553" t="str">
        <f t="shared" si="2"/>
        <v>20100009</v>
      </c>
      <c r="C124" s="601" t="s">
        <v>401</v>
      </c>
      <c r="D124" s="601" t="s">
        <v>92</v>
      </c>
      <c r="E124" s="602">
        <v>-19902325.920000002</v>
      </c>
      <c r="F124" s="602">
        <v>281140887.29000002</v>
      </c>
      <c r="G124" s="602">
        <v>285714708.75999999</v>
      </c>
      <c r="H124" s="602">
        <v>-24476147.390000001</v>
      </c>
      <c r="I124" s="602">
        <v>-234358.47</v>
      </c>
      <c r="J124" s="602">
        <v>3274430.82</v>
      </c>
      <c r="K124" s="602">
        <v>3309274.23</v>
      </c>
      <c r="L124" s="602">
        <v>-269201.88</v>
      </c>
      <c r="M124" s="549" t="str">
        <f>VLOOKUP(C124,TB!C:F,3,0)</f>
        <v>Other payables</v>
      </c>
      <c r="N124" s="549" t="str">
        <f>VLOOKUP(C124,TB!C:F,4,0)</f>
        <v>Accounts payable</v>
      </c>
      <c r="P124" s="813"/>
      <c r="Q124" s="813"/>
    </row>
    <row r="125" spans="1:17" ht="14.5">
      <c r="A125" s="552" t="str">
        <f t="shared" si="3"/>
        <v>2</v>
      </c>
      <c r="B125" s="553" t="str">
        <f t="shared" si="2"/>
        <v>20100010</v>
      </c>
      <c r="C125" s="601" t="s">
        <v>402</v>
      </c>
      <c r="D125" s="601" t="s">
        <v>93</v>
      </c>
      <c r="E125" s="602">
        <v>0</v>
      </c>
      <c r="F125" s="602">
        <v>0</v>
      </c>
      <c r="G125" s="602">
        <v>0</v>
      </c>
      <c r="H125" s="602">
        <v>0</v>
      </c>
      <c r="I125" s="602">
        <v>0</v>
      </c>
      <c r="J125" s="602">
        <v>0</v>
      </c>
      <c r="K125" s="602">
        <v>0</v>
      </c>
      <c r="L125" s="602">
        <v>0</v>
      </c>
      <c r="M125" s="549" t="str">
        <f>VLOOKUP(C125,TB!C:F,3,0)</f>
        <v>Raw materials</v>
      </c>
      <c r="N125" s="549" t="str">
        <f>VLOOKUP(C125,TB!C:F,4,0)</f>
        <v>Accounts payable</v>
      </c>
      <c r="P125" s="813"/>
      <c r="Q125" s="813"/>
    </row>
    <row r="126" spans="1:17" ht="14.5">
      <c r="A126" s="552" t="str">
        <f t="shared" si="3"/>
        <v>2</v>
      </c>
      <c r="B126" s="553" t="str">
        <f t="shared" si="2"/>
        <v>20100012</v>
      </c>
      <c r="C126" s="601" t="s">
        <v>1093</v>
      </c>
      <c r="D126" s="601" t="s">
        <v>1094</v>
      </c>
      <c r="E126" s="602">
        <v>0</v>
      </c>
      <c r="F126" s="602">
        <v>0</v>
      </c>
      <c r="G126" s="602">
        <v>0</v>
      </c>
      <c r="H126" s="602">
        <v>0</v>
      </c>
      <c r="I126" s="602">
        <v>0</v>
      </c>
      <c r="J126" s="602">
        <v>0</v>
      </c>
      <c r="K126" s="602">
        <v>0</v>
      </c>
      <c r="L126" s="602">
        <v>0</v>
      </c>
      <c r="M126" s="549" t="str">
        <f>VLOOKUP(C126,TB!C:F,3,0)</f>
        <v>Raw materials</v>
      </c>
      <c r="N126" s="549" t="str">
        <f>VLOOKUP(C126,TB!C:F,4,0)</f>
        <v>Accounts payable</v>
      </c>
      <c r="P126" s="813"/>
      <c r="Q126" s="813"/>
    </row>
    <row r="127" spans="1:17" ht="14.5">
      <c r="A127" s="552" t="str">
        <f t="shared" si="3"/>
        <v>2</v>
      </c>
      <c r="B127" s="553" t="str">
        <f t="shared" si="2"/>
        <v>20100013</v>
      </c>
      <c r="C127" s="601" t="s">
        <v>403</v>
      </c>
      <c r="D127" s="601" t="s">
        <v>94</v>
      </c>
      <c r="E127" s="602">
        <v>-24442250.190000001</v>
      </c>
      <c r="F127" s="602">
        <v>222351896.94999999</v>
      </c>
      <c r="G127" s="602">
        <v>242838204.66999999</v>
      </c>
      <c r="H127" s="602">
        <v>-44928557.909999996</v>
      </c>
      <c r="I127" s="602">
        <v>-287728.48</v>
      </c>
      <c r="J127" s="602">
        <v>2604002.5299999998</v>
      </c>
      <c r="K127" s="602">
        <v>2831785.46</v>
      </c>
      <c r="L127" s="602">
        <v>-515511.41</v>
      </c>
      <c r="M127" s="549" t="str">
        <f>VLOOKUP(C127,TB!C:F,3,0)</f>
        <v>Other payables</v>
      </c>
      <c r="N127" s="549" t="str">
        <f>VLOOKUP(C127,TB!C:F,4,0)</f>
        <v>Accounts payable</v>
      </c>
      <c r="P127" s="813"/>
      <c r="Q127" s="813"/>
    </row>
    <row r="128" spans="1:17" ht="14.5">
      <c r="A128" s="552" t="str">
        <f t="shared" si="3"/>
        <v>2</v>
      </c>
      <c r="B128" s="553" t="str">
        <f t="shared" si="2"/>
        <v>20100015</v>
      </c>
      <c r="C128" s="601" t="s">
        <v>1095</v>
      </c>
      <c r="D128" s="601" t="s">
        <v>1096</v>
      </c>
      <c r="E128" s="602">
        <v>0</v>
      </c>
      <c r="F128" s="602">
        <v>0</v>
      </c>
      <c r="G128" s="602">
        <v>0</v>
      </c>
      <c r="H128" s="602">
        <v>0</v>
      </c>
      <c r="I128" s="602">
        <v>0</v>
      </c>
      <c r="J128" s="602">
        <v>0</v>
      </c>
      <c r="K128" s="602">
        <v>0</v>
      </c>
      <c r="L128" s="602">
        <v>0</v>
      </c>
      <c r="M128" s="549" t="str">
        <f>VLOOKUP(C128,TB!C:F,3,0)</f>
        <v>Raw materials</v>
      </c>
      <c r="N128" s="549" t="str">
        <f>VLOOKUP(C128,TB!C:F,4,0)</f>
        <v>Accounts payable</v>
      </c>
      <c r="P128" s="813"/>
      <c r="Q128" s="813"/>
    </row>
    <row r="129" spans="1:17" ht="14.5">
      <c r="A129" s="552" t="str">
        <f t="shared" si="3"/>
        <v>2</v>
      </c>
      <c r="B129" s="553" t="str">
        <f t="shared" si="2"/>
        <v>20100016</v>
      </c>
      <c r="C129" s="601" t="s">
        <v>1097</v>
      </c>
      <c r="D129" s="601" t="s">
        <v>1098</v>
      </c>
      <c r="E129" s="602">
        <v>0</v>
      </c>
      <c r="F129" s="602">
        <v>3830000</v>
      </c>
      <c r="G129" s="602">
        <v>7143395.3499999996</v>
      </c>
      <c r="H129" s="602">
        <v>-3313395.35</v>
      </c>
      <c r="I129" s="602">
        <v>0</v>
      </c>
      <c r="J129" s="602">
        <v>44612.7</v>
      </c>
      <c r="K129" s="602">
        <v>83207.87</v>
      </c>
      <c r="L129" s="602">
        <v>-38595.17</v>
      </c>
      <c r="M129" s="549" t="str">
        <f>VLOOKUP(C129,TB!C:F,3,0)</f>
        <v>Retention money</v>
      </c>
      <c r="N129" s="549" t="str">
        <f>VLOOKUP(C129,TB!C:F,4,0)</f>
        <v>Accrued expenses and other liabilities</v>
      </c>
      <c r="P129" s="813"/>
      <c r="Q129" s="813"/>
    </row>
    <row r="130" spans="1:17" ht="14.5">
      <c r="A130" s="552" t="str">
        <f t="shared" si="3"/>
        <v>2</v>
      </c>
      <c r="B130" s="553" t="str">
        <f t="shared" ref="B130:B193" si="4">RIGHT(C130,8)</f>
        <v>20100020</v>
      </c>
      <c r="C130" s="601" t="s">
        <v>1791</v>
      </c>
      <c r="D130" s="601" t="s">
        <v>1792</v>
      </c>
      <c r="E130" s="602">
        <v>0</v>
      </c>
      <c r="F130" s="602">
        <v>0</v>
      </c>
      <c r="G130" s="602">
        <v>267578.40999999997</v>
      </c>
      <c r="H130" s="602">
        <v>-267578.40999999997</v>
      </c>
      <c r="I130" s="602">
        <v>0</v>
      </c>
      <c r="J130" s="602">
        <v>0</v>
      </c>
      <c r="K130" s="602">
        <v>3026.75</v>
      </c>
      <c r="L130" s="602">
        <v>-3026.75</v>
      </c>
      <c r="M130" s="549" t="str">
        <f>VLOOKUP(C130,TB!C:F,3,0)</f>
        <v>Retention money</v>
      </c>
      <c r="N130" s="549" t="str">
        <f>VLOOKUP(C130,TB!C:F,4,0)</f>
        <v>Accrued expenses and other liabilities</v>
      </c>
      <c r="P130" s="813"/>
      <c r="Q130" s="813"/>
    </row>
    <row r="131" spans="1:17" ht="14.5">
      <c r="A131" s="552" t="str">
        <f t="shared" ref="A131:A194" si="5">LEFT(B131,1)</f>
        <v>2</v>
      </c>
      <c r="B131" s="553" t="str">
        <f t="shared" si="4"/>
        <v>20120001</v>
      </c>
      <c r="C131" s="601" t="s">
        <v>1099</v>
      </c>
      <c r="D131" s="601" t="s">
        <v>1100</v>
      </c>
      <c r="E131" s="602">
        <v>0</v>
      </c>
      <c r="F131" s="602">
        <v>0</v>
      </c>
      <c r="G131" s="602">
        <v>0</v>
      </c>
      <c r="H131" s="602">
        <v>0</v>
      </c>
      <c r="I131" s="602">
        <v>0</v>
      </c>
      <c r="J131" s="602">
        <v>0</v>
      </c>
      <c r="K131" s="602">
        <v>0</v>
      </c>
      <c r="L131" s="602">
        <v>0</v>
      </c>
      <c r="M131" s="549" t="str">
        <f>VLOOKUP(C131,TB!C:F,3,0)</f>
        <v>Loan on negotiation</v>
      </c>
      <c r="N131" s="549" t="str">
        <f>VLOOKUP(C131,TB!C:F,4,0)</f>
        <v>Short term loan</v>
      </c>
      <c r="P131" s="813"/>
      <c r="Q131" s="813"/>
    </row>
    <row r="132" spans="1:17" ht="14.5">
      <c r="A132" s="552" t="str">
        <f t="shared" si="5"/>
        <v>2</v>
      </c>
      <c r="B132" s="553" t="str">
        <f t="shared" si="4"/>
        <v>20121001</v>
      </c>
      <c r="C132" s="601" t="s">
        <v>404</v>
      </c>
      <c r="D132" s="601" t="s">
        <v>296</v>
      </c>
      <c r="E132" s="602">
        <v>-76902271.310000002</v>
      </c>
      <c r="F132" s="602">
        <v>2714409178.29</v>
      </c>
      <c r="G132" s="602">
        <v>2745862440.4000001</v>
      </c>
      <c r="H132" s="602">
        <v>-108355533.42</v>
      </c>
      <c r="I132" s="602">
        <v>-907077</v>
      </c>
      <c r="J132" s="602">
        <v>31721920.91</v>
      </c>
      <c r="K132" s="602">
        <v>31990337.93</v>
      </c>
      <c r="L132" s="602">
        <v>-1175494.02</v>
      </c>
      <c r="M132" s="549" t="str">
        <f>VLOOKUP(C132,TB!C:F,3,0)</f>
        <v>Advance from buyers</v>
      </c>
      <c r="N132" s="549" t="str">
        <f>VLOOKUP(C132,TB!C:F,4,0)</f>
        <v xml:space="preserve">Advance from buyers </v>
      </c>
      <c r="P132" s="813"/>
      <c r="Q132" s="813"/>
    </row>
    <row r="133" spans="1:17" ht="14.5">
      <c r="A133" s="552" t="str">
        <f t="shared" si="5"/>
        <v>2</v>
      </c>
      <c r="B133" s="553" t="str">
        <f t="shared" si="4"/>
        <v>20122009</v>
      </c>
      <c r="C133" s="601" t="s">
        <v>1101</v>
      </c>
      <c r="D133" s="601" t="s">
        <v>1102</v>
      </c>
      <c r="E133" s="602">
        <v>-120874880.70999999</v>
      </c>
      <c r="F133" s="602">
        <v>894634017.55999994</v>
      </c>
      <c r="G133" s="602">
        <v>777217045.66999996</v>
      </c>
      <c r="H133" s="602">
        <v>-3457908.82</v>
      </c>
      <c r="I133" s="602">
        <v>-1439843.73</v>
      </c>
      <c r="J133" s="602">
        <v>10537608.050000001</v>
      </c>
      <c r="K133" s="602">
        <v>9135147.1199999992</v>
      </c>
      <c r="L133" s="602">
        <v>-37382.800000000003</v>
      </c>
      <c r="M133" s="549" t="str">
        <f>VLOOKUP(C133,TB!C:F,3,0)</f>
        <v>Export Development Fund (EDF) loan</v>
      </c>
      <c r="N133" s="549" t="str">
        <f>VLOOKUP(C133,TB!C:F,4,0)</f>
        <v>Short term loan</v>
      </c>
      <c r="P133" s="813"/>
      <c r="Q133" s="813"/>
    </row>
    <row r="134" spans="1:17" ht="14.5">
      <c r="A134" s="552" t="str">
        <f t="shared" si="5"/>
        <v>2</v>
      </c>
      <c r="B134" s="553" t="str">
        <f t="shared" si="4"/>
        <v>20122010</v>
      </c>
      <c r="C134" s="601" t="s">
        <v>1103</v>
      </c>
      <c r="D134" s="601" t="s">
        <v>1104</v>
      </c>
      <c r="E134" s="602">
        <v>-20122069.149999999</v>
      </c>
      <c r="F134" s="602">
        <v>77721980.230000004</v>
      </c>
      <c r="G134" s="602">
        <v>200519948.78999999</v>
      </c>
      <c r="H134" s="602">
        <v>-142920037.71000001</v>
      </c>
      <c r="I134" s="602">
        <v>-239691.11</v>
      </c>
      <c r="J134" s="602">
        <v>831583.61</v>
      </c>
      <c r="K134" s="602">
        <v>2136973.9900000002</v>
      </c>
      <c r="L134" s="602">
        <v>-1545081.49</v>
      </c>
      <c r="M134" s="549" t="str">
        <f>VLOOKUP(C134,TB!C:F,3,0)</f>
        <v>UPAS loan</v>
      </c>
      <c r="N134" s="549" t="str">
        <f>VLOOKUP(C134,TB!C:F,4,0)</f>
        <v>Short term loan</v>
      </c>
      <c r="P134" s="813"/>
      <c r="Q134" s="813"/>
    </row>
    <row r="135" spans="1:17" ht="14.5">
      <c r="A135" s="552" t="str">
        <f t="shared" si="5"/>
        <v>2</v>
      </c>
      <c r="B135" s="553" t="str">
        <f t="shared" si="4"/>
        <v>20124004</v>
      </c>
      <c r="C135" s="601" t="s">
        <v>1337</v>
      </c>
      <c r="D135" s="601" t="s">
        <v>1338</v>
      </c>
      <c r="E135" s="602">
        <v>0</v>
      </c>
      <c r="F135" s="602">
        <v>344030000</v>
      </c>
      <c r="G135" s="602">
        <v>344030000</v>
      </c>
      <c r="H135" s="602">
        <v>0</v>
      </c>
      <c r="I135" s="602">
        <v>0</v>
      </c>
      <c r="J135" s="602">
        <v>4023947.07</v>
      </c>
      <c r="K135" s="602">
        <v>4023947.07</v>
      </c>
      <c r="L135" s="602">
        <v>0</v>
      </c>
      <c r="M135" s="549">
        <f>VLOOKUP(C135,TB!C:F,3,0)</f>
        <v>0</v>
      </c>
      <c r="N135" s="549" t="str">
        <f>VLOOKUP(C135,TB!C:F,4,0)</f>
        <v>Short term loan</v>
      </c>
      <c r="P135" s="813"/>
      <c r="Q135" s="813"/>
    </row>
    <row r="136" spans="1:17" ht="14.5">
      <c r="A136" s="552" t="str">
        <f t="shared" si="5"/>
        <v>2</v>
      </c>
      <c r="B136" s="553" t="str">
        <f t="shared" si="4"/>
        <v>20124006</v>
      </c>
      <c r="C136" s="601" t="s">
        <v>1105</v>
      </c>
      <c r="D136" s="601" t="s">
        <v>747</v>
      </c>
      <c r="E136" s="602">
        <v>-19368682.940000001</v>
      </c>
      <c r="F136" s="602">
        <v>2759671.56</v>
      </c>
      <c r="G136" s="602">
        <v>113358.5</v>
      </c>
      <c r="H136" s="602">
        <v>-16722369.880000001</v>
      </c>
      <c r="I136" s="602">
        <v>-230716.89</v>
      </c>
      <c r="J136" s="602">
        <v>32872.800000000003</v>
      </c>
      <c r="K136" s="602">
        <v>495</v>
      </c>
      <c r="L136" s="602">
        <v>-198339.09</v>
      </c>
      <c r="M136" s="549" t="str">
        <f>VLOOKUP(C136,TB!C:F,3,0)</f>
        <v>Lease Liability</v>
      </c>
      <c r="N136" s="549" t="str">
        <f>VLOOKUP(C136,TB!C:F,4,0)</f>
        <v>Lease liability- net of current portion</v>
      </c>
      <c r="P136" s="813"/>
      <c r="Q136" s="813"/>
    </row>
    <row r="137" spans="1:17" ht="14.5">
      <c r="A137" s="552" t="str">
        <f t="shared" si="5"/>
        <v>2</v>
      </c>
      <c r="B137" s="553" t="str">
        <f t="shared" si="4"/>
        <v>20130001</v>
      </c>
      <c r="C137" s="601" t="s">
        <v>405</v>
      </c>
      <c r="D137" s="601" t="s">
        <v>95</v>
      </c>
      <c r="E137" s="602">
        <v>-88431907.599999994</v>
      </c>
      <c r="F137" s="602">
        <v>1886348837.0999999</v>
      </c>
      <c r="G137" s="602">
        <v>1897499305.5</v>
      </c>
      <c r="H137" s="602">
        <v>-99582376</v>
      </c>
      <c r="I137" s="602">
        <v>-1040987.75</v>
      </c>
      <c r="J137" s="602">
        <v>21947791.329999998</v>
      </c>
      <c r="K137" s="602">
        <v>21971855.670000002</v>
      </c>
      <c r="L137" s="602">
        <v>-1065052.0900000001</v>
      </c>
      <c r="M137" s="549" t="str">
        <f>VLOOKUP(C137,TB!C:F,3,0)</f>
        <v>Salaries and allowances</v>
      </c>
      <c r="N137" s="549" t="str">
        <f>VLOOKUP(C137,TB!C:F,4,0)</f>
        <v>Accrued expenses and other liabilities</v>
      </c>
      <c r="P137" s="813"/>
      <c r="Q137" s="813"/>
    </row>
    <row r="138" spans="1:17" ht="14.5">
      <c r="A138" s="552" t="str">
        <f t="shared" si="5"/>
        <v>2</v>
      </c>
      <c r="B138" s="553" t="str">
        <f t="shared" si="4"/>
        <v>20130004</v>
      </c>
      <c r="C138" s="601" t="s">
        <v>406</v>
      </c>
      <c r="D138" s="601" t="s">
        <v>96</v>
      </c>
      <c r="E138" s="602">
        <v>-737614</v>
      </c>
      <c r="F138" s="602">
        <v>0</v>
      </c>
      <c r="G138" s="602">
        <v>0</v>
      </c>
      <c r="H138" s="602">
        <v>-737614</v>
      </c>
      <c r="I138" s="602">
        <v>-8683.02</v>
      </c>
      <c r="J138" s="602">
        <v>794</v>
      </c>
      <c r="K138" s="602">
        <v>0</v>
      </c>
      <c r="L138" s="602">
        <v>-7889.02</v>
      </c>
      <c r="M138" s="549" t="str">
        <f>VLOOKUP(C138,TB!C:F,3,0)</f>
        <v>Salaries and allowances</v>
      </c>
      <c r="N138" s="549" t="str">
        <f>VLOOKUP(C138,TB!C:F,4,0)</f>
        <v>Accrued expenses and other liabilities</v>
      </c>
      <c r="P138" s="813"/>
      <c r="Q138" s="813"/>
    </row>
    <row r="139" spans="1:17" ht="14.5">
      <c r="A139" s="552" t="str">
        <f t="shared" si="5"/>
        <v>2</v>
      </c>
      <c r="B139" s="553" t="str">
        <f t="shared" si="4"/>
        <v>20130007</v>
      </c>
      <c r="C139" s="601" t="s">
        <v>407</v>
      </c>
      <c r="D139" s="601" t="s">
        <v>97</v>
      </c>
      <c r="E139" s="602">
        <v>-8341408.1500000004</v>
      </c>
      <c r="F139" s="602">
        <v>180307922.27000001</v>
      </c>
      <c r="G139" s="602">
        <v>181655087.55000001</v>
      </c>
      <c r="H139" s="602">
        <v>-9688573.4299999997</v>
      </c>
      <c r="I139" s="602">
        <v>-98192.06</v>
      </c>
      <c r="J139" s="602">
        <v>2120810.73</v>
      </c>
      <c r="K139" s="602">
        <v>2127360</v>
      </c>
      <c r="L139" s="602">
        <v>-104741.33</v>
      </c>
      <c r="M139" s="549" t="str">
        <f>VLOOKUP(C139,TB!C:F,3,0)</f>
        <v>Salaries and allowances</v>
      </c>
      <c r="N139" s="549" t="str">
        <f>VLOOKUP(C139,TB!C:F,4,0)</f>
        <v>Accrued expenses and other liabilities</v>
      </c>
      <c r="P139" s="813"/>
      <c r="Q139" s="813"/>
    </row>
    <row r="140" spans="1:17" ht="14.5">
      <c r="A140" s="552" t="str">
        <f t="shared" si="5"/>
        <v>2</v>
      </c>
      <c r="B140" s="553" t="str">
        <f t="shared" si="4"/>
        <v>20130009</v>
      </c>
      <c r="C140" s="601" t="s">
        <v>408</v>
      </c>
      <c r="D140" s="601" t="s">
        <v>98</v>
      </c>
      <c r="E140" s="602">
        <v>-312795.40999999997</v>
      </c>
      <c r="F140" s="602">
        <v>1549120</v>
      </c>
      <c r="G140" s="602">
        <v>1267049.5900000001</v>
      </c>
      <c r="H140" s="602">
        <v>-30725</v>
      </c>
      <c r="I140" s="602">
        <v>-3682.1</v>
      </c>
      <c r="J140" s="602">
        <v>18066.12</v>
      </c>
      <c r="K140" s="602">
        <v>14713.08</v>
      </c>
      <c r="L140" s="602">
        <v>-329.06</v>
      </c>
      <c r="M140" s="549" t="str">
        <f>VLOOKUP(C140,TB!C:F,3,0)</f>
        <v>Salaries and allowances</v>
      </c>
      <c r="N140" s="549" t="str">
        <f>VLOOKUP(C140,TB!C:F,4,0)</f>
        <v>Accrued expenses and other liabilities</v>
      </c>
      <c r="P140" s="813"/>
      <c r="Q140" s="813"/>
    </row>
    <row r="141" spans="1:17" ht="14.5">
      <c r="A141" s="552" t="str">
        <f t="shared" si="5"/>
        <v>2</v>
      </c>
      <c r="B141" s="553" t="str">
        <f t="shared" si="4"/>
        <v>20130010</v>
      </c>
      <c r="C141" s="601" t="s">
        <v>409</v>
      </c>
      <c r="D141" s="601" t="s">
        <v>99</v>
      </c>
      <c r="E141" s="602">
        <v>-293267</v>
      </c>
      <c r="F141" s="602">
        <v>0</v>
      </c>
      <c r="G141" s="602">
        <v>0</v>
      </c>
      <c r="H141" s="602">
        <v>-293267</v>
      </c>
      <c r="I141" s="602">
        <v>-3451.82</v>
      </c>
      <c r="J141" s="602">
        <v>315</v>
      </c>
      <c r="K141" s="602">
        <v>0</v>
      </c>
      <c r="L141" s="602">
        <v>-3136.82</v>
      </c>
      <c r="M141" s="549" t="str">
        <f>VLOOKUP(C141,TB!C:F,3,0)</f>
        <v>Salaries and allowances</v>
      </c>
      <c r="N141" s="549" t="str">
        <f>VLOOKUP(C141,TB!C:F,4,0)</f>
        <v>Accrued expenses and other liabilities</v>
      </c>
      <c r="P141" s="813"/>
      <c r="Q141" s="813"/>
    </row>
    <row r="142" spans="1:17" ht="14.5">
      <c r="A142" s="552" t="str">
        <f t="shared" si="5"/>
        <v>2</v>
      </c>
      <c r="B142" s="553" t="str">
        <f t="shared" si="4"/>
        <v>20130011</v>
      </c>
      <c r="C142" s="601" t="s">
        <v>410</v>
      </c>
      <c r="D142" s="601" t="s">
        <v>100</v>
      </c>
      <c r="E142" s="602">
        <v>-4115900</v>
      </c>
      <c r="F142" s="602">
        <v>37367748</v>
      </c>
      <c r="G142" s="602">
        <v>37498032</v>
      </c>
      <c r="H142" s="602">
        <v>-4246184</v>
      </c>
      <c r="I142" s="602">
        <v>-48450.75</v>
      </c>
      <c r="J142" s="602">
        <v>435704.32000000001</v>
      </c>
      <c r="K142" s="602">
        <v>432667.44</v>
      </c>
      <c r="L142" s="602">
        <v>-45413.87</v>
      </c>
      <c r="M142" s="549" t="str">
        <f>VLOOKUP(C142,TB!C:F,3,0)</f>
        <v>Salaries and allowances</v>
      </c>
      <c r="N142" s="549" t="str">
        <f>VLOOKUP(C142,TB!C:F,4,0)</f>
        <v>Accrued expenses and other liabilities</v>
      </c>
      <c r="P142" s="813"/>
      <c r="Q142" s="813"/>
    </row>
    <row r="143" spans="1:17" ht="14.5">
      <c r="A143" s="552" t="str">
        <f t="shared" si="5"/>
        <v>2</v>
      </c>
      <c r="B143" s="553" t="str">
        <f t="shared" si="4"/>
        <v>20130021</v>
      </c>
      <c r="C143" s="601" t="s">
        <v>702</v>
      </c>
      <c r="D143" s="601" t="s">
        <v>651</v>
      </c>
      <c r="E143" s="602">
        <v>-128971188.95999999</v>
      </c>
      <c r="F143" s="602">
        <v>41623785</v>
      </c>
      <c r="G143" s="602">
        <v>112416417</v>
      </c>
      <c r="H143" s="602">
        <v>-199763820.96000001</v>
      </c>
      <c r="I143" s="602">
        <v>-1518201.11</v>
      </c>
      <c r="J143" s="602">
        <v>539784.71</v>
      </c>
      <c r="K143" s="602">
        <v>1158094.78</v>
      </c>
      <c r="L143" s="602">
        <v>-2136511.1800000002</v>
      </c>
      <c r="M143" s="549" t="str">
        <f>VLOOKUP(C143,TB!C:F,3,0)</f>
        <v>Service Benefit</v>
      </c>
      <c r="N143" s="549" t="str">
        <f>VLOOKUP(C143,TB!C:F,4,0)</f>
        <v>Accrued expenses and other liabilities</v>
      </c>
      <c r="P143" s="813"/>
      <c r="Q143" s="813"/>
    </row>
    <row r="144" spans="1:17" ht="14.5">
      <c r="A144" s="552" t="str">
        <f t="shared" si="5"/>
        <v>2</v>
      </c>
      <c r="B144" s="553" t="str">
        <f t="shared" si="4"/>
        <v>20135001</v>
      </c>
      <c r="C144" s="601" t="s">
        <v>411</v>
      </c>
      <c r="D144" s="601" t="s">
        <v>34</v>
      </c>
      <c r="E144" s="602">
        <v>-41637847.100000001</v>
      </c>
      <c r="F144" s="602">
        <v>620445167.13</v>
      </c>
      <c r="G144" s="602">
        <v>578807320.02999997</v>
      </c>
      <c r="H144" s="602">
        <v>0</v>
      </c>
      <c r="I144" s="602">
        <v>-495946.89</v>
      </c>
      <c r="J144" s="602">
        <v>7198693.21</v>
      </c>
      <c r="K144" s="602">
        <v>6702746.3200000003</v>
      </c>
      <c r="L144" s="602">
        <v>0</v>
      </c>
      <c r="M144" s="549" t="str">
        <f>VLOOKUP(C144,TB!C:F,3,0)</f>
        <v>Payable for utility, rental, testing, compliance &amp; other charges</v>
      </c>
      <c r="N144" s="549" t="str">
        <f>VLOOKUP(C144,TB!C:F,4,0)</f>
        <v>Accrued expenses and other liabilities</v>
      </c>
      <c r="P144" s="813"/>
      <c r="Q144" s="813"/>
    </row>
    <row r="145" spans="1:18" ht="14.5">
      <c r="A145" s="552" t="str">
        <f t="shared" si="5"/>
        <v>2</v>
      </c>
      <c r="B145" s="553" t="str">
        <f t="shared" si="4"/>
        <v>20135002</v>
      </c>
      <c r="C145" s="601" t="s">
        <v>1106</v>
      </c>
      <c r="D145" s="601" t="s">
        <v>1107</v>
      </c>
      <c r="E145" s="602">
        <v>-21481421.280000001</v>
      </c>
      <c r="F145" s="602">
        <v>0</v>
      </c>
      <c r="G145" s="602">
        <v>0</v>
      </c>
      <c r="H145" s="602">
        <v>-21481421.280000001</v>
      </c>
      <c r="I145" s="602">
        <v>-283208.56</v>
      </c>
      <c r="J145" s="602">
        <v>0</v>
      </c>
      <c r="K145" s="602">
        <v>0</v>
      </c>
      <c r="L145" s="602">
        <v>-283208.56</v>
      </c>
      <c r="M145" s="549" t="str">
        <f>VLOOKUP(C145,TB!C:F,3,0)</f>
        <v>Deferred tax liability</v>
      </c>
      <c r="N145" s="549" t="str">
        <f>VLOOKUP(C145,TB!C:F,4,0)</f>
        <v>Deferred tax liability</v>
      </c>
      <c r="P145" s="813"/>
      <c r="Q145" s="813"/>
    </row>
    <row r="146" spans="1:18" ht="14.5">
      <c r="A146" s="552" t="str">
        <f t="shared" si="5"/>
        <v>2</v>
      </c>
      <c r="B146" s="553" t="str">
        <f t="shared" si="4"/>
        <v>20140001</v>
      </c>
      <c r="C146" s="601" t="s">
        <v>412</v>
      </c>
      <c r="D146" s="601" t="s">
        <v>201</v>
      </c>
      <c r="E146" s="602">
        <v>0</v>
      </c>
      <c r="F146" s="602">
        <v>0</v>
      </c>
      <c r="G146" s="602">
        <v>0</v>
      </c>
      <c r="H146" s="602">
        <v>0</v>
      </c>
      <c r="I146" s="602">
        <v>0</v>
      </c>
      <c r="J146" s="602">
        <v>0</v>
      </c>
      <c r="K146" s="602">
        <v>0</v>
      </c>
      <c r="L146" s="602">
        <v>0</v>
      </c>
      <c r="M146" s="549" t="str">
        <f>VLOOKUP(C146,TB!C:F,3,0)</f>
        <v>Interest on EDF and UPAS loan</v>
      </c>
      <c r="N146" s="549" t="str">
        <f>VLOOKUP(C146,TB!C:F,4,0)</f>
        <v>Accrued expenses and other liabilities</v>
      </c>
      <c r="P146" s="813"/>
      <c r="Q146" s="813"/>
    </row>
    <row r="147" spans="1:18" ht="14.5">
      <c r="A147" s="552" t="str">
        <f t="shared" si="5"/>
        <v>2</v>
      </c>
      <c r="B147" s="553" t="str">
        <f t="shared" si="4"/>
        <v>20140002</v>
      </c>
      <c r="C147" s="601" t="s">
        <v>413</v>
      </c>
      <c r="D147" s="601" t="s">
        <v>52</v>
      </c>
      <c r="E147" s="602">
        <v>-1756569.8</v>
      </c>
      <c r="F147" s="602">
        <v>2335241.1</v>
      </c>
      <c r="G147" s="602">
        <v>578671.30000000005</v>
      </c>
      <c r="H147" s="602">
        <v>0</v>
      </c>
      <c r="I147" s="602">
        <v>-20924</v>
      </c>
      <c r="J147" s="602">
        <v>27718</v>
      </c>
      <c r="K147" s="602">
        <v>6794</v>
      </c>
      <c r="L147" s="602">
        <v>0</v>
      </c>
      <c r="M147" s="549" t="str">
        <f>VLOOKUP(C147,TB!C:F,3,0)</f>
        <v>Interest on Stimulus loan</v>
      </c>
      <c r="N147" s="549" t="str">
        <f>VLOOKUP(C147,TB!C:F,4,0)</f>
        <v>Accrued expenses and other liabilities</v>
      </c>
      <c r="P147" s="813"/>
      <c r="Q147" s="813"/>
    </row>
    <row r="148" spans="1:18" ht="14.5">
      <c r="A148" s="552" t="str">
        <f t="shared" si="5"/>
        <v>2</v>
      </c>
      <c r="B148" s="553" t="str">
        <f t="shared" si="4"/>
        <v>20140004</v>
      </c>
      <c r="C148" s="601" t="s">
        <v>619</v>
      </c>
      <c r="D148" s="601" t="s">
        <v>607</v>
      </c>
      <c r="E148" s="602">
        <v>-346209.8</v>
      </c>
      <c r="F148" s="602">
        <v>9151851</v>
      </c>
      <c r="G148" s="602">
        <v>10317923.699999999</v>
      </c>
      <c r="H148" s="602">
        <v>-1512282.5</v>
      </c>
      <c r="I148" s="602">
        <v>-4124</v>
      </c>
      <c r="J148" s="602">
        <v>107218</v>
      </c>
      <c r="K148" s="602">
        <v>119443</v>
      </c>
      <c r="L148" s="602">
        <v>-16349</v>
      </c>
      <c r="M148" s="549" t="str">
        <f>VLOOKUP(C148,TB!C:F,3,0)</f>
        <v>Interest on EDF and UPAS loan</v>
      </c>
      <c r="N148" s="549" t="str">
        <f>VLOOKUP(C148,TB!C:F,4,0)</f>
        <v>Accrued expenses and other liabilities</v>
      </c>
      <c r="P148" s="813"/>
      <c r="Q148" s="813"/>
    </row>
    <row r="149" spans="1:18" ht="14.5">
      <c r="A149" s="552" t="str">
        <f t="shared" si="5"/>
        <v>2</v>
      </c>
      <c r="B149" s="553" t="str">
        <f t="shared" si="4"/>
        <v>20141001</v>
      </c>
      <c r="C149" s="601" t="s">
        <v>414</v>
      </c>
      <c r="D149" s="601" t="s">
        <v>101</v>
      </c>
      <c r="E149" s="602">
        <v>-1412003.54</v>
      </c>
      <c r="F149" s="602">
        <v>12913748.73</v>
      </c>
      <c r="G149" s="602">
        <v>13931920.98</v>
      </c>
      <c r="H149" s="602">
        <v>-2430175.79</v>
      </c>
      <c r="I149" s="602">
        <v>-16621.82</v>
      </c>
      <c r="J149" s="602">
        <v>152006.15</v>
      </c>
      <c r="K149" s="602">
        <v>161375.17000000001</v>
      </c>
      <c r="L149" s="602">
        <v>-25990.84</v>
      </c>
      <c r="M149" s="549" t="str">
        <f>VLOOKUP(C149,TB!C:F,3,0)</f>
        <v>TDS payable</v>
      </c>
      <c r="N149" s="549" t="str">
        <f>VLOOKUP(C149,TB!C:F,4,0)</f>
        <v>Accrued expenses and other liabilities</v>
      </c>
      <c r="P149" s="813"/>
      <c r="Q149" s="813"/>
    </row>
    <row r="150" spans="1:18" ht="14.5">
      <c r="A150" s="552" t="str">
        <f t="shared" si="5"/>
        <v>2</v>
      </c>
      <c r="B150" s="553" t="str">
        <f t="shared" si="4"/>
        <v>20141002</v>
      </c>
      <c r="C150" s="601" t="s">
        <v>416</v>
      </c>
      <c r="D150" s="601" t="s">
        <v>102</v>
      </c>
      <c r="E150" s="602">
        <v>-1924696.46</v>
      </c>
      <c r="F150" s="602">
        <v>8401005.2599999998</v>
      </c>
      <c r="G150" s="602">
        <v>7342271.8899999997</v>
      </c>
      <c r="H150" s="602">
        <v>-865963.09</v>
      </c>
      <c r="I150" s="602">
        <v>-22673.79</v>
      </c>
      <c r="J150" s="602">
        <v>98767.87</v>
      </c>
      <c r="K150" s="602">
        <v>85355.29</v>
      </c>
      <c r="L150" s="602">
        <v>-9261.2099999999991</v>
      </c>
      <c r="M150" s="549" t="str">
        <f>VLOOKUP(C150,TB!C:F,3,0)</f>
        <v>TDS payable</v>
      </c>
      <c r="N150" s="549" t="str">
        <f>VLOOKUP(C150,TB!C:F,4,0)</f>
        <v>Accrued expenses and other liabilities</v>
      </c>
      <c r="P150" s="813"/>
      <c r="Q150" s="813"/>
      <c r="R150" s="561"/>
    </row>
    <row r="151" spans="1:18" ht="14.5">
      <c r="A151" s="552" t="str">
        <f t="shared" si="5"/>
        <v>2</v>
      </c>
      <c r="B151" s="553" t="str">
        <f t="shared" si="4"/>
        <v>20141003</v>
      </c>
      <c r="C151" s="601" t="s">
        <v>417</v>
      </c>
      <c r="D151" s="601" t="s">
        <v>103</v>
      </c>
      <c r="E151" s="602">
        <v>-42731</v>
      </c>
      <c r="F151" s="602">
        <v>2092848.76</v>
      </c>
      <c r="G151" s="602">
        <v>2412727.0299999998</v>
      </c>
      <c r="H151" s="602">
        <v>-362609.27</v>
      </c>
      <c r="I151" s="602">
        <v>-503.01</v>
      </c>
      <c r="J151" s="602">
        <v>24596.93</v>
      </c>
      <c r="K151" s="602">
        <v>27972.51</v>
      </c>
      <c r="L151" s="602">
        <v>-3878.59</v>
      </c>
      <c r="M151" s="549" t="str">
        <f>VLOOKUP(C151,TB!C:F,3,0)</f>
        <v>TDS payable</v>
      </c>
      <c r="N151" s="549" t="str">
        <f>VLOOKUP(C151,TB!C:F,4,0)</f>
        <v>Accrued expenses and other liabilities</v>
      </c>
      <c r="P151" s="813"/>
      <c r="Q151" s="813"/>
    </row>
    <row r="152" spans="1:18" ht="14.5">
      <c r="A152" s="552" t="str">
        <f t="shared" si="5"/>
        <v>2</v>
      </c>
      <c r="B152" s="553" t="str">
        <f t="shared" si="4"/>
        <v>20141004</v>
      </c>
      <c r="C152" s="601" t="s">
        <v>418</v>
      </c>
      <c r="D152" s="601" t="s">
        <v>104</v>
      </c>
      <c r="E152" s="602">
        <v>0</v>
      </c>
      <c r="F152" s="602">
        <v>187284</v>
      </c>
      <c r="G152" s="602">
        <v>190419</v>
      </c>
      <c r="H152" s="602">
        <v>-3135</v>
      </c>
      <c r="I152" s="602">
        <v>0</v>
      </c>
      <c r="J152" s="602">
        <v>2181.17</v>
      </c>
      <c r="K152" s="602">
        <v>2214.34</v>
      </c>
      <c r="L152" s="602">
        <v>-33.17</v>
      </c>
      <c r="M152" s="549" t="str">
        <f>VLOOKUP(C152,TB!C:F,3,0)</f>
        <v>TDS payable</v>
      </c>
      <c r="N152" s="549" t="str">
        <f>VLOOKUP(C152,TB!C:F,4,0)</f>
        <v>Accrued expenses and other liabilities</v>
      </c>
      <c r="P152" s="813"/>
      <c r="Q152" s="813"/>
    </row>
    <row r="153" spans="1:18" ht="14.5">
      <c r="A153" s="552" t="str">
        <f t="shared" si="5"/>
        <v>2</v>
      </c>
      <c r="B153" s="553" t="str">
        <f t="shared" si="4"/>
        <v>20141005</v>
      </c>
      <c r="C153" s="601" t="s">
        <v>419</v>
      </c>
      <c r="D153" s="601" t="s">
        <v>105</v>
      </c>
      <c r="E153" s="602">
        <v>-31624</v>
      </c>
      <c r="F153" s="602">
        <v>286432</v>
      </c>
      <c r="G153" s="602">
        <v>353395</v>
      </c>
      <c r="H153" s="602">
        <v>-98587</v>
      </c>
      <c r="I153" s="602">
        <v>-372.27</v>
      </c>
      <c r="J153" s="602">
        <v>3395.96</v>
      </c>
      <c r="K153" s="602">
        <v>4078.27</v>
      </c>
      <c r="L153" s="602">
        <v>-1054.58</v>
      </c>
      <c r="M153" s="549" t="str">
        <f>VLOOKUP(C153,TB!C:F,3,0)</f>
        <v>TDS payable</v>
      </c>
      <c r="N153" s="549" t="str">
        <f>VLOOKUP(C153,TB!C:F,4,0)</f>
        <v>Accrued expenses and other liabilities</v>
      </c>
      <c r="P153" s="813"/>
      <c r="Q153" s="813"/>
    </row>
    <row r="154" spans="1:18" ht="14.5">
      <c r="A154" s="552" t="str">
        <f t="shared" si="5"/>
        <v>2</v>
      </c>
      <c r="B154" s="553" t="str">
        <f t="shared" si="4"/>
        <v>20141006</v>
      </c>
      <c r="C154" s="601" t="s">
        <v>420</v>
      </c>
      <c r="D154" s="601" t="s">
        <v>190</v>
      </c>
      <c r="E154" s="602">
        <v>-22620</v>
      </c>
      <c r="F154" s="602">
        <v>23145</v>
      </c>
      <c r="G154" s="602">
        <v>4425</v>
      </c>
      <c r="H154" s="602">
        <v>-3900</v>
      </c>
      <c r="I154" s="602">
        <v>-266.27999999999997</v>
      </c>
      <c r="J154" s="602">
        <v>274.45999999999998</v>
      </c>
      <c r="K154" s="602">
        <v>49.93</v>
      </c>
      <c r="L154" s="602">
        <v>-41.75</v>
      </c>
      <c r="M154" s="549" t="str">
        <f>VLOOKUP(C154,TB!C:F,3,0)</f>
        <v>TDS payable</v>
      </c>
      <c r="N154" s="549" t="str">
        <f>VLOOKUP(C154,TB!C:F,4,0)</f>
        <v>Accrued expenses and other liabilities</v>
      </c>
      <c r="P154" s="813"/>
      <c r="Q154" s="813"/>
    </row>
    <row r="155" spans="1:18" ht="14.5">
      <c r="A155" s="552" t="str">
        <f t="shared" si="5"/>
        <v>2</v>
      </c>
      <c r="B155" s="553" t="str">
        <f t="shared" si="4"/>
        <v>20141007</v>
      </c>
      <c r="C155" s="601" t="s">
        <v>1108</v>
      </c>
      <c r="D155" s="601" t="s">
        <v>739</v>
      </c>
      <c r="E155" s="602">
        <v>-10623</v>
      </c>
      <c r="F155" s="602">
        <v>109705</v>
      </c>
      <c r="G155" s="602">
        <v>103403</v>
      </c>
      <c r="H155" s="602">
        <v>-4321</v>
      </c>
      <c r="I155" s="602">
        <v>-125.05</v>
      </c>
      <c r="J155" s="602">
        <v>1278.49</v>
      </c>
      <c r="K155" s="602">
        <v>1202.98</v>
      </c>
      <c r="L155" s="602">
        <v>-49.54</v>
      </c>
      <c r="M155" s="549" t="str">
        <f>VLOOKUP(C155,TB!C:F,3,0)</f>
        <v>TDS payable</v>
      </c>
      <c r="N155" s="549" t="str">
        <f>VLOOKUP(C155,TB!C:F,4,0)</f>
        <v>Accrued expenses and other liabilities</v>
      </c>
      <c r="P155" s="813"/>
      <c r="Q155" s="813"/>
    </row>
    <row r="156" spans="1:18" ht="14.5">
      <c r="A156" s="552" t="str">
        <f t="shared" si="5"/>
        <v>2</v>
      </c>
      <c r="B156" s="553" t="str">
        <f t="shared" si="4"/>
        <v>20141008</v>
      </c>
      <c r="C156" s="601" t="s">
        <v>421</v>
      </c>
      <c r="D156" s="601" t="s">
        <v>297</v>
      </c>
      <c r="E156" s="602">
        <v>0</v>
      </c>
      <c r="F156" s="602">
        <v>0</v>
      </c>
      <c r="G156" s="602">
        <v>0</v>
      </c>
      <c r="H156" s="602">
        <v>0</v>
      </c>
      <c r="I156" s="602">
        <v>0</v>
      </c>
      <c r="J156" s="602">
        <v>0</v>
      </c>
      <c r="K156" s="602">
        <v>0</v>
      </c>
      <c r="L156" s="602">
        <v>0</v>
      </c>
      <c r="M156" s="549" t="str">
        <f>VLOOKUP(C156,TB!C:F,3,0)</f>
        <v>TDS payable</v>
      </c>
      <c r="N156" s="549" t="str">
        <f>VLOOKUP(C156,TB!C:F,4,0)</f>
        <v>Accrued expenses and other liabilities</v>
      </c>
      <c r="P156" s="813"/>
      <c r="Q156" s="813"/>
    </row>
    <row r="157" spans="1:18" ht="14.5">
      <c r="A157" s="552" t="str">
        <f t="shared" si="5"/>
        <v>2</v>
      </c>
      <c r="B157" s="553" t="str">
        <f t="shared" si="4"/>
        <v>20141010</v>
      </c>
      <c r="C157" s="601" t="s">
        <v>422</v>
      </c>
      <c r="D157" s="601" t="s">
        <v>106</v>
      </c>
      <c r="E157" s="602">
        <v>-2516654.37</v>
      </c>
      <c r="F157" s="602">
        <v>17067008.800000001</v>
      </c>
      <c r="G157" s="602">
        <v>17302893.260000002</v>
      </c>
      <c r="H157" s="602">
        <v>-2752538.83</v>
      </c>
      <c r="I157" s="602">
        <v>-29625.57</v>
      </c>
      <c r="J157" s="602">
        <v>200595.4</v>
      </c>
      <c r="K157" s="602">
        <v>200408.33</v>
      </c>
      <c r="L157" s="602">
        <v>-29438.5</v>
      </c>
      <c r="M157" s="549" t="str">
        <f>VLOOKUP(C157,TB!C:F,3,0)</f>
        <v>VAT payable</v>
      </c>
      <c r="N157" s="549" t="str">
        <f>VLOOKUP(C157,TB!C:F,4,0)</f>
        <v>Accrued expenses and other liabilities</v>
      </c>
      <c r="P157" s="813"/>
      <c r="Q157" s="813"/>
    </row>
    <row r="158" spans="1:18" ht="14.5">
      <c r="A158" s="552" t="str">
        <f t="shared" si="5"/>
        <v>2</v>
      </c>
      <c r="B158" s="553" t="str">
        <f t="shared" si="4"/>
        <v>20141011</v>
      </c>
      <c r="C158" s="601" t="s">
        <v>423</v>
      </c>
      <c r="D158" s="601" t="s">
        <v>51</v>
      </c>
      <c r="E158" s="602">
        <v>0</v>
      </c>
      <c r="F158" s="602">
        <v>0</v>
      </c>
      <c r="G158" s="602">
        <v>0</v>
      </c>
      <c r="H158" s="602">
        <v>0</v>
      </c>
      <c r="I158" s="602">
        <v>0</v>
      </c>
      <c r="J158" s="602">
        <v>0</v>
      </c>
      <c r="K158" s="602">
        <v>0</v>
      </c>
      <c r="L158" s="602">
        <v>0</v>
      </c>
      <c r="M158" s="549" t="str">
        <f>VLOOKUP(C158,TB!C:F,3,0)</f>
        <v>VAT payable</v>
      </c>
      <c r="N158" s="549" t="str">
        <f>VLOOKUP(C158,TB!C:F,4,0)</f>
        <v>Accrued expenses and other liabilities</v>
      </c>
      <c r="P158" s="813"/>
      <c r="Q158" s="813"/>
    </row>
    <row r="159" spans="1:18" ht="14.5">
      <c r="A159" s="552" t="str">
        <f t="shared" si="5"/>
        <v>2</v>
      </c>
      <c r="B159" s="553" t="str">
        <f t="shared" si="4"/>
        <v>20141012</v>
      </c>
      <c r="C159" s="601" t="s">
        <v>424</v>
      </c>
      <c r="D159" s="601" t="s">
        <v>107</v>
      </c>
      <c r="E159" s="602">
        <v>-2565159</v>
      </c>
      <c r="F159" s="602">
        <v>4055666.75</v>
      </c>
      <c r="G159" s="602">
        <v>4333630.75</v>
      </c>
      <c r="H159" s="602">
        <v>-2843123</v>
      </c>
      <c r="I159" s="602">
        <v>-30196.29</v>
      </c>
      <c r="J159" s="602">
        <v>50337.440000000002</v>
      </c>
      <c r="K159" s="602">
        <v>50548.4</v>
      </c>
      <c r="L159" s="602">
        <v>-30407.25</v>
      </c>
      <c r="M159" s="549" t="str">
        <f>VLOOKUP(C159,TB!C:F,3,0)</f>
        <v>Audit and tax service fee</v>
      </c>
      <c r="N159" s="549" t="str">
        <f>VLOOKUP(C159,TB!C:F,4,0)</f>
        <v>Accrued expenses and other liabilities</v>
      </c>
      <c r="P159" s="813"/>
      <c r="Q159" s="813"/>
    </row>
    <row r="160" spans="1:18" ht="14.5">
      <c r="A160" s="552" t="str">
        <f t="shared" si="5"/>
        <v>2</v>
      </c>
      <c r="B160" s="553" t="str">
        <f t="shared" si="4"/>
        <v>20141014</v>
      </c>
      <c r="C160" s="601" t="s">
        <v>425</v>
      </c>
      <c r="D160" s="601" t="s">
        <v>108</v>
      </c>
      <c r="E160" s="602">
        <v>-545841</v>
      </c>
      <c r="F160" s="602">
        <v>13025958.5</v>
      </c>
      <c r="G160" s="602">
        <v>13828214.5</v>
      </c>
      <c r="H160" s="602">
        <v>-1348097</v>
      </c>
      <c r="I160" s="602">
        <v>-6425.42</v>
      </c>
      <c r="J160" s="602">
        <v>152211.31</v>
      </c>
      <c r="K160" s="602">
        <v>160204.35999999999</v>
      </c>
      <c r="L160" s="602">
        <v>-14418.47</v>
      </c>
      <c r="M160" s="549" t="str">
        <f>VLOOKUP(C160,TB!C:F,3,0)</f>
        <v>Employee income tax</v>
      </c>
      <c r="N160" s="549" t="str">
        <f>VLOOKUP(C160,TB!C:F,4,0)</f>
        <v>Accrued expenses and other liabilities</v>
      </c>
      <c r="P160" s="813"/>
      <c r="Q160" s="813"/>
    </row>
    <row r="161" spans="1:17" ht="14.5">
      <c r="A161" s="552" t="str">
        <f t="shared" si="5"/>
        <v>2</v>
      </c>
      <c r="B161" s="553" t="str">
        <f t="shared" si="4"/>
        <v>20141015</v>
      </c>
      <c r="C161" s="601" t="s">
        <v>427</v>
      </c>
      <c r="D161" s="601" t="s">
        <v>109</v>
      </c>
      <c r="E161" s="602">
        <v>-2762338.75</v>
      </c>
      <c r="F161" s="602">
        <v>21975931</v>
      </c>
      <c r="G161" s="602">
        <v>22364776.199999999</v>
      </c>
      <c r="H161" s="602">
        <v>-3151183.95</v>
      </c>
      <c r="I161" s="602">
        <v>-32517.45</v>
      </c>
      <c r="J161" s="602">
        <v>259763.39</v>
      </c>
      <c r="K161" s="602">
        <v>260948.59</v>
      </c>
      <c r="L161" s="602">
        <v>-33702.65</v>
      </c>
      <c r="M161" s="549" t="str">
        <f>VLOOKUP(C161,TB!C:F,3,0)</f>
        <v>Employee income tax</v>
      </c>
      <c r="N161" s="549" t="str">
        <f>VLOOKUP(C161,TB!C:F,4,0)</f>
        <v>Accrued expenses and other liabilities</v>
      </c>
      <c r="P161" s="813"/>
      <c r="Q161" s="813"/>
    </row>
    <row r="162" spans="1:17" ht="14.5">
      <c r="A162" s="552" t="str">
        <f t="shared" si="5"/>
        <v>2</v>
      </c>
      <c r="B162" s="553" t="str">
        <f t="shared" si="4"/>
        <v>20141016</v>
      </c>
      <c r="C162" s="601" t="s">
        <v>428</v>
      </c>
      <c r="D162" s="601" t="s">
        <v>37</v>
      </c>
      <c r="E162" s="602">
        <v>-678653.17</v>
      </c>
      <c r="F162" s="602">
        <v>0</v>
      </c>
      <c r="G162" s="602">
        <v>325397.40000000002</v>
      </c>
      <c r="H162" s="602">
        <v>-1004050.57</v>
      </c>
      <c r="I162" s="602">
        <v>-7988.91</v>
      </c>
      <c r="J162" s="602">
        <v>731</v>
      </c>
      <c r="K162" s="602">
        <v>3480.18</v>
      </c>
      <c r="L162" s="602">
        <v>-10738.09</v>
      </c>
      <c r="M162" s="549" t="str">
        <f>VLOOKUP(C162,TB!C:F,3,0)</f>
        <v>Provision for other corporate tax</v>
      </c>
      <c r="N162" s="549" t="str">
        <f>VLOOKUP(C162,TB!C:F,4,0)</f>
        <v>Accrued expenses and other liabilities</v>
      </c>
      <c r="P162" s="813"/>
      <c r="Q162" s="813"/>
    </row>
    <row r="163" spans="1:17" ht="14.5">
      <c r="A163" s="552" t="str">
        <f t="shared" si="5"/>
        <v>2</v>
      </c>
      <c r="B163" s="553" t="str">
        <f t="shared" si="4"/>
        <v>20150501</v>
      </c>
      <c r="C163" s="601" t="s">
        <v>429</v>
      </c>
      <c r="D163" s="601" t="s">
        <v>36</v>
      </c>
      <c r="E163" s="602">
        <v>-355491</v>
      </c>
      <c r="F163" s="602">
        <v>4621322</v>
      </c>
      <c r="G163" s="602">
        <v>4676240</v>
      </c>
      <c r="H163" s="602">
        <v>-410409</v>
      </c>
      <c r="I163" s="602">
        <v>-4185.18</v>
      </c>
      <c r="J163" s="602">
        <v>53740.3</v>
      </c>
      <c r="K163" s="602">
        <v>53945</v>
      </c>
      <c r="L163" s="602">
        <v>-4389.88</v>
      </c>
      <c r="M163" s="549" t="str">
        <f>VLOOKUP(C163,TB!C:F,3,0)</f>
        <v>Salaries and allowances</v>
      </c>
      <c r="N163" s="549" t="str">
        <f>VLOOKUP(C163,TB!C:F,4,0)</f>
        <v>Accrued expenses and other liabilities</v>
      </c>
      <c r="P163" s="813"/>
      <c r="Q163" s="813"/>
    </row>
    <row r="164" spans="1:17" ht="14.5">
      <c r="A164" s="552" t="str">
        <f t="shared" si="5"/>
        <v>2</v>
      </c>
      <c r="B164" s="553" t="str">
        <f t="shared" si="4"/>
        <v>20201001</v>
      </c>
      <c r="C164" s="601" t="s">
        <v>430</v>
      </c>
      <c r="D164" s="601" t="s">
        <v>110</v>
      </c>
      <c r="E164" s="602">
        <v>0</v>
      </c>
      <c r="F164" s="602">
        <v>0</v>
      </c>
      <c r="G164" s="602">
        <v>0</v>
      </c>
      <c r="H164" s="602">
        <v>0</v>
      </c>
      <c r="I164" s="602">
        <v>0</v>
      </c>
      <c r="J164" s="602">
        <v>0</v>
      </c>
      <c r="K164" s="602">
        <v>0</v>
      </c>
      <c r="L164" s="602">
        <v>0</v>
      </c>
      <c r="M164" s="549" t="str">
        <f>VLOOKUP(C164,TB!C:F,3,0)</f>
        <v>Loan from promoters</v>
      </c>
      <c r="N164" s="549" t="str">
        <f>VLOOKUP(C164,TB!C:F,4,0)</f>
        <v>Loan from promoters- net of current portion</v>
      </c>
      <c r="P164" s="813"/>
      <c r="Q164" s="813"/>
    </row>
    <row r="165" spans="1:17" ht="14.5">
      <c r="A165" s="552" t="str">
        <f t="shared" si="5"/>
        <v>2</v>
      </c>
      <c r="B165" s="553" t="str">
        <f t="shared" si="4"/>
        <v>20201003</v>
      </c>
      <c r="C165" s="601" t="s">
        <v>703</v>
      </c>
      <c r="D165" s="601" t="s">
        <v>652</v>
      </c>
      <c r="E165" s="602">
        <v>-140081209.25</v>
      </c>
      <c r="F165" s="602">
        <v>104226020.92</v>
      </c>
      <c r="G165" s="602">
        <v>318324921</v>
      </c>
      <c r="H165" s="602">
        <v>-354180109.32999998</v>
      </c>
      <c r="I165" s="602">
        <v>-1668626.67</v>
      </c>
      <c r="J165" s="602">
        <v>759652.52</v>
      </c>
      <c r="K165" s="602">
        <v>2920000</v>
      </c>
      <c r="L165" s="602">
        <v>-3828974.15</v>
      </c>
      <c r="M165" s="549" t="str">
        <f>VLOOKUP(C165,TB!C:F,3,0)</f>
        <v>Loan from promoters</v>
      </c>
      <c r="N165" s="549" t="str">
        <f>VLOOKUP(C165,TB!C:F,4,0)</f>
        <v>Loan from promoters- net of current portion</v>
      </c>
      <c r="P165" s="813"/>
      <c r="Q165" s="813"/>
    </row>
    <row r="166" spans="1:17" ht="14.5">
      <c r="A166" s="552" t="str">
        <f t="shared" si="5"/>
        <v>2</v>
      </c>
      <c r="B166" s="553" t="str">
        <f t="shared" si="4"/>
        <v>20203001</v>
      </c>
      <c r="C166" s="601" t="s">
        <v>431</v>
      </c>
      <c r="D166" s="601" t="s">
        <v>432</v>
      </c>
      <c r="E166" s="602">
        <v>0</v>
      </c>
      <c r="F166" s="602">
        <v>1490966253.2</v>
      </c>
      <c r="G166" s="602">
        <v>1621529603.2</v>
      </c>
      <c r="H166" s="602">
        <v>-130563350</v>
      </c>
      <c r="I166" s="602">
        <v>-0.28999999999999998</v>
      </c>
      <c r="J166" s="602">
        <v>18780408.350000001</v>
      </c>
      <c r="K166" s="602">
        <v>20176807.129999999</v>
      </c>
      <c r="L166" s="602">
        <v>-1396399.07</v>
      </c>
      <c r="M166" s="549" t="str">
        <f>VLOOKUP(C166,TB!C:F,3,0)</f>
        <v>Short term loan from bank</v>
      </c>
      <c r="N166" s="549" t="str">
        <f>VLOOKUP(C166,TB!C:F,4,0)</f>
        <v>Short term loan</v>
      </c>
      <c r="P166" s="813"/>
      <c r="Q166" s="813"/>
    </row>
    <row r="167" spans="1:17" ht="14.5">
      <c r="A167" s="552" t="str">
        <f t="shared" si="5"/>
        <v>2</v>
      </c>
      <c r="B167" s="553" t="str">
        <f t="shared" si="4"/>
        <v>20203003</v>
      </c>
      <c r="C167" s="601" t="s">
        <v>1109</v>
      </c>
      <c r="D167" s="601" t="s">
        <v>1110</v>
      </c>
      <c r="E167" s="602">
        <v>-179273492.25999999</v>
      </c>
      <c r="F167" s="602">
        <v>99596452.989999995</v>
      </c>
      <c r="G167" s="602">
        <v>0</v>
      </c>
      <c r="H167" s="602">
        <v>-79677039.269999996</v>
      </c>
      <c r="I167" s="602">
        <v>-2110341.73</v>
      </c>
      <c r="J167" s="602">
        <v>1388589.94</v>
      </c>
      <c r="K167" s="602">
        <v>130409</v>
      </c>
      <c r="L167" s="602">
        <v>-852160.79</v>
      </c>
      <c r="M167" s="549" t="str">
        <f>VLOOKUP(C167,TB!C:F,3,0)</f>
        <v>Long Term Loan</v>
      </c>
      <c r="N167" s="549" t="str">
        <f>VLOOKUP(C167,TB!C:F,4,0)</f>
        <v>Bangladesh Bank stimulus loan- net of current portion</v>
      </c>
      <c r="P167" s="813"/>
      <c r="Q167" s="813"/>
    </row>
    <row r="168" spans="1:17" ht="14.5">
      <c r="A168" s="552" t="str">
        <f t="shared" si="5"/>
        <v>3</v>
      </c>
      <c r="B168" s="553" t="str">
        <f t="shared" si="4"/>
        <v>30101001</v>
      </c>
      <c r="C168" s="601" t="s">
        <v>433</v>
      </c>
      <c r="D168" s="601" t="s">
        <v>18</v>
      </c>
      <c r="E168" s="602">
        <v>-870384000</v>
      </c>
      <c r="F168" s="602">
        <v>0</v>
      </c>
      <c r="G168" s="602">
        <v>43375100</v>
      </c>
      <c r="H168" s="602">
        <v>-913759100</v>
      </c>
      <c r="I168" s="602">
        <v>-12677393.32</v>
      </c>
      <c r="J168" s="602">
        <v>0</v>
      </c>
      <c r="K168" s="602">
        <v>500001.17</v>
      </c>
      <c r="L168" s="602">
        <v>-13177394.49</v>
      </c>
      <c r="M168" s="549" t="str">
        <f>VLOOKUP(C168,TB!C:F,3,0)</f>
        <v>Share Capital</v>
      </c>
      <c r="N168" s="549" t="str">
        <f>VLOOKUP(C168,TB!C:F,4,0)</f>
        <v>Share Capital</v>
      </c>
      <c r="P168" s="813"/>
      <c r="Q168" s="813"/>
    </row>
    <row r="169" spans="1:17" ht="14.5">
      <c r="A169" s="552" t="str">
        <f t="shared" si="5"/>
        <v>3</v>
      </c>
      <c r="B169" s="553" t="str">
        <f t="shared" si="4"/>
        <v>30101002</v>
      </c>
      <c r="C169" s="601" t="s">
        <v>434</v>
      </c>
      <c r="D169" s="601" t="s">
        <v>17</v>
      </c>
      <c r="E169" s="602">
        <v>0</v>
      </c>
      <c r="F169" s="602">
        <v>43375100</v>
      </c>
      <c r="G169" s="602">
        <v>43375100</v>
      </c>
      <c r="H169" s="602">
        <v>0</v>
      </c>
      <c r="I169" s="602">
        <v>0</v>
      </c>
      <c r="J169" s="602">
        <v>500001.17</v>
      </c>
      <c r="K169" s="602">
        <v>500001.17</v>
      </c>
      <c r="L169" s="602">
        <v>0</v>
      </c>
      <c r="M169" s="549" t="str">
        <f>VLOOKUP(C169,TB!C:F,3,0)</f>
        <v>Share money deposit</v>
      </c>
      <c r="N169" s="549" t="str">
        <f>VLOOKUP(C169,TB!C:F,4,0)</f>
        <v>Share Money Deposit</v>
      </c>
      <c r="P169" s="813"/>
      <c r="Q169" s="813"/>
    </row>
    <row r="170" spans="1:17" ht="14.5">
      <c r="A170" s="552" t="str">
        <f t="shared" si="5"/>
        <v>3</v>
      </c>
      <c r="B170" s="553" t="str">
        <f t="shared" si="4"/>
        <v>30101003</v>
      </c>
      <c r="C170" s="601" t="s">
        <v>1111</v>
      </c>
      <c r="D170" s="601" t="s">
        <v>1112</v>
      </c>
      <c r="E170" s="602">
        <v>-142640200</v>
      </c>
      <c r="F170" s="602">
        <v>0</v>
      </c>
      <c r="G170" s="602">
        <v>0</v>
      </c>
      <c r="H170" s="602">
        <v>-142640200</v>
      </c>
      <c r="I170" s="602">
        <v>-2144819.9700000002</v>
      </c>
      <c r="J170" s="602">
        <v>0</v>
      </c>
      <c r="K170" s="602">
        <v>0</v>
      </c>
      <c r="L170" s="602">
        <v>-2144819.9700000002</v>
      </c>
      <c r="M170" s="549" t="str">
        <f>VLOOKUP(C170,TB!C:F,3,0)</f>
        <v>Capital reserve</v>
      </c>
      <c r="N170" s="549" t="str">
        <f>VLOOKUP(C170,TB!C:F,4,0)</f>
        <v>Capital reserve</v>
      </c>
      <c r="P170" s="813"/>
      <c r="Q170" s="813"/>
    </row>
    <row r="171" spans="1:17" ht="14.5">
      <c r="A171" s="552" t="str">
        <f t="shared" si="5"/>
        <v>3</v>
      </c>
      <c r="B171" s="553" t="str">
        <f t="shared" si="4"/>
        <v>30102001</v>
      </c>
      <c r="C171" s="601" t="s">
        <v>1113</v>
      </c>
      <c r="D171" s="601" t="s">
        <v>1114</v>
      </c>
      <c r="E171" s="602">
        <v>0</v>
      </c>
      <c r="F171" s="602">
        <v>0</v>
      </c>
      <c r="G171" s="602">
        <v>0</v>
      </c>
      <c r="H171" s="602">
        <v>0</v>
      </c>
      <c r="I171" s="602">
        <v>0</v>
      </c>
      <c r="J171" s="602">
        <v>0</v>
      </c>
      <c r="K171" s="602">
        <v>0</v>
      </c>
      <c r="L171" s="602">
        <v>0</v>
      </c>
      <c r="M171" s="549" t="str">
        <f>VLOOKUP(C171,TB!C:F,3,0)</f>
        <v>Gen Reserve &amp; Surplus</v>
      </c>
      <c r="N171" s="549" t="str">
        <f>VLOOKUP(C171,TB!C:F,4,0)</f>
        <v>Gen Reserve &amp; Surplu</v>
      </c>
      <c r="P171" s="813"/>
      <c r="Q171" s="813"/>
    </row>
    <row r="172" spans="1:17" ht="14.5">
      <c r="A172" s="552" t="str">
        <f t="shared" si="5"/>
        <v>3</v>
      </c>
      <c r="B172" s="553" t="str">
        <f t="shared" si="4"/>
        <v>30103001</v>
      </c>
      <c r="C172" s="601" t="s">
        <v>435</v>
      </c>
      <c r="D172" s="601" t="s">
        <v>27</v>
      </c>
      <c r="E172" s="602">
        <v>184129046.12</v>
      </c>
      <c r="F172" s="602">
        <v>0</v>
      </c>
      <c r="G172" s="602">
        <v>4585076.25</v>
      </c>
      <c r="H172" s="602">
        <v>179543969.87</v>
      </c>
      <c r="I172" s="602">
        <v>4112869.32</v>
      </c>
      <c r="J172" s="602">
        <v>0</v>
      </c>
      <c r="K172" s="602">
        <v>57794.64</v>
      </c>
      <c r="L172" s="602">
        <v>4055074.68</v>
      </c>
      <c r="M172" s="549" t="str">
        <f>VLOOKUP(C172,TB!C:F,3,0)</f>
        <v>Retained earnings</v>
      </c>
      <c r="N172" s="549" t="str">
        <f>VLOOKUP(C172,TB!C:F,4,0)</f>
        <v>Retained earnings</v>
      </c>
      <c r="P172" s="813"/>
      <c r="Q172" s="813"/>
    </row>
    <row r="173" spans="1:17" ht="14.5">
      <c r="A173" s="552" t="str">
        <f t="shared" si="5"/>
        <v>3</v>
      </c>
      <c r="B173" s="553" t="str">
        <f t="shared" si="4"/>
        <v>30104001</v>
      </c>
      <c r="C173" s="601" t="s">
        <v>436</v>
      </c>
      <c r="D173" s="601" t="s">
        <v>111</v>
      </c>
      <c r="E173" s="602">
        <v>-676656398.96000004</v>
      </c>
      <c r="F173" s="602">
        <v>4585076.25</v>
      </c>
      <c r="G173" s="602">
        <v>0</v>
      </c>
      <c r="H173" s="602">
        <v>-672071322.71000004</v>
      </c>
      <c r="I173" s="602">
        <v>-8827523.3699999992</v>
      </c>
      <c r="J173" s="602">
        <v>57794.64</v>
      </c>
      <c r="K173" s="602">
        <v>0</v>
      </c>
      <c r="L173" s="602">
        <v>-8769728.7300000004</v>
      </c>
      <c r="M173" s="549" t="str">
        <f>VLOOKUP(C173,TB!C:F,3,0)</f>
        <v>Total Revaluation Reserve</v>
      </c>
      <c r="N173" s="549" t="str">
        <f>VLOOKUP(C173,TB!C:F,4,0)</f>
        <v>Revaluation reserve</v>
      </c>
      <c r="P173" s="813"/>
      <c r="Q173" s="813"/>
    </row>
    <row r="174" spans="1:17" ht="14.5">
      <c r="A174" s="552" t="str">
        <f t="shared" si="5"/>
        <v>3</v>
      </c>
      <c r="B174" s="553" t="str">
        <f t="shared" si="4"/>
        <v>30900100</v>
      </c>
      <c r="C174" s="601" t="s">
        <v>437</v>
      </c>
      <c r="D174" s="601" t="s">
        <v>43</v>
      </c>
      <c r="E174" s="602">
        <v>0</v>
      </c>
      <c r="F174" s="602">
        <v>293935114.47000003</v>
      </c>
      <c r="G174" s="602">
        <v>293935114.47000003</v>
      </c>
      <c r="H174" s="602">
        <v>0</v>
      </c>
      <c r="I174" s="602">
        <v>0</v>
      </c>
      <c r="J174" s="602">
        <v>3439156.56</v>
      </c>
      <c r="K174" s="602">
        <v>3439156.58</v>
      </c>
      <c r="L174" s="602">
        <v>-0.02</v>
      </c>
      <c r="M174" s="549" t="str">
        <f>VLOOKUP(C174,TB!C:F,3,0)</f>
        <v>Raw materials</v>
      </c>
      <c r="N174" s="549" t="str">
        <f>VLOOKUP(C174,TB!C:F,4,0)</f>
        <v>Accounts payable</v>
      </c>
      <c r="P174" s="813"/>
      <c r="Q174" s="813"/>
    </row>
    <row r="175" spans="1:17" ht="14.5">
      <c r="A175" s="552" t="str">
        <f t="shared" si="5"/>
        <v>3</v>
      </c>
      <c r="B175" s="553" t="str">
        <f t="shared" si="4"/>
        <v>30900101</v>
      </c>
      <c r="C175" s="601" t="s">
        <v>438</v>
      </c>
      <c r="D175" s="601" t="s">
        <v>112</v>
      </c>
      <c r="E175" s="602">
        <v>0</v>
      </c>
      <c r="F175" s="602">
        <v>0</v>
      </c>
      <c r="G175" s="602">
        <v>0</v>
      </c>
      <c r="H175" s="602">
        <v>0</v>
      </c>
      <c r="I175" s="602">
        <v>0</v>
      </c>
      <c r="J175" s="602">
        <v>0</v>
      </c>
      <c r="K175" s="602">
        <v>0</v>
      </c>
      <c r="L175" s="602">
        <v>0</v>
      </c>
      <c r="M175" s="549" t="str">
        <f>VLOOKUP(C175,TB!C:F,3,0)</f>
        <v>Raw materials</v>
      </c>
      <c r="N175" s="549" t="str">
        <f>VLOOKUP(C175,TB!C:F,4,0)</f>
        <v>Accounts payable</v>
      </c>
      <c r="P175" s="813"/>
      <c r="Q175" s="813"/>
    </row>
    <row r="176" spans="1:17" ht="14.5">
      <c r="A176" s="552" t="str">
        <f t="shared" si="5"/>
        <v>3</v>
      </c>
      <c r="B176" s="553" t="str">
        <f t="shared" si="4"/>
        <v>30900102</v>
      </c>
      <c r="C176" s="601" t="s">
        <v>439</v>
      </c>
      <c r="D176" s="601" t="s">
        <v>113</v>
      </c>
      <c r="E176" s="602">
        <v>0</v>
      </c>
      <c r="F176" s="602">
        <v>0</v>
      </c>
      <c r="G176" s="602">
        <v>0</v>
      </c>
      <c r="H176" s="602">
        <v>0</v>
      </c>
      <c r="I176" s="602">
        <v>0</v>
      </c>
      <c r="J176" s="602">
        <v>0</v>
      </c>
      <c r="K176" s="602">
        <v>0</v>
      </c>
      <c r="L176" s="602">
        <v>0</v>
      </c>
      <c r="M176" s="549" t="str">
        <f>VLOOKUP(C176,TB!C:F,3,0)</f>
        <v>Raw materials</v>
      </c>
      <c r="N176" s="549" t="str">
        <f>VLOOKUP(C176,TB!C:F,4,0)</f>
        <v>Accounts payable</v>
      </c>
      <c r="P176" s="813"/>
      <c r="Q176" s="813"/>
    </row>
    <row r="177" spans="1:17" ht="14.5">
      <c r="A177" s="552" t="str">
        <f t="shared" si="5"/>
        <v>3</v>
      </c>
      <c r="B177" s="553" t="str">
        <f t="shared" si="4"/>
        <v>30900110</v>
      </c>
      <c r="C177" s="601" t="s">
        <v>440</v>
      </c>
      <c r="D177" s="601" t="s">
        <v>191</v>
      </c>
      <c r="E177" s="602">
        <v>0</v>
      </c>
      <c r="F177" s="602">
        <v>809277836.88</v>
      </c>
      <c r="G177" s="602">
        <v>817004263.63</v>
      </c>
      <c r="H177" s="602">
        <v>-7726426.75</v>
      </c>
      <c r="I177" s="602">
        <v>0</v>
      </c>
      <c r="J177" s="602">
        <v>9427477.4000000004</v>
      </c>
      <c r="K177" s="602">
        <v>9510112.9399999995</v>
      </c>
      <c r="L177" s="602">
        <v>-82635.539999999994</v>
      </c>
      <c r="M177" s="549" t="str">
        <f>VLOOKUP(C177,TB!C:F,3,0)</f>
        <v>Raw materials</v>
      </c>
      <c r="N177" s="549" t="str">
        <f>VLOOKUP(C177,TB!C:F,4,0)</f>
        <v>Accounts payable</v>
      </c>
      <c r="P177" s="813"/>
      <c r="Q177" s="813"/>
    </row>
    <row r="178" spans="1:17" ht="14.5">
      <c r="A178" s="552" t="str">
        <f t="shared" si="5"/>
        <v>3</v>
      </c>
      <c r="B178" s="553" t="str">
        <f t="shared" si="4"/>
        <v>30900115</v>
      </c>
      <c r="C178" s="601" t="s">
        <v>441</v>
      </c>
      <c r="D178" s="601" t="s">
        <v>114</v>
      </c>
      <c r="E178" s="602">
        <v>0</v>
      </c>
      <c r="F178" s="602">
        <v>0</v>
      </c>
      <c r="G178" s="602">
        <v>21.14</v>
      </c>
      <c r="H178" s="602">
        <v>-21.14</v>
      </c>
      <c r="I178" s="602">
        <v>0</v>
      </c>
      <c r="J178" s="602">
        <v>0</v>
      </c>
      <c r="K178" s="602">
        <v>0.13</v>
      </c>
      <c r="L178" s="602">
        <v>-0.13</v>
      </c>
      <c r="M178" s="549" t="str">
        <f>VLOOKUP(C178,TB!C:F,3,0)</f>
        <v>Clearing Account</v>
      </c>
      <c r="N178" s="549" t="str">
        <f>VLOOKUP(C178,TB!C:F,4,0)</f>
        <v>Clearing Account</v>
      </c>
      <c r="P178" s="813"/>
      <c r="Q178" s="813"/>
    </row>
    <row r="179" spans="1:17" ht="14.5">
      <c r="A179" s="552" t="str">
        <f t="shared" si="5"/>
        <v>3</v>
      </c>
      <c r="B179" s="553" t="str">
        <f t="shared" si="4"/>
        <v>30900125</v>
      </c>
      <c r="C179" s="601" t="s">
        <v>443</v>
      </c>
      <c r="D179" s="601" t="s">
        <v>444</v>
      </c>
      <c r="E179" s="602">
        <v>-368960.69</v>
      </c>
      <c r="F179" s="602">
        <v>1639528.6</v>
      </c>
      <c r="G179" s="602">
        <v>1651715.4</v>
      </c>
      <c r="H179" s="602">
        <v>-381147.49</v>
      </c>
      <c r="I179" s="602">
        <v>-4395</v>
      </c>
      <c r="J179" s="602">
        <v>19049.599999999999</v>
      </c>
      <c r="K179" s="602">
        <v>18775.11</v>
      </c>
      <c r="L179" s="602">
        <v>-4120.51</v>
      </c>
      <c r="M179" s="549" t="str">
        <f>VLOOKUP(C179,TB!C:F,3,0)</f>
        <v>Raw materials</v>
      </c>
      <c r="N179" s="549" t="str">
        <f>VLOOKUP(C179,TB!C:F,4,0)</f>
        <v>Accounts payable</v>
      </c>
      <c r="P179" s="813"/>
      <c r="Q179" s="813"/>
    </row>
    <row r="180" spans="1:17" ht="14.5">
      <c r="A180" s="552" t="str">
        <f t="shared" si="5"/>
        <v>3</v>
      </c>
      <c r="B180" s="553" t="str">
        <f t="shared" si="4"/>
        <v>30900135</v>
      </c>
      <c r="C180" s="601" t="s">
        <v>445</v>
      </c>
      <c r="D180" s="601" t="s">
        <v>302</v>
      </c>
      <c r="E180" s="602">
        <v>-0.02</v>
      </c>
      <c r="F180" s="602">
        <v>127866874.95999999</v>
      </c>
      <c r="G180" s="602">
        <v>127866874.94</v>
      </c>
      <c r="H180" s="602">
        <v>0</v>
      </c>
      <c r="I180" s="602">
        <v>0.11</v>
      </c>
      <c r="J180" s="602">
        <v>1521648.88</v>
      </c>
      <c r="K180" s="602">
        <v>1521648.99</v>
      </c>
      <c r="L180" s="602">
        <v>0</v>
      </c>
      <c r="M180" s="549" t="str">
        <f>VLOOKUP(C180,TB!C:F,3,0)</f>
        <v>Other receivable-sale of FA</v>
      </c>
      <c r="N180" s="549">
        <f>VLOOKUP(C180,TB!C:F,4,0)</f>
        <v>0</v>
      </c>
      <c r="P180" s="813"/>
      <c r="Q180" s="813"/>
    </row>
    <row r="181" spans="1:17" ht="14.5">
      <c r="A181" s="552" t="str">
        <f t="shared" si="5"/>
        <v>3</v>
      </c>
      <c r="B181" s="553" t="str">
        <f t="shared" si="4"/>
        <v>30900900</v>
      </c>
      <c r="C181" s="601" t="s">
        <v>446</v>
      </c>
      <c r="D181" s="601" t="s">
        <v>115</v>
      </c>
      <c r="E181" s="602">
        <v>0</v>
      </c>
      <c r="F181" s="602">
        <v>14436996930.24</v>
      </c>
      <c r="G181" s="602">
        <v>14436996930.24</v>
      </c>
      <c r="H181" s="602">
        <v>0</v>
      </c>
      <c r="I181" s="602">
        <v>0</v>
      </c>
      <c r="J181" s="602">
        <v>170276356.02000001</v>
      </c>
      <c r="K181" s="602">
        <v>170276356.02000001</v>
      </c>
      <c r="L181" s="602">
        <v>0</v>
      </c>
      <c r="M181" s="549" t="str">
        <f>VLOOKUP(C181,TB!C:F,3,0)</f>
        <v>Clearing Account</v>
      </c>
      <c r="N181" s="549" t="str">
        <f>VLOOKUP(C181,TB!C:F,4,0)</f>
        <v>Clearing Account</v>
      </c>
      <c r="P181" s="813"/>
      <c r="Q181" s="813"/>
    </row>
    <row r="182" spans="1:17" ht="14.5">
      <c r="A182" s="552" t="str">
        <f t="shared" si="5"/>
        <v>3</v>
      </c>
      <c r="B182" s="553" t="str">
        <f t="shared" si="4"/>
        <v>30900920</v>
      </c>
      <c r="C182" s="601" t="s">
        <v>620</v>
      </c>
      <c r="D182" s="601" t="s">
        <v>447</v>
      </c>
      <c r="E182" s="602">
        <v>0</v>
      </c>
      <c r="F182" s="602">
        <v>0</v>
      </c>
      <c r="G182" s="602">
        <v>0</v>
      </c>
      <c r="H182" s="602">
        <v>0</v>
      </c>
      <c r="I182" s="602">
        <v>0</v>
      </c>
      <c r="J182" s="602">
        <v>0</v>
      </c>
      <c r="K182" s="602">
        <v>0</v>
      </c>
      <c r="L182" s="602">
        <v>0</v>
      </c>
      <c r="M182" s="549" t="str">
        <f>VLOOKUP(C182,TB!C:F,3,0)</f>
        <v>Clearing Account</v>
      </c>
      <c r="N182" s="549" t="str">
        <f>VLOOKUP(C182,TB!C:F,4,0)</f>
        <v>Clearing Account</v>
      </c>
      <c r="P182" s="813"/>
      <c r="Q182" s="813"/>
    </row>
    <row r="183" spans="1:17" ht="14.5">
      <c r="A183" s="552" t="str">
        <f t="shared" si="5"/>
        <v>3</v>
      </c>
      <c r="B183" s="553" t="str">
        <f t="shared" si="4"/>
        <v>30900925</v>
      </c>
      <c r="C183" s="601" t="s">
        <v>1793</v>
      </c>
      <c r="D183" s="601" t="s">
        <v>1794</v>
      </c>
      <c r="E183" s="602">
        <v>0</v>
      </c>
      <c r="F183" s="602">
        <v>313923519.93000001</v>
      </c>
      <c r="G183" s="602">
        <v>313923519.93000001</v>
      </c>
      <c r="H183" s="602">
        <v>0</v>
      </c>
      <c r="I183" s="602">
        <v>0</v>
      </c>
      <c r="J183" s="602">
        <v>4149046.45</v>
      </c>
      <c r="K183" s="602">
        <v>4149046.45</v>
      </c>
      <c r="L183" s="602">
        <v>0</v>
      </c>
      <c r="M183" s="549" t="e">
        <f>VLOOKUP(C183,TB!C:F,3,0)</f>
        <v>#N/A</v>
      </c>
      <c r="N183" s="549" t="e">
        <f>VLOOKUP(C183,TB!C:F,4,0)</f>
        <v>#N/A</v>
      </c>
      <c r="P183" s="813"/>
      <c r="Q183" s="813"/>
    </row>
    <row r="184" spans="1:17" ht="14.5">
      <c r="A184" s="552" t="str">
        <f t="shared" si="5"/>
        <v>3</v>
      </c>
      <c r="B184" s="553" t="str">
        <f t="shared" si="4"/>
        <v>30900930</v>
      </c>
      <c r="C184" s="601" t="s">
        <v>448</v>
      </c>
      <c r="D184" s="601" t="s">
        <v>199</v>
      </c>
      <c r="E184" s="602">
        <v>0</v>
      </c>
      <c r="F184" s="602">
        <v>0</v>
      </c>
      <c r="G184" s="602">
        <v>0</v>
      </c>
      <c r="H184" s="602">
        <v>0</v>
      </c>
      <c r="I184" s="602">
        <v>0</v>
      </c>
      <c r="J184" s="602">
        <v>0</v>
      </c>
      <c r="K184" s="602">
        <v>0</v>
      </c>
      <c r="L184" s="602">
        <v>0</v>
      </c>
      <c r="M184" s="549" t="str">
        <f>VLOOKUP(C184,TB!C:F,3,0)</f>
        <v>Forex Reinstatement</v>
      </c>
      <c r="N184" s="549" t="str">
        <f>VLOOKUP(C184,TB!C:F,4,0)</f>
        <v>Cash and cash equivalents</v>
      </c>
      <c r="P184" s="813"/>
      <c r="Q184" s="813"/>
    </row>
    <row r="185" spans="1:17" ht="14.5">
      <c r="A185" s="552" t="str">
        <f t="shared" si="5"/>
        <v>3</v>
      </c>
      <c r="B185" s="553" t="str">
        <f t="shared" si="4"/>
        <v>30900931</v>
      </c>
      <c r="C185" s="601" t="s">
        <v>621</v>
      </c>
      <c r="D185" s="601" t="s">
        <v>449</v>
      </c>
      <c r="E185" s="602">
        <v>0</v>
      </c>
      <c r="F185" s="602">
        <v>107577.9</v>
      </c>
      <c r="G185" s="602">
        <v>107577.9</v>
      </c>
      <c r="H185" s="602">
        <v>0</v>
      </c>
      <c r="I185" s="602">
        <v>0</v>
      </c>
      <c r="J185" s="602">
        <v>0</v>
      </c>
      <c r="K185" s="602">
        <v>0</v>
      </c>
      <c r="L185" s="602">
        <v>0</v>
      </c>
      <c r="M185" s="549" t="str">
        <f>VLOOKUP(C185,TB!C:F,3,0)</f>
        <v>Forex-Intercoman Pay</v>
      </c>
      <c r="N185" s="549" t="str">
        <f>VLOOKUP(C185,TB!C:F,4,0)</f>
        <v>Intercompany payables</v>
      </c>
      <c r="P185" s="813"/>
      <c r="Q185" s="813"/>
    </row>
    <row r="186" spans="1:17" ht="14.5">
      <c r="A186" s="552" t="str">
        <f t="shared" si="5"/>
        <v>3</v>
      </c>
      <c r="B186" s="553" t="str">
        <f t="shared" si="4"/>
        <v>30900932</v>
      </c>
      <c r="C186" s="601" t="s">
        <v>450</v>
      </c>
      <c r="D186" s="601" t="s">
        <v>451</v>
      </c>
      <c r="E186" s="602">
        <v>459640.45</v>
      </c>
      <c r="F186" s="602">
        <v>4668962.3499999996</v>
      </c>
      <c r="G186" s="602">
        <v>5224486.38</v>
      </c>
      <c r="H186" s="602">
        <v>-95883.58</v>
      </c>
      <c r="I186" s="602">
        <v>13.27</v>
      </c>
      <c r="J186" s="602">
        <v>2186.23</v>
      </c>
      <c r="K186" s="602">
        <v>2037.39</v>
      </c>
      <c r="L186" s="602">
        <v>162.11000000000001</v>
      </c>
      <c r="M186" s="549" t="str">
        <f>VLOOKUP(C186,TB!C:F,3,0)</f>
        <v>Raw materials</v>
      </c>
      <c r="N186" s="549" t="str">
        <f>VLOOKUP(C186,TB!C:F,4,0)</f>
        <v>Accounts payable</v>
      </c>
      <c r="P186" s="813"/>
      <c r="Q186" s="813"/>
    </row>
    <row r="187" spans="1:17" ht="14.5">
      <c r="A187" s="552" t="str">
        <f t="shared" si="5"/>
        <v>3</v>
      </c>
      <c r="B187" s="553" t="str">
        <f t="shared" si="4"/>
        <v>30900933</v>
      </c>
      <c r="C187" s="601" t="s">
        <v>622</v>
      </c>
      <c r="D187" s="601" t="s">
        <v>452</v>
      </c>
      <c r="E187" s="602">
        <v>148.37</v>
      </c>
      <c r="F187" s="602">
        <v>2372760.4900000002</v>
      </c>
      <c r="G187" s="602">
        <v>970780.61</v>
      </c>
      <c r="H187" s="602">
        <v>1402128.25</v>
      </c>
      <c r="I187" s="602">
        <v>0</v>
      </c>
      <c r="J187" s="602">
        <v>998.1</v>
      </c>
      <c r="K187" s="602">
        <v>1040.78</v>
      </c>
      <c r="L187" s="602">
        <v>-42.68</v>
      </c>
      <c r="M187" s="549" t="str">
        <f>VLOOKUP(C187,TB!C:F,3,0)</f>
        <v>Raw materials</v>
      </c>
      <c r="N187" s="549" t="str">
        <f>VLOOKUP(C187,TB!C:F,4,0)</f>
        <v>Accounts payable</v>
      </c>
      <c r="P187" s="813"/>
      <c r="Q187" s="813"/>
    </row>
    <row r="188" spans="1:17" ht="14.5">
      <c r="A188" s="552" t="str">
        <f t="shared" si="5"/>
        <v>3</v>
      </c>
      <c r="B188" s="553" t="str">
        <f t="shared" si="4"/>
        <v>30900934</v>
      </c>
      <c r="C188" s="601" t="s">
        <v>623</v>
      </c>
      <c r="D188" s="601" t="s">
        <v>453</v>
      </c>
      <c r="E188" s="602">
        <v>158.33000000000001</v>
      </c>
      <c r="F188" s="602">
        <v>41477701.640000001</v>
      </c>
      <c r="G188" s="602">
        <v>23232979.109999999</v>
      </c>
      <c r="H188" s="602">
        <v>18244880.859999999</v>
      </c>
      <c r="I188" s="602">
        <v>-151.91999999999999</v>
      </c>
      <c r="J188" s="602">
        <v>366.84</v>
      </c>
      <c r="K188" s="602">
        <v>214.92</v>
      </c>
      <c r="L188" s="602">
        <v>0</v>
      </c>
      <c r="M188" s="549" t="str">
        <f>VLOOKUP(C188,TB!C:F,3,0)</f>
        <v>Raw materials</v>
      </c>
      <c r="N188" s="549" t="str">
        <f>VLOOKUP(C188,TB!C:F,4,0)</f>
        <v>Accounts payable</v>
      </c>
      <c r="P188" s="813"/>
      <c r="Q188" s="813"/>
    </row>
    <row r="189" spans="1:17" ht="14.5">
      <c r="A189" s="552" t="str">
        <f t="shared" si="5"/>
        <v>3</v>
      </c>
      <c r="B189" s="553" t="str">
        <f t="shared" si="4"/>
        <v>30900935</v>
      </c>
      <c r="C189" s="601" t="s">
        <v>624</v>
      </c>
      <c r="D189" s="601" t="s">
        <v>454</v>
      </c>
      <c r="E189" s="602">
        <v>-14855.39</v>
      </c>
      <c r="F189" s="602">
        <v>1581371.83</v>
      </c>
      <c r="G189" s="602">
        <v>1566516.44</v>
      </c>
      <c r="H189" s="602">
        <v>0</v>
      </c>
      <c r="I189" s="602">
        <v>-4399.8100000000004</v>
      </c>
      <c r="J189" s="602">
        <v>62811.040000000001</v>
      </c>
      <c r="K189" s="602">
        <v>115909.06</v>
      </c>
      <c r="L189" s="602">
        <v>-57497.83</v>
      </c>
      <c r="M189" s="549" t="str">
        <f>VLOOKUP(C189,TB!C:F,3,0)</f>
        <v>Advances paid for capital expenses</v>
      </c>
      <c r="N189" s="549" t="str">
        <f>VLOOKUP(C189,TB!C:F,4,0)</f>
        <v xml:space="preserve">Advances and deposits </v>
      </c>
      <c r="P189" s="813"/>
      <c r="Q189" s="813"/>
    </row>
    <row r="190" spans="1:17" ht="14.5">
      <c r="A190" s="552" t="str">
        <f t="shared" si="5"/>
        <v>3</v>
      </c>
      <c r="B190" s="553" t="str">
        <f t="shared" si="4"/>
        <v>30900936</v>
      </c>
      <c r="C190" s="601" t="s">
        <v>1115</v>
      </c>
      <c r="D190" s="601" t="s">
        <v>1116</v>
      </c>
      <c r="E190" s="602">
        <v>0</v>
      </c>
      <c r="F190" s="602">
        <v>0</v>
      </c>
      <c r="G190" s="602">
        <v>0</v>
      </c>
      <c r="H190" s="602">
        <v>0</v>
      </c>
      <c r="I190" s="602">
        <v>0</v>
      </c>
      <c r="J190" s="602">
        <v>0</v>
      </c>
      <c r="K190" s="602">
        <v>0</v>
      </c>
      <c r="L190" s="602">
        <v>0</v>
      </c>
      <c r="M190" s="549" t="str">
        <f>VLOOKUP(C190,TB!C:F,3,0)</f>
        <v>Forex Cash&amp;equivalen</v>
      </c>
      <c r="N190" s="549" t="str">
        <f>VLOOKUP(C190,TB!C:F,4,0)</f>
        <v>Cash and cash equivalents</v>
      </c>
      <c r="P190" s="813"/>
      <c r="Q190" s="813"/>
    </row>
    <row r="191" spans="1:17" ht="14.5">
      <c r="A191" s="552" t="str">
        <f t="shared" si="5"/>
        <v>3</v>
      </c>
      <c r="B191" s="553" t="str">
        <f t="shared" si="4"/>
        <v>30900940</v>
      </c>
      <c r="C191" s="601" t="s">
        <v>455</v>
      </c>
      <c r="D191" s="601" t="s">
        <v>298</v>
      </c>
      <c r="E191" s="602">
        <v>-1086793270.48</v>
      </c>
      <c r="F191" s="602">
        <v>5272081104.1300001</v>
      </c>
      <c r="G191" s="602">
        <v>6082777043.3900003</v>
      </c>
      <c r="H191" s="602">
        <v>-1897489209.74</v>
      </c>
      <c r="I191" s="602">
        <v>-12945720.91</v>
      </c>
      <c r="J191" s="602">
        <v>61013024.759999998</v>
      </c>
      <c r="K191" s="602">
        <v>68580700.709999993</v>
      </c>
      <c r="L191" s="602">
        <v>-20513396.859999999</v>
      </c>
      <c r="M191" s="549">
        <f>VLOOKUP(C191,TB!C:F,3,0)</f>
        <v>0</v>
      </c>
      <c r="N191" s="549">
        <f>VLOOKUP(C191,TB!C:F,4,0)</f>
        <v>0</v>
      </c>
      <c r="P191" s="813"/>
      <c r="Q191" s="813"/>
    </row>
    <row r="192" spans="1:17" ht="14.5">
      <c r="A192" s="552" t="str">
        <f t="shared" si="5"/>
        <v>3</v>
      </c>
      <c r="B192" s="553" t="str">
        <f t="shared" si="4"/>
        <v>30900950</v>
      </c>
      <c r="C192" s="601" t="s">
        <v>456</v>
      </c>
      <c r="D192" s="601" t="s">
        <v>116</v>
      </c>
      <c r="E192" s="602">
        <v>0</v>
      </c>
      <c r="F192" s="602">
        <v>0</v>
      </c>
      <c r="G192" s="602">
        <v>0</v>
      </c>
      <c r="H192" s="602">
        <v>0</v>
      </c>
      <c r="I192" s="602">
        <v>0</v>
      </c>
      <c r="J192" s="602">
        <v>0</v>
      </c>
      <c r="K192" s="602">
        <v>0</v>
      </c>
      <c r="L192" s="602">
        <v>0</v>
      </c>
      <c r="M192" s="549" t="str">
        <f>VLOOKUP(C192,TB!C:F,3,0)</f>
        <v>Clearing Account</v>
      </c>
      <c r="N192" s="549" t="str">
        <f>VLOOKUP(C192,TB!C:F,4,0)</f>
        <v>Clearing Account</v>
      </c>
      <c r="P192" s="813"/>
      <c r="Q192" s="813"/>
    </row>
    <row r="193" spans="1:17" ht="14.5">
      <c r="A193" s="552" t="str">
        <f t="shared" si="5"/>
        <v>3</v>
      </c>
      <c r="B193" s="553" t="str">
        <f t="shared" si="4"/>
        <v>30900970</v>
      </c>
      <c r="C193" s="601" t="s">
        <v>457</v>
      </c>
      <c r="D193" s="601" t="s">
        <v>303</v>
      </c>
      <c r="E193" s="602">
        <v>0</v>
      </c>
      <c r="F193" s="602">
        <v>11776550.08</v>
      </c>
      <c r="G193" s="602">
        <v>11776550.08</v>
      </c>
      <c r="H193" s="602">
        <v>0</v>
      </c>
      <c r="I193" s="602">
        <v>0</v>
      </c>
      <c r="J193" s="602">
        <v>137182.51</v>
      </c>
      <c r="K193" s="602">
        <v>137182.51</v>
      </c>
      <c r="L193" s="602">
        <v>0</v>
      </c>
      <c r="M193" s="549" t="str">
        <f>VLOOKUP(C193,TB!C:F,3,0)</f>
        <v>Clearing Account</v>
      </c>
      <c r="N193" s="549" t="str">
        <f>VLOOKUP(C193,TB!C:F,4,0)</f>
        <v>Clearing Account</v>
      </c>
      <c r="P193" s="813"/>
      <c r="Q193" s="813"/>
    </row>
    <row r="194" spans="1:17" ht="14.5">
      <c r="A194" s="552" t="str">
        <f t="shared" si="5"/>
        <v>4</v>
      </c>
      <c r="B194" s="553" t="str">
        <f t="shared" ref="B194:B257" si="6">RIGHT(C194,8)</f>
        <v>40101001</v>
      </c>
      <c r="C194" s="601" t="s">
        <v>458</v>
      </c>
      <c r="D194" s="601" t="s">
        <v>117</v>
      </c>
      <c r="E194" s="602">
        <v>0</v>
      </c>
      <c r="F194" s="602">
        <v>273234238.73000002</v>
      </c>
      <c r="G194" s="602">
        <v>7482281960.3900003</v>
      </c>
      <c r="H194" s="602">
        <v>-7209047721.6599998</v>
      </c>
      <c r="I194" s="602">
        <v>0</v>
      </c>
      <c r="J194" s="602">
        <v>3144697.35</v>
      </c>
      <c r="K194" s="602">
        <v>87688177.670000002</v>
      </c>
      <c r="L194" s="602">
        <v>-84543480.319999993</v>
      </c>
      <c r="M194" s="549" t="str">
        <f>VLOOKUP(C194,TB!C:F,3,0)</f>
        <v>Export sales</v>
      </c>
      <c r="N194" s="549" t="str">
        <f>VLOOKUP(C194,TB!C:F,4,0)</f>
        <v>Export sales</v>
      </c>
      <c r="P194" s="813"/>
      <c r="Q194" s="813"/>
    </row>
    <row r="195" spans="1:17" ht="14.5">
      <c r="A195" s="552" t="str">
        <f t="shared" ref="A195:A258" si="7">LEFT(B195,1)</f>
        <v>4</v>
      </c>
      <c r="B195" s="553" t="str">
        <f t="shared" si="6"/>
        <v>40101002</v>
      </c>
      <c r="C195" s="601" t="s">
        <v>459</v>
      </c>
      <c r="D195" s="601" t="s">
        <v>195</v>
      </c>
      <c r="E195" s="602">
        <v>0</v>
      </c>
      <c r="F195" s="602">
        <v>3762824.98</v>
      </c>
      <c r="G195" s="602">
        <v>17789704.719999999</v>
      </c>
      <c r="H195" s="602">
        <v>-14026879.74</v>
      </c>
      <c r="I195" s="602">
        <v>0</v>
      </c>
      <c r="J195" s="602">
        <v>44022.26</v>
      </c>
      <c r="K195" s="602">
        <v>208123.8</v>
      </c>
      <c r="L195" s="602">
        <v>-164101.54</v>
      </c>
      <c r="M195" s="549" t="str">
        <f>VLOOKUP(C195,TB!C:F,3,0)</f>
        <v>Export sales</v>
      </c>
      <c r="N195" s="549" t="str">
        <f>VLOOKUP(C195,TB!C:F,4,0)</f>
        <v>Export sales</v>
      </c>
      <c r="P195" s="813"/>
      <c r="Q195" s="813"/>
    </row>
    <row r="196" spans="1:17" ht="14.5">
      <c r="A196" s="552" t="str">
        <f t="shared" si="7"/>
        <v>4</v>
      </c>
      <c r="B196" s="553" t="str">
        <f t="shared" si="6"/>
        <v>40101011</v>
      </c>
      <c r="C196" s="601" t="s">
        <v>625</v>
      </c>
      <c r="D196" s="601" t="s">
        <v>608</v>
      </c>
      <c r="E196" s="602">
        <v>0</v>
      </c>
      <c r="F196" s="602">
        <v>774488.55</v>
      </c>
      <c r="G196" s="602">
        <v>132897938.58</v>
      </c>
      <c r="H196" s="602">
        <v>-132123450.03</v>
      </c>
      <c r="I196" s="602">
        <v>0</v>
      </c>
      <c r="J196" s="602">
        <v>9210.08</v>
      </c>
      <c r="K196" s="602">
        <v>1568718.04</v>
      </c>
      <c r="L196" s="602">
        <v>-1559507.96</v>
      </c>
      <c r="M196" s="549" t="str">
        <f>VLOOKUP(C196,TB!C:F,3,0)</f>
        <v>Export sales</v>
      </c>
      <c r="N196" s="549" t="str">
        <f>VLOOKUP(C196,TB!C:F,4,0)</f>
        <v>Export sales</v>
      </c>
      <c r="P196" s="813"/>
      <c r="Q196" s="813"/>
    </row>
    <row r="197" spans="1:17" ht="14.5">
      <c r="A197" s="552" t="str">
        <f t="shared" si="7"/>
        <v>4</v>
      </c>
      <c r="B197" s="553" t="str">
        <f t="shared" si="6"/>
        <v>40101012</v>
      </c>
      <c r="C197" s="601" t="s">
        <v>704</v>
      </c>
      <c r="D197" s="601" t="s">
        <v>653</v>
      </c>
      <c r="E197" s="602">
        <v>0</v>
      </c>
      <c r="F197" s="602">
        <v>0</v>
      </c>
      <c r="G197" s="602">
        <v>35067545.829999998</v>
      </c>
      <c r="H197" s="602">
        <v>-35067545.829999998</v>
      </c>
      <c r="I197" s="602">
        <v>0</v>
      </c>
      <c r="J197" s="602">
        <v>0</v>
      </c>
      <c r="K197" s="602">
        <v>409102.33</v>
      </c>
      <c r="L197" s="602">
        <v>-409102.33</v>
      </c>
      <c r="M197" s="549" t="str">
        <f>VLOOKUP(C197,TB!C:F,3,0)</f>
        <v>Export sales</v>
      </c>
      <c r="N197" s="549" t="str">
        <f>VLOOKUP(C197,TB!C:F,4,0)</f>
        <v>Export sales</v>
      </c>
      <c r="P197" s="813"/>
      <c r="Q197" s="813"/>
    </row>
    <row r="198" spans="1:17" ht="14.5">
      <c r="A198" s="552" t="str">
        <f t="shared" si="7"/>
        <v>4</v>
      </c>
      <c r="B198" s="553" t="str">
        <f t="shared" si="6"/>
        <v>40101013</v>
      </c>
      <c r="C198" s="601" t="s">
        <v>1339</v>
      </c>
      <c r="D198" s="601" t="s">
        <v>1340</v>
      </c>
      <c r="E198" s="602">
        <v>0</v>
      </c>
      <c r="F198" s="602">
        <v>4922451.9000000004</v>
      </c>
      <c r="G198" s="602">
        <v>17567541.68</v>
      </c>
      <c r="H198" s="602">
        <v>-12645089.779999999</v>
      </c>
      <c r="I198" s="602">
        <v>0</v>
      </c>
      <c r="J198" s="602">
        <v>58635.519999999997</v>
      </c>
      <c r="K198" s="602">
        <v>208787.49</v>
      </c>
      <c r="L198" s="602">
        <v>-150151.97</v>
      </c>
      <c r="M198" s="549" t="str">
        <f>VLOOKUP(C198,TB!C:F,3,0)</f>
        <v>Export sales</v>
      </c>
      <c r="N198" s="549" t="str">
        <f>VLOOKUP(C198,TB!C:F,4,0)</f>
        <v>Export sales</v>
      </c>
      <c r="P198" s="813"/>
      <c r="Q198" s="813"/>
    </row>
    <row r="199" spans="1:17" ht="14.5">
      <c r="A199" s="552" t="str">
        <f t="shared" si="7"/>
        <v>4</v>
      </c>
      <c r="B199" s="553" t="str">
        <f t="shared" si="6"/>
        <v>40201005</v>
      </c>
      <c r="C199" s="601" t="s">
        <v>1119</v>
      </c>
      <c r="D199" s="601" t="s">
        <v>1120</v>
      </c>
      <c r="E199" s="602">
        <v>0</v>
      </c>
      <c r="F199" s="602">
        <v>0</v>
      </c>
      <c r="G199" s="602">
        <v>921039</v>
      </c>
      <c r="H199" s="602">
        <v>-921039</v>
      </c>
      <c r="I199" s="602">
        <v>0</v>
      </c>
      <c r="J199" s="602">
        <v>0</v>
      </c>
      <c r="K199" s="602">
        <v>9850.68</v>
      </c>
      <c r="L199" s="602">
        <v>-9850.68</v>
      </c>
      <c r="M199" s="549" t="str">
        <f>VLOOKUP(C199,TB!C:F,3,0)</f>
        <v>Other income</v>
      </c>
      <c r="N199" s="549" t="str">
        <f>VLOOKUP(C199,TB!C:F,4,0)</f>
        <v>Other income</v>
      </c>
      <c r="P199" s="813"/>
      <c r="Q199" s="813"/>
    </row>
    <row r="200" spans="1:17" ht="14.5">
      <c r="A200" s="552" t="str">
        <f t="shared" si="7"/>
        <v>4</v>
      </c>
      <c r="B200" s="553" t="str">
        <f t="shared" si="6"/>
        <v>40201007</v>
      </c>
      <c r="C200" s="601" t="s">
        <v>1121</v>
      </c>
      <c r="D200" s="601" t="s">
        <v>1122</v>
      </c>
      <c r="E200" s="602">
        <v>0</v>
      </c>
      <c r="F200" s="602">
        <v>98794155.599999994</v>
      </c>
      <c r="G200" s="602">
        <v>297576924.14999998</v>
      </c>
      <c r="H200" s="602">
        <v>-198782768.55000001</v>
      </c>
      <c r="I200" s="602">
        <v>0</v>
      </c>
      <c r="J200" s="602">
        <v>1138653</v>
      </c>
      <c r="K200" s="602">
        <v>3449912.03</v>
      </c>
      <c r="L200" s="602">
        <v>-2311259.0299999998</v>
      </c>
      <c r="M200" s="549" t="str">
        <f>VLOOKUP(C200,TB!C:F,3,0)</f>
        <v>Export incentives</v>
      </c>
      <c r="N200" s="549" t="str">
        <f>VLOOKUP(C200,TB!C:F,4,0)</f>
        <v>Export incentives</v>
      </c>
      <c r="P200" s="813"/>
      <c r="Q200" s="813"/>
    </row>
    <row r="201" spans="1:17" ht="14.5">
      <c r="A201" s="552" t="str">
        <f t="shared" si="7"/>
        <v>4</v>
      </c>
      <c r="B201" s="553" t="str">
        <f t="shared" si="6"/>
        <v>40201015</v>
      </c>
      <c r="C201" s="601" t="s">
        <v>626</v>
      </c>
      <c r="D201" s="601" t="s">
        <v>460</v>
      </c>
      <c r="E201" s="602">
        <v>0</v>
      </c>
      <c r="F201" s="602">
        <v>0</v>
      </c>
      <c r="G201" s="602">
        <v>789324.85</v>
      </c>
      <c r="H201" s="602">
        <v>-789324.85</v>
      </c>
      <c r="I201" s="602">
        <v>0</v>
      </c>
      <c r="J201" s="602">
        <v>0</v>
      </c>
      <c r="K201" s="602">
        <v>5883.08</v>
      </c>
      <c r="L201" s="602">
        <v>-5883.08</v>
      </c>
      <c r="M201" s="549" t="str">
        <f>VLOOKUP(C201,TB!C:F,3,0)</f>
        <v>(Gain)/Loss on Disposal of Assets</v>
      </c>
      <c r="N201" s="549" t="str">
        <f>VLOOKUP(C201,TB!C:F,4,0)</f>
        <v>Gain/(loss) on disposal of property, plant and equipment</v>
      </c>
      <c r="P201" s="813"/>
      <c r="Q201" s="813"/>
    </row>
    <row r="202" spans="1:17" ht="14.5">
      <c r="A202" s="552" t="str">
        <f t="shared" si="7"/>
        <v>4</v>
      </c>
      <c r="B202" s="553" t="str">
        <f t="shared" si="6"/>
        <v>40201016</v>
      </c>
      <c r="C202" s="601" t="s">
        <v>461</v>
      </c>
      <c r="D202" s="601" t="s">
        <v>118</v>
      </c>
      <c r="E202" s="602">
        <v>0</v>
      </c>
      <c r="F202" s="602">
        <v>96017446.140000001</v>
      </c>
      <c r="G202" s="602">
        <v>96024542.719999999</v>
      </c>
      <c r="H202" s="602">
        <v>-7096.58</v>
      </c>
      <c r="I202" s="602">
        <v>0</v>
      </c>
      <c r="J202" s="602">
        <v>15938.93</v>
      </c>
      <c r="K202" s="602">
        <v>15435.01</v>
      </c>
      <c r="L202" s="602">
        <v>503.92</v>
      </c>
      <c r="M202" s="549" t="str">
        <f>VLOOKUP(C202,TB!C:F,3,0)</f>
        <v>Exchange Gain - Unre</v>
      </c>
      <c r="N202" s="549" t="str">
        <f>VLOOKUP(C202,TB!C:F,4,0)</f>
        <v>Exchange gain/ (loss)</v>
      </c>
      <c r="P202" s="813"/>
      <c r="Q202" s="813"/>
    </row>
    <row r="203" spans="1:17" ht="14.5">
      <c r="A203" s="552" t="str">
        <f t="shared" si="7"/>
        <v>4</v>
      </c>
      <c r="B203" s="553" t="str">
        <f t="shared" si="6"/>
        <v>40201017</v>
      </c>
      <c r="C203" s="601" t="s">
        <v>462</v>
      </c>
      <c r="D203" s="601" t="s">
        <v>67</v>
      </c>
      <c r="E203" s="602">
        <v>0</v>
      </c>
      <c r="F203" s="602">
        <v>210131967.97</v>
      </c>
      <c r="G203" s="602">
        <v>214417721.75</v>
      </c>
      <c r="H203" s="602">
        <v>-4285753.78</v>
      </c>
      <c r="I203" s="602">
        <v>0</v>
      </c>
      <c r="J203" s="602">
        <v>778941.97</v>
      </c>
      <c r="K203" s="602">
        <v>1912184.14</v>
      </c>
      <c r="L203" s="602">
        <v>-1133242.17</v>
      </c>
      <c r="M203" s="549" t="str">
        <f>VLOOKUP(C203,TB!C:F,3,0)</f>
        <v>Prodn  materials consumed-inward cost</v>
      </c>
      <c r="N203" s="549" t="str">
        <f>VLOOKUP(C203,TB!C:F,4,0)</f>
        <v>Production materials consumed</v>
      </c>
      <c r="P203" s="813"/>
      <c r="Q203" s="813"/>
    </row>
    <row r="204" spans="1:17" ht="14.5">
      <c r="A204" s="552" t="str">
        <f t="shared" si="7"/>
        <v>4</v>
      </c>
      <c r="B204" s="553" t="str">
        <f t="shared" si="6"/>
        <v>40201022</v>
      </c>
      <c r="C204" s="601" t="s">
        <v>1123</v>
      </c>
      <c r="D204" s="601" t="s">
        <v>734</v>
      </c>
      <c r="E204" s="602">
        <v>0</v>
      </c>
      <c r="F204" s="602">
        <v>0</v>
      </c>
      <c r="G204" s="602">
        <v>64795779</v>
      </c>
      <c r="H204" s="602">
        <v>-64795779</v>
      </c>
      <c r="I204" s="602">
        <v>0</v>
      </c>
      <c r="J204" s="602">
        <v>0</v>
      </c>
      <c r="K204" s="602">
        <v>734068</v>
      </c>
      <c r="L204" s="602">
        <v>-734068</v>
      </c>
      <c r="M204" s="549" t="str">
        <f>VLOOKUP(C204,TB!C:F,3,0)</f>
        <v>Prodn  materials consumed-inward cost</v>
      </c>
      <c r="N204" s="549" t="str">
        <f>VLOOKUP(C204,TB!C:F,4,0)</f>
        <v>Production materials consumed</v>
      </c>
      <c r="P204" s="813"/>
      <c r="Q204" s="813"/>
    </row>
    <row r="205" spans="1:17" ht="14.5">
      <c r="A205" s="552" t="str">
        <f t="shared" si="7"/>
        <v>5</v>
      </c>
      <c r="B205" s="553" t="str">
        <f t="shared" si="6"/>
        <v>50101003</v>
      </c>
      <c r="C205" s="601" t="s">
        <v>463</v>
      </c>
      <c r="D205" s="601" t="s">
        <v>119</v>
      </c>
      <c r="E205" s="602">
        <v>0</v>
      </c>
      <c r="F205" s="602">
        <v>18530331.809999999</v>
      </c>
      <c r="G205" s="602">
        <v>1200655.3999999999</v>
      </c>
      <c r="H205" s="602">
        <v>17329676.41</v>
      </c>
      <c r="I205" s="602">
        <v>0</v>
      </c>
      <c r="J205" s="602">
        <v>215608.14</v>
      </c>
      <c r="K205" s="602">
        <v>14133.67</v>
      </c>
      <c r="L205" s="602">
        <v>201474.47</v>
      </c>
      <c r="M205" s="549" t="str">
        <f>VLOOKUP(C205,TB!C:F,3,0)</f>
        <v>Prodn  materials consumed-material cost</v>
      </c>
      <c r="N205" s="549" t="str">
        <f>VLOOKUP(C205,TB!C:F,4,0)</f>
        <v>Production materials consumed</v>
      </c>
      <c r="P205" s="813"/>
      <c r="Q205" s="813"/>
    </row>
    <row r="206" spans="1:17" ht="14.5">
      <c r="A206" s="552" t="str">
        <f t="shared" si="7"/>
        <v>5</v>
      </c>
      <c r="B206" s="553" t="str">
        <f t="shared" si="6"/>
        <v>50101004</v>
      </c>
      <c r="C206" s="601" t="s">
        <v>464</v>
      </c>
      <c r="D206" s="601" t="s">
        <v>120</v>
      </c>
      <c r="E206" s="602">
        <v>0</v>
      </c>
      <c r="F206" s="602">
        <v>20272922.41</v>
      </c>
      <c r="G206" s="602">
        <v>131590</v>
      </c>
      <c r="H206" s="602">
        <v>20141332.41</v>
      </c>
      <c r="I206" s="602">
        <v>0</v>
      </c>
      <c r="J206" s="602">
        <v>235549.89</v>
      </c>
      <c r="K206" s="602">
        <v>1543.11</v>
      </c>
      <c r="L206" s="602">
        <v>234006.78</v>
      </c>
      <c r="M206" s="549" t="str">
        <f>VLOOKUP(C206,TB!C:F,3,0)</f>
        <v>Prodn  materials consumed-material cost</v>
      </c>
      <c r="N206" s="549" t="str">
        <f>VLOOKUP(C206,TB!C:F,4,0)</f>
        <v>Production materials consumed</v>
      </c>
      <c r="P206" s="813"/>
      <c r="Q206" s="813"/>
    </row>
    <row r="207" spans="1:17" ht="14.5">
      <c r="A207" s="552" t="str">
        <f t="shared" si="7"/>
        <v>5</v>
      </c>
      <c r="B207" s="553" t="str">
        <f t="shared" si="6"/>
        <v>50101005</v>
      </c>
      <c r="C207" s="601" t="s">
        <v>465</v>
      </c>
      <c r="D207" s="601" t="s">
        <v>121</v>
      </c>
      <c r="E207" s="602">
        <v>0</v>
      </c>
      <c r="F207" s="602">
        <v>78685490.5</v>
      </c>
      <c r="G207" s="602">
        <v>124979.77</v>
      </c>
      <c r="H207" s="602">
        <v>78560510.730000004</v>
      </c>
      <c r="I207" s="602">
        <v>0</v>
      </c>
      <c r="J207" s="602">
        <v>913634.39</v>
      </c>
      <c r="K207" s="602">
        <v>1454.32</v>
      </c>
      <c r="L207" s="602">
        <v>912180.07</v>
      </c>
      <c r="M207" s="549" t="str">
        <f>VLOOKUP(C207,TB!C:F,3,0)</f>
        <v>Prodn  materials consumed-material cost</v>
      </c>
      <c r="N207" s="549" t="str">
        <f>VLOOKUP(C207,TB!C:F,4,0)</f>
        <v>Production materials consumed</v>
      </c>
      <c r="P207" s="813"/>
      <c r="Q207" s="813"/>
    </row>
    <row r="208" spans="1:17" ht="14.5">
      <c r="A208" s="552" t="str">
        <f t="shared" si="7"/>
        <v>5</v>
      </c>
      <c r="B208" s="553" t="str">
        <f t="shared" si="6"/>
        <v>50101006</v>
      </c>
      <c r="C208" s="601" t="s">
        <v>466</v>
      </c>
      <c r="D208" s="601" t="s">
        <v>122</v>
      </c>
      <c r="E208" s="602">
        <v>0</v>
      </c>
      <c r="F208" s="602">
        <v>16187053.6</v>
      </c>
      <c r="G208" s="602">
        <v>0</v>
      </c>
      <c r="H208" s="602">
        <v>16187053.6</v>
      </c>
      <c r="I208" s="602">
        <v>0</v>
      </c>
      <c r="J208" s="602">
        <v>186836.58</v>
      </c>
      <c r="K208" s="602">
        <v>0</v>
      </c>
      <c r="L208" s="602">
        <v>186836.58</v>
      </c>
      <c r="M208" s="549" t="str">
        <f>VLOOKUP(C208,TB!C:F,3,0)</f>
        <v>Prodn  materials consumed-material cost</v>
      </c>
      <c r="N208" s="549" t="str">
        <f>VLOOKUP(C208,TB!C:F,4,0)</f>
        <v>Production materials consumed</v>
      </c>
      <c r="P208" s="813"/>
      <c r="Q208" s="813"/>
    </row>
    <row r="209" spans="1:17" ht="14.5">
      <c r="A209" s="552" t="str">
        <f t="shared" si="7"/>
        <v>5</v>
      </c>
      <c r="B209" s="553" t="str">
        <f t="shared" si="6"/>
        <v>50101010</v>
      </c>
      <c r="C209" s="601" t="s">
        <v>467</v>
      </c>
      <c r="D209" s="601" t="s">
        <v>200</v>
      </c>
      <c r="E209" s="602">
        <v>0</v>
      </c>
      <c r="F209" s="602">
        <v>7075200272</v>
      </c>
      <c r="G209" s="602">
        <v>1860145352</v>
      </c>
      <c r="H209" s="602">
        <v>5215054920</v>
      </c>
      <c r="I209" s="602">
        <v>0</v>
      </c>
      <c r="J209" s="602">
        <v>85977323</v>
      </c>
      <c r="K209" s="602">
        <v>23024059</v>
      </c>
      <c r="L209" s="602">
        <v>62953264</v>
      </c>
      <c r="M209" s="549" t="str">
        <f>VLOOKUP(C209,TB!C:F,3,0)</f>
        <v>Prodn  materials consumed-material cost</v>
      </c>
      <c r="N209" s="549" t="str">
        <f>VLOOKUP(C209,TB!C:F,4,0)</f>
        <v>Production materials consumed</v>
      </c>
      <c r="P209" s="813"/>
      <c r="Q209" s="813"/>
    </row>
    <row r="210" spans="1:17" ht="14.5">
      <c r="A210" s="552" t="str">
        <f t="shared" si="7"/>
        <v>5</v>
      </c>
      <c r="B210" s="553" t="str">
        <f t="shared" si="6"/>
        <v>50101013</v>
      </c>
      <c r="C210" s="601" t="s">
        <v>627</v>
      </c>
      <c r="D210" s="601" t="s">
        <v>609</v>
      </c>
      <c r="E210" s="602">
        <v>0</v>
      </c>
      <c r="F210" s="602">
        <v>583.13</v>
      </c>
      <c r="G210" s="602">
        <v>0</v>
      </c>
      <c r="H210" s="602">
        <v>583.13</v>
      </c>
      <c r="I210" s="602">
        <v>0</v>
      </c>
      <c r="J210" s="602">
        <v>6.79</v>
      </c>
      <c r="K210" s="602">
        <v>0</v>
      </c>
      <c r="L210" s="602">
        <v>6.79</v>
      </c>
      <c r="M210" s="549" t="str">
        <f>VLOOKUP(C210,TB!C:F,3,0)</f>
        <v>Prodn  materials consumed-inward cost</v>
      </c>
      <c r="N210" s="549" t="str">
        <f>VLOOKUP(C210,TB!C:F,4,0)</f>
        <v>Production materials consumed</v>
      </c>
      <c r="P210" s="813"/>
      <c r="Q210" s="813"/>
    </row>
    <row r="211" spans="1:17" ht="14.5">
      <c r="A211" s="552" t="str">
        <f t="shared" si="7"/>
        <v>5</v>
      </c>
      <c r="B211" s="553" t="str">
        <f t="shared" si="6"/>
        <v>50101014</v>
      </c>
      <c r="C211" s="601" t="s">
        <v>628</v>
      </c>
      <c r="D211" s="601" t="s">
        <v>192</v>
      </c>
      <c r="E211" s="602">
        <v>0</v>
      </c>
      <c r="F211" s="602">
        <v>357.05</v>
      </c>
      <c r="G211" s="602">
        <v>0.26</v>
      </c>
      <c r="H211" s="602">
        <v>356.79</v>
      </c>
      <c r="I211" s="602">
        <v>0</v>
      </c>
      <c r="J211" s="602">
        <v>0</v>
      </c>
      <c r="K211" s="602">
        <v>0</v>
      </c>
      <c r="L211" s="602">
        <v>0</v>
      </c>
      <c r="M211" s="549" t="str">
        <f>VLOOKUP(C211,TB!C:F,3,0)</f>
        <v>Prodn  materials consumed-material cost</v>
      </c>
      <c r="N211" s="549" t="str">
        <f>VLOOKUP(C211,TB!C:F,4,0)</f>
        <v>Production materials consumed</v>
      </c>
      <c r="P211" s="813"/>
      <c r="Q211" s="813"/>
    </row>
    <row r="212" spans="1:17" ht="14.5">
      <c r="A212" s="552" t="str">
        <f t="shared" si="7"/>
        <v>5</v>
      </c>
      <c r="B212" s="553" t="str">
        <f t="shared" si="6"/>
        <v>50101017</v>
      </c>
      <c r="C212" s="601" t="s">
        <v>629</v>
      </c>
      <c r="D212" s="601" t="s">
        <v>123</v>
      </c>
      <c r="E212" s="602">
        <v>0</v>
      </c>
      <c r="F212" s="602">
        <v>181.59</v>
      </c>
      <c r="G212" s="602">
        <v>17.399999999999999</v>
      </c>
      <c r="H212" s="602">
        <v>164.19</v>
      </c>
      <c r="I212" s="602">
        <v>0</v>
      </c>
      <c r="J212" s="602">
        <v>2.11</v>
      </c>
      <c r="K212" s="602">
        <v>0.2</v>
      </c>
      <c r="L212" s="602">
        <v>1.91</v>
      </c>
      <c r="M212" s="549" t="str">
        <f>VLOOKUP(C212,TB!C:F,3,0)</f>
        <v>Prodn  materials consumed-material cost</v>
      </c>
      <c r="N212" s="549" t="str">
        <f>VLOOKUP(C212,TB!C:F,4,0)</f>
        <v>Production materials consumed</v>
      </c>
      <c r="P212" s="813"/>
      <c r="Q212" s="813"/>
    </row>
    <row r="213" spans="1:17" ht="14.5">
      <c r="A213" s="552" t="str">
        <f t="shared" si="7"/>
        <v>5</v>
      </c>
      <c r="B213" s="553" t="str">
        <f t="shared" si="6"/>
        <v>50101022</v>
      </c>
      <c r="C213" s="601" t="s">
        <v>1124</v>
      </c>
      <c r="D213" s="601" t="s">
        <v>1125</v>
      </c>
      <c r="E213" s="602">
        <v>0</v>
      </c>
      <c r="F213" s="602">
        <v>8602</v>
      </c>
      <c r="G213" s="602">
        <v>8602</v>
      </c>
      <c r="H213" s="602">
        <v>0</v>
      </c>
      <c r="I213" s="602">
        <v>0</v>
      </c>
      <c r="J213" s="602">
        <v>100.31</v>
      </c>
      <c r="K213" s="602">
        <v>100.31</v>
      </c>
      <c r="L213" s="602">
        <v>0</v>
      </c>
      <c r="M213" s="549" t="str">
        <f>VLOOKUP(C213,TB!C:F,3,0)</f>
        <v>Environment treatment expenses</v>
      </c>
      <c r="N213" s="549" t="str">
        <f>VLOOKUP(C213,TB!C:F,4,0)</f>
        <v>Factory overheads</v>
      </c>
      <c r="P213" s="813"/>
      <c r="Q213" s="813"/>
    </row>
    <row r="214" spans="1:17" ht="14.5">
      <c r="A214" s="552" t="str">
        <f t="shared" si="7"/>
        <v>5</v>
      </c>
      <c r="B214" s="553" t="str">
        <f t="shared" si="6"/>
        <v>50101035</v>
      </c>
      <c r="C214" s="601" t="s">
        <v>1341</v>
      </c>
      <c r="D214" s="601" t="s">
        <v>1342</v>
      </c>
      <c r="E214" s="602">
        <v>0</v>
      </c>
      <c r="F214" s="602">
        <v>15364675.59</v>
      </c>
      <c r="G214" s="602">
        <v>125715.8</v>
      </c>
      <c r="H214" s="602">
        <v>15238959.789999999</v>
      </c>
      <c r="I214" s="602">
        <v>0</v>
      </c>
      <c r="J214" s="602">
        <v>177941.78</v>
      </c>
      <c r="K214" s="602">
        <v>1463.09</v>
      </c>
      <c r="L214" s="602">
        <v>176478.69</v>
      </c>
      <c r="M214" s="549" t="str">
        <f>VLOOKUP(C214,TB!C:F,3,0)</f>
        <v>Prodn  materials consumed-inward cost</v>
      </c>
      <c r="N214" s="549" t="str">
        <f>VLOOKUP(C214,TB!C:F,4,0)</f>
        <v>Production materials consumed</v>
      </c>
      <c r="P214" s="813"/>
      <c r="Q214" s="813"/>
    </row>
    <row r="215" spans="1:17" ht="14.5">
      <c r="A215" s="552" t="str">
        <f t="shared" si="7"/>
        <v>5</v>
      </c>
      <c r="B215" s="553" t="str">
        <f t="shared" si="6"/>
        <v>50101044</v>
      </c>
      <c r="C215" s="601" t="s">
        <v>1343</v>
      </c>
      <c r="D215" s="601" t="s">
        <v>1344</v>
      </c>
      <c r="E215" s="602">
        <v>0</v>
      </c>
      <c r="F215" s="602">
        <v>1086623</v>
      </c>
      <c r="G215" s="602">
        <v>0</v>
      </c>
      <c r="H215" s="602">
        <v>1086623</v>
      </c>
      <c r="I215" s="602">
        <v>0</v>
      </c>
      <c r="J215" s="602">
        <v>12611.36</v>
      </c>
      <c r="K215" s="602">
        <v>0</v>
      </c>
      <c r="L215" s="602">
        <v>12611.36</v>
      </c>
      <c r="M215" s="549" t="str">
        <f>VLOOKUP(C215,TB!C:F,3,0)</f>
        <v>Printing and stationeries</v>
      </c>
      <c r="N215" s="549" t="str">
        <f>VLOOKUP(C215,TB!C:F,4,0)</f>
        <v>Administrative expenses</v>
      </c>
      <c r="P215" s="813"/>
      <c r="Q215" s="813"/>
    </row>
    <row r="216" spans="1:17" ht="14.5">
      <c r="A216" s="552" t="str">
        <f t="shared" si="7"/>
        <v>5</v>
      </c>
      <c r="B216" s="710" t="str">
        <f t="shared" si="6"/>
        <v>50201001</v>
      </c>
      <c r="C216" s="601" t="s">
        <v>468</v>
      </c>
      <c r="D216" s="601" t="s">
        <v>28</v>
      </c>
      <c r="E216" s="602">
        <v>0</v>
      </c>
      <c r="F216" s="602">
        <v>618253434.60000002</v>
      </c>
      <c r="G216" s="602">
        <v>1301614.6000000001</v>
      </c>
      <c r="H216" s="602">
        <v>616951820</v>
      </c>
      <c r="I216" s="602">
        <v>0</v>
      </c>
      <c r="J216" s="602">
        <v>7129154.0599999996</v>
      </c>
      <c r="K216" s="602">
        <v>15174.95</v>
      </c>
      <c r="L216" s="602">
        <v>7113979.1100000003</v>
      </c>
      <c r="M216" s="549" t="str">
        <f>VLOOKUP(C216,TB!C:F,3,0)</f>
        <v>Wages</v>
      </c>
      <c r="N216" s="549" t="str">
        <f>VLOOKUP(C216,TB!C:F,4,0)</f>
        <v>Direct expenses</v>
      </c>
      <c r="P216" s="813"/>
      <c r="Q216" s="813"/>
    </row>
    <row r="217" spans="1:17" ht="14.5">
      <c r="A217" s="552" t="str">
        <f t="shared" si="7"/>
        <v>5</v>
      </c>
      <c r="B217" s="710" t="str">
        <f t="shared" si="6"/>
        <v>50201002</v>
      </c>
      <c r="C217" s="601" t="s">
        <v>469</v>
      </c>
      <c r="D217" s="601" t="s">
        <v>4</v>
      </c>
      <c r="E217" s="602">
        <v>0</v>
      </c>
      <c r="F217" s="602">
        <v>22354775</v>
      </c>
      <c r="G217" s="602">
        <v>0</v>
      </c>
      <c r="H217" s="602">
        <v>22354775</v>
      </c>
      <c r="I217" s="602">
        <v>0</v>
      </c>
      <c r="J217" s="602">
        <v>257743.45</v>
      </c>
      <c r="K217" s="602">
        <v>0</v>
      </c>
      <c r="L217" s="602">
        <v>257743.45</v>
      </c>
      <c r="M217" s="549" t="str">
        <f>VLOOKUP(C217,TB!C:F,3,0)</f>
        <v>Wages</v>
      </c>
      <c r="N217" s="549" t="str">
        <f>VLOOKUP(C217,TB!C:F,4,0)</f>
        <v>Direct expenses</v>
      </c>
      <c r="P217" s="813"/>
      <c r="Q217" s="813"/>
    </row>
    <row r="218" spans="1:17" ht="14.5">
      <c r="A218" s="552" t="str">
        <f t="shared" si="7"/>
        <v>5</v>
      </c>
      <c r="B218" s="710" t="str">
        <f t="shared" si="6"/>
        <v>50201003</v>
      </c>
      <c r="C218" s="601" t="s">
        <v>470</v>
      </c>
      <c r="D218" s="601" t="s">
        <v>53</v>
      </c>
      <c r="E218" s="602">
        <v>0</v>
      </c>
      <c r="F218" s="602">
        <v>163785121.75</v>
      </c>
      <c r="G218" s="602">
        <v>1341037.2</v>
      </c>
      <c r="H218" s="602">
        <v>162444084.55000001</v>
      </c>
      <c r="I218" s="602">
        <v>0</v>
      </c>
      <c r="J218" s="602">
        <v>1885467.68</v>
      </c>
      <c r="K218" s="602">
        <v>15793.2</v>
      </c>
      <c r="L218" s="602">
        <v>1869674.48</v>
      </c>
      <c r="M218" s="549" t="str">
        <f>VLOOKUP(C218,TB!C:F,3,0)</f>
        <v>Wages</v>
      </c>
      <c r="N218" s="549" t="str">
        <f>VLOOKUP(C218,TB!C:F,4,0)</f>
        <v>Direct expenses</v>
      </c>
      <c r="P218" s="813"/>
      <c r="Q218" s="813"/>
    </row>
    <row r="219" spans="1:17" ht="14.5">
      <c r="A219" s="552" t="str">
        <f t="shared" si="7"/>
        <v>5</v>
      </c>
      <c r="B219" s="710" t="str">
        <f t="shared" si="6"/>
        <v>50201004</v>
      </c>
      <c r="C219" s="601" t="s">
        <v>471</v>
      </c>
      <c r="D219" s="601" t="s">
        <v>124</v>
      </c>
      <c r="E219" s="602">
        <v>0</v>
      </c>
      <c r="F219" s="602">
        <v>29513</v>
      </c>
      <c r="G219" s="602">
        <v>0</v>
      </c>
      <c r="H219" s="602">
        <v>29513</v>
      </c>
      <c r="I219" s="602">
        <v>0</v>
      </c>
      <c r="J219" s="602">
        <v>347.42</v>
      </c>
      <c r="K219" s="602">
        <v>0</v>
      </c>
      <c r="L219" s="602">
        <v>347.42</v>
      </c>
      <c r="M219" s="549" t="str">
        <f>VLOOKUP(C219,TB!C:F,3,0)</f>
        <v>Wages</v>
      </c>
      <c r="N219" s="549" t="str">
        <f>VLOOKUP(C219,TB!C:F,4,0)</f>
        <v>Direct expenses</v>
      </c>
      <c r="P219" s="813"/>
      <c r="Q219" s="813"/>
    </row>
    <row r="220" spans="1:17" ht="14.5">
      <c r="A220" s="552" t="str">
        <f t="shared" si="7"/>
        <v>5</v>
      </c>
      <c r="B220" s="553" t="str">
        <f t="shared" si="6"/>
        <v>50201005</v>
      </c>
      <c r="C220" s="601" t="s">
        <v>472</v>
      </c>
      <c r="D220" s="601" t="s">
        <v>54</v>
      </c>
      <c r="E220" s="602">
        <v>0</v>
      </c>
      <c r="F220" s="602">
        <v>2359117.6</v>
      </c>
      <c r="G220" s="602">
        <v>2412057.66</v>
      </c>
      <c r="H220" s="602">
        <v>-52940.06</v>
      </c>
      <c r="I220" s="602">
        <v>0</v>
      </c>
      <c r="J220" s="602">
        <v>27832.57</v>
      </c>
      <c r="K220" s="602">
        <v>28660.26</v>
      </c>
      <c r="L220" s="602">
        <v>-827.69</v>
      </c>
      <c r="M220" s="549" t="str">
        <f>VLOOKUP(C220,TB!C:F,3,0)</f>
        <v>Wages</v>
      </c>
      <c r="N220" s="549" t="str">
        <f>VLOOKUP(C220,TB!C:F,4,0)</f>
        <v>Direct expenses</v>
      </c>
      <c r="P220" s="813"/>
      <c r="Q220" s="813"/>
    </row>
    <row r="221" spans="1:17" ht="14.5">
      <c r="A221" s="552" t="str">
        <f t="shared" si="7"/>
        <v>5</v>
      </c>
      <c r="B221" s="710" t="str">
        <f t="shared" si="6"/>
        <v>50201007</v>
      </c>
      <c r="C221" s="601" t="s">
        <v>473</v>
      </c>
      <c r="D221" s="601" t="s">
        <v>55</v>
      </c>
      <c r="E221" s="602">
        <v>0</v>
      </c>
      <c r="F221" s="602">
        <v>11931259</v>
      </c>
      <c r="G221" s="602">
        <v>0</v>
      </c>
      <c r="H221" s="602">
        <v>11931259</v>
      </c>
      <c r="I221" s="602">
        <v>0</v>
      </c>
      <c r="J221" s="602">
        <v>137696.04</v>
      </c>
      <c r="K221" s="602">
        <v>0</v>
      </c>
      <c r="L221" s="602">
        <v>137696.04</v>
      </c>
      <c r="M221" s="549" t="str">
        <f>VLOOKUP(C221,TB!C:F,3,0)</f>
        <v>Wages</v>
      </c>
      <c r="N221" s="549" t="str">
        <f>VLOOKUP(C221,TB!C:F,4,0)</f>
        <v>Direct expenses</v>
      </c>
      <c r="P221" s="813"/>
      <c r="Q221" s="813"/>
    </row>
    <row r="222" spans="1:17" ht="14.5">
      <c r="A222" s="552" t="str">
        <f t="shared" si="7"/>
        <v>5</v>
      </c>
      <c r="B222" s="553" t="str">
        <f t="shared" si="6"/>
        <v>50201008</v>
      </c>
      <c r="C222" s="601" t="s">
        <v>474</v>
      </c>
      <c r="D222" s="601" t="s">
        <v>126</v>
      </c>
      <c r="E222" s="602">
        <v>0</v>
      </c>
      <c r="F222" s="602">
        <v>734050</v>
      </c>
      <c r="G222" s="602">
        <v>55045.45</v>
      </c>
      <c r="H222" s="602">
        <v>679004.55</v>
      </c>
      <c r="I222" s="602">
        <v>0</v>
      </c>
      <c r="J222" s="602">
        <v>8488.81</v>
      </c>
      <c r="K222" s="602">
        <v>651.17999999999995</v>
      </c>
      <c r="L222" s="602">
        <v>7837.63</v>
      </c>
      <c r="M222" s="549" t="str">
        <f>VLOOKUP(C222,TB!C:F,3,0)</f>
        <v>Wages</v>
      </c>
      <c r="N222" s="549" t="str">
        <f>VLOOKUP(C222,TB!C:F,4,0)</f>
        <v>Direct expenses</v>
      </c>
      <c r="P222" s="813"/>
      <c r="Q222" s="813"/>
    </row>
    <row r="223" spans="1:17" ht="14.5">
      <c r="A223" s="552" t="str">
        <f t="shared" si="7"/>
        <v>5</v>
      </c>
      <c r="B223" s="553" t="str">
        <f t="shared" si="6"/>
        <v>50201009</v>
      </c>
      <c r="C223" s="601" t="s">
        <v>475</v>
      </c>
      <c r="D223" s="601" t="s">
        <v>19</v>
      </c>
      <c r="E223" s="602">
        <v>0</v>
      </c>
      <c r="F223" s="602">
        <v>49001252</v>
      </c>
      <c r="G223" s="602">
        <v>0</v>
      </c>
      <c r="H223" s="602">
        <v>49001252</v>
      </c>
      <c r="I223" s="602">
        <v>0</v>
      </c>
      <c r="J223" s="602">
        <v>572398.06000000006</v>
      </c>
      <c r="K223" s="602">
        <v>0</v>
      </c>
      <c r="L223" s="602">
        <v>572398.06000000006</v>
      </c>
      <c r="M223" s="549" t="str">
        <f>VLOOKUP(C223,TB!C:F,3,0)</f>
        <v>Wages</v>
      </c>
      <c r="N223" s="549" t="str">
        <f>VLOOKUP(C223,TB!C:F,4,0)</f>
        <v>Direct expenses</v>
      </c>
      <c r="P223" s="813"/>
      <c r="Q223" s="813"/>
    </row>
    <row r="224" spans="1:17" ht="14.5">
      <c r="A224" s="552" t="str">
        <f t="shared" si="7"/>
        <v>5</v>
      </c>
      <c r="B224" s="553" t="str">
        <f t="shared" si="6"/>
        <v>50201010</v>
      </c>
      <c r="C224" s="601" t="s">
        <v>476</v>
      </c>
      <c r="D224" s="601" t="s">
        <v>56</v>
      </c>
      <c r="E224" s="602">
        <v>0</v>
      </c>
      <c r="F224" s="602">
        <v>23344085</v>
      </c>
      <c r="G224" s="602">
        <v>0</v>
      </c>
      <c r="H224" s="602">
        <v>23344085</v>
      </c>
      <c r="I224" s="602">
        <v>0</v>
      </c>
      <c r="J224" s="602">
        <v>271941.53000000003</v>
      </c>
      <c r="K224" s="602">
        <v>0</v>
      </c>
      <c r="L224" s="602">
        <v>271941.53000000003</v>
      </c>
      <c r="M224" s="549" t="str">
        <f>VLOOKUP(C224,TB!C:F,3,0)</f>
        <v>Wages</v>
      </c>
      <c r="N224" s="549" t="str">
        <f>VLOOKUP(C224,TB!C:F,4,0)</f>
        <v>Direct expenses</v>
      </c>
      <c r="P224" s="813"/>
      <c r="Q224" s="813"/>
    </row>
    <row r="225" spans="1:17" ht="14.5">
      <c r="A225" s="552" t="str">
        <f t="shared" si="7"/>
        <v>5</v>
      </c>
      <c r="B225" s="553" t="str">
        <f t="shared" si="6"/>
        <v>50201011</v>
      </c>
      <c r="C225" s="601" t="s">
        <v>630</v>
      </c>
      <c r="D225" s="601" t="s">
        <v>477</v>
      </c>
      <c r="E225" s="602">
        <v>0</v>
      </c>
      <c r="F225" s="602">
        <v>623000</v>
      </c>
      <c r="G225" s="602">
        <v>0</v>
      </c>
      <c r="H225" s="602">
        <v>623000</v>
      </c>
      <c r="I225" s="602">
        <v>0</v>
      </c>
      <c r="J225" s="602">
        <v>7256.85</v>
      </c>
      <c r="K225" s="602">
        <v>0</v>
      </c>
      <c r="L225" s="602">
        <v>7256.85</v>
      </c>
      <c r="M225" s="549" t="str">
        <f>VLOOKUP(C225,TB!C:F,3,0)</f>
        <v>Wages</v>
      </c>
      <c r="N225" s="549" t="str">
        <f>VLOOKUP(C225,TB!C:F,4,0)</f>
        <v>Direct expenses</v>
      </c>
      <c r="P225" s="813"/>
      <c r="Q225" s="813"/>
    </row>
    <row r="226" spans="1:17" ht="14.5">
      <c r="A226" s="552" t="str">
        <f t="shared" si="7"/>
        <v>5</v>
      </c>
      <c r="B226" s="553" t="str">
        <f t="shared" si="6"/>
        <v>50201012</v>
      </c>
      <c r="C226" s="601" t="s">
        <v>478</v>
      </c>
      <c r="D226" s="601" t="s">
        <v>57</v>
      </c>
      <c r="E226" s="602">
        <v>0</v>
      </c>
      <c r="F226" s="602">
        <v>15017476</v>
      </c>
      <c r="G226" s="602">
        <v>1574</v>
      </c>
      <c r="H226" s="602">
        <v>15015902</v>
      </c>
      <c r="I226" s="602">
        <v>0</v>
      </c>
      <c r="J226" s="602">
        <v>174401.87</v>
      </c>
      <c r="K226" s="602">
        <v>18.53</v>
      </c>
      <c r="L226" s="602">
        <v>174383.34</v>
      </c>
      <c r="M226" s="549" t="str">
        <f>VLOOKUP(C226,TB!C:F,3,0)</f>
        <v>Wages</v>
      </c>
      <c r="N226" s="549" t="str">
        <f>VLOOKUP(C226,TB!C:F,4,0)</f>
        <v>Direct expenses</v>
      </c>
      <c r="P226" s="813"/>
      <c r="Q226" s="813"/>
    </row>
    <row r="227" spans="1:17" ht="14.5">
      <c r="A227" s="552" t="str">
        <f t="shared" si="7"/>
        <v>5</v>
      </c>
      <c r="B227" s="553" t="str">
        <f t="shared" si="6"/>
        <v>50201013</v>
      </c>
      <c r="C227" s="601" t="s">
        <v>479</v>
      </c>
      <c r="D227" s="601" t="s">
        <v>58</v>
      </c>
      <c r="E227" s="602">
        <v>0</v>
      </c>
      <c r="F227" s="602">
        <v>102599386.15000001</v>
      </c>
      <c r="G227" s="602">
        <v>39554463.020000003</v>
      </c>
      <c r="H227" s="602">
        <v>63044923.130000003</v>
      </c>
      <c r="I227" s="602">
        <v>0</v>
      </c>
      <c r="J227" s="602">
        <v>996898.17</v>
      </c>
      <c r="K227" s="602">
        <v>526749.63</v>
      </c>
      <c r="L227" s="602">
        <v>470148.54</v>
      </c>
      <c r="M227" s="549" t="str">
        <f>VLOOKUP(C227,TB!C:F,3,0)</f>
        <v>Wages</v>
      </c>
      <c r="N227" s="549" t="str">
        <f>VLOOKUP(C227,TB!C:F,4,0)</f>
        <v>Direct expenses</v>
      </c>
      <c r="P227" s="813"/>
      <c r="Q227" s="813"/>
    </row>
    <row r="228" spans="1:17" ht="14.5">
      <c r="A228" s="552" t="str">
        <f t="shared" si="7"/>
        <v>5</v>
      </c>
      <c r="B228" s="553" t="str">
        <f t="shared" si="6"/>
        <v>50201015</v>
      </c>
      <c r="C228" s="601" t="s">
        <v>480</v>
      </c>
      <c r="D228" s="601" t="s">
        <v>127</v>
      </c>
      <c r="E228" s="602">
        <v>0</v>
      </c>
      <c r="F228" s="602">
        <v>2736350</v>
      </c>
      <c r="G228" s="602">
        <v>0</v>
      </c>
      <c r="H228" s="602">
        <v>2736350</v>
      </c>
      <c r="I228" s="602">
        <v>0</v>
      </c>
      <c r="J228" s="602">
        <v>31799.54</v>
      </c>
      <c r="K228" s="602">
        <v>0</v>
      </c>
      <c r="L228" s="602">
        <v>31799.54</v>
      </c>
      <c r="M228" s="549" t="str">
        <f>VLOOKUP(C228,TB!C:F,3,0)</f>
        <v>Wages</v>
      </c>
      <c r="N228" s="549" t="str">
        <f>VLOOKUP(C228,TB!C:F,4,0)</f>
        <v>Direct expenses</v>
      </c>
      <c r="P228" s="813"/>
      <c r="Q228" s="813"/>
    </row>
    <row r="229" spans="1:17" ht="14.5">
      <c r="A229" s="552" t="str">
        <f t="shared" si="7"/>
        <v>5</v>
      </c>
      <c r="B229" s="553" t="str">
        <f t="shared" si="6"/>
        <v>50201025</v>
      </c>
      <c r="C229" s="601" t="s">
        <v>1128</v>
      </c>
      <c r="D229" s="601" t="s">
        <v>1129</v>
      </c>
      <c r="E229" s="602">
        <v>0</v>
      </c>
      <c r="F229" s="602">
        <v>2124593.85</v>
      </c>
      <c r="G229" s="602">
        <v>4907.9399999999996</v>
      </c>
      <c r="H229" s="602">
        <v>2119685.91</v>
      </c>
      <c r="I229" s="602">
        <v>0</v>
      </c>
      <c r="J229" s="602">
        <v>24618.240000000002</v>
      </c>
      <c r="K229" s="602">
        <v>57.09</v>
      </c>
      <c r="L229" s="602">
        <v>24561.15</v>
      </c>
      <c r="M229" s="549" t="str">
        <f>VLOOKUP(C229,TB!C:F,3,0)</f>
        <v>Wages</v>
      </c>
      <c r="N229" s="549" t="str">
        <f>VLOOKUP(C229,TB!C:F,4,0)</f>
        <v>Direct expenses</v>
      </c>
      <c r="P229" s="813"/>
      <c r="Q229" s="813"/>
    </row>
    <row r="230" spans="1:17" ht="14.5">
      <c r="A230" s="552" t="str">
        <f t="shared" si="7"/>
        <v>5</v>
      </c>
      <c r="B230" s="553" t="str">
        <f t="shared" si="6"/>
        <v>50202001</v>
      </c>
      <c r="C230" s="601" t="s">
        <v>481</v>
      </c>
      <c r="D230" s="601" t="s">
        <v>128</v>
      </c>
      <c r="E230" s="602">
        <v>0</v>
      </c>
      <c r="F230" s="602">
        <v>148834.70000000001</v>
      </c>
      <c r="G230" s="602">
        <v>37769.699999999997</v>
      </c>
      <c r="H230" s="602">
        <v>111065</v>
      </c>
      <c r="I230" s="602">
        <v>0</v>
      </c>
      <c r="J230" s="602">
        <v>1731.53</v>
      </c>
      <c r="K230" s="602">
        <v>444.68</v>
      </c>
      <c r="L230" s="602">
        <v>1286.8499999999999</v>
      </c>
      <c r="M230" s="549" t="str">
        <f>VLOOKUP(C230,TB!C:F,3,0)</f>
        <v>Fabric shading, mending, printing etc.</v>
      </c>
      <c r="N230" s="549" t="str">
        <f>VLOOKUP(C230,TB!C:F,4,0)</f>
        <v>Direct expenses</v>
      </c>
      <c r="P230" s="813"/>
      <c r="Q230" s="813"/>
    </row>
    <row r="231" spans="1:17" ht="14.5">
      <c r="A231" s="552" t="str">
        <f t="shared" si="7"/>
        <v>5</v>
      </c>
      <c r="B231" s="553" t="str">
        <f t="shared" si="6"/>
        <v>50202003</v>
      </c>
      <c r="C231" s="601" t="s">
        <v>483</v>
      </c>
      <c r="D231" s="601" t="s">
        <v>130</v>
      </c>
      <c r="E231" s="602">
        <v>0</v>
      </c>
      <c r="F231" s="602">
        <v>3062224.67</v>
      </c>
      <c r="G231" s="602">
        <v>913923.74</v>
      </c>
      <c r="H231" s="602">
        <v>2148300.9300000002</v>
      </c>
      <c r="I231" s="602">
        <v>0</v>
      </c>
      <c r="J231" s="602">
        <v>35236.5</v>
      </c>
      <c r="K231" s="602">
        <v>10511.65</v>
      </c>
      <c r="L231" s="602">
        <v>24724.85</v>
      </c>
      <c r="M231" s="549" t="str">
        <f>VLOOKUP(C231,TB!C:F,3,0)</f>
        <v>Fabric shading, mending, printing etc.</v>
      </c>
      <c r="N231" s="549" t="str">
        <f>VLOOKUP(C231,TB!C:F,4,0)</f>
        <v>Direct expenses</v>
      </c>
      <c r="P231" s="813"/>
      <c r="Q231" s="813"/>
    </row>
    <row r="232" spans="1:17" ht="14.5">
      <c r="A232" s="552" t="str">
        <f t="shared" si="7"/>
        <v>5</v>
      </c>
      <c r="B232" s="553" t="str">
        <f t="shared" si="6"/>
        <v>50202005</v>
      </c>
      <c r="C232" s="601" t="s">
        <v>485</v>
      </c>
      <c r="D232" s="601" t="s">
        <v>131</v>
      </c>
      <c r="E232" s="602">
        <v>0</v>
      </c>
      <c r="F232" s="602">
        <v>113965186.48999999</v>
      </c>
      <c r="G232" s="602">
        <v>14286639.460000001</v>
      </c>
      <c r="H232" s="602">
        <v>99678547.030000001</v>
      </c>
      <c r="I232" s="602">
        <v>0</v>
      </c>
      <c r="J232" s="602">
        <v>1321229.3600000001</v>
      </c>
      <c r="K232" s="602">
        <v>167979.3</v>
      </c>
      <c r="L232" s="602">
        <v>1153250.06</v>
      </c>
      <c r="M232" s="549" t="str">
        <f>VLOOKUP(C232,TB!C:F,3,0)</f>
        <v>Fabric shading, mending, printing etc.</v>
      </c>
      <c r="N232" s="549" t="str">
        <f>VLOOKUP(C232,TB!C:F,4,0)</f>
        <v>Direct expenses</v>
      </c>
      <c r="P232" s="813"/>
      <c r="Q232" s="813"/>
    </row>
    <row r="233" spans="1:17" ht="14.5">
      <c r="A233" s="552" t="str">
        <f t="shared" si="7"/>
        <v>5</v>
      </c>
      <c r="B233" s="553" t="str">
        <f t="shared" si="6"/>
        <v>50301001</v>
      </c>
      <c r="C233" s="601" t="s">
        <v>486</v>
      </c>
      <c r="D233" s="601" t="s">
        <v>132</v>
      </c>
      <c r="E233" s="602">
        <v>0</v>
      </c>
      <c r="F233" s="602">
        <v>125527063.36</v>
      </c>
      <c r="G233" s="602">
        <v>108750311.14</v>
      </c>
      <c r="H233" s="602">
        <v>16776752.220000001</v>
      </c>
      <c r="I233" s="602">
        <v>0</v>
      </c>
      <c r="J233" s="602">
        <v>1465135.8</v>
      </c>
      <c r="K233" s="602">
        <v>1266302.08</v>
      </c>
      <c r="L233" s="602">
        <v>198833.72</v>
      </c>
      <c r="M233" s="549" t="str">
        <f>VLOOKUP(C233,TB!C:F,3,0)</f>
        <v>Repair and maintenance</v>
      </c>
      <c r="N233" s="549" t="str">
        <f>VLOOKUP(C233,TB!C:F,4,0)</f>
        <v>Factory overheads</v>
      </c>
      <c r="P233" s="813"/>
      <c r="Q233" s="813"/>
    </row>
    <row r="234" spans="1:17" ht="14.5">
      <c r="A234" s="552" t="str">
        <f t="shared" si="7"/>
        <v>5</v>
      </c>
      <c r="B234" s="553" t="str">
        <f t="shared" si="6"/>
        <v>50301002</v>
      </c>
      <c r="C234" s="601" t="s">
        <v>487</v>
      </c>
      <c r="D234" s="601" t="s">
        <v>133</v>
      </c>
      <c r="E234" s="602">
        <v>0</v>
      </c>
      <c r="F234" s="602">
        <v>3511473.65</v>
      </c>
      <c r="G234" s="602">
        <v>939767.65</v>
      </c>
      <c r="H234" s="602">
        <v>2571706</v>
      </c>
      <c r="I234" s="602">
        <v>0</v>
      </c>
      <c r="J234" s="602">
        <v>39944.449999999997</v>
      </c>
      <c r="K234" s="602">
        <v>10786.16</v>
      </c>
      <c r="L234" s="602">
        <v>29158.29</v>
      </c>
      <c r="M234" s="549" t="str">
        <f>VLOOKUP(C234,TB!C:F,3,0)</f>
        <v>House keeping expenses</v>
      </c>
      <c r="N234" s="549" t="str">
        <f>VLOOKUP(C234,TB!C:F,4,0)</f>
        <v>Factory overheads</v>
      </c>
      <c r="P234" s="813"/>
      <c r="Q234" s="813"/>
    </row>
    <row r="235" spans="1:17" ht="14.5">
      <c r="A235" s="552" t="str">
        <f t="shared" si="7"/>
        <v>5</v>
      </c>
      <c r="B235" s="553" t="str">
        <f t="shared" si="6"/>
        <v>50306001</v>
      </c>
      <c r="C235" s="601" t="s">
        <v>488</v>
      </c>
      <c r="D235" s="601" t="s">
        <v>134</v>
      </c>
      <c r="E235" s="602">
        <v>0</v>
      </c>
      <c r="F235" s="602">
        <v>109106429.89</v>
      </c>
      <c r="G235" s="602">
        <v>77342103.239999995</v>
      </c>
      <c r="H235" s="602">
        <v>31764326.649999999</v>
      </c>
      <c r="I235" s="602">
        <v>0</v>
      </c>
      <c r="J235" s="602">
        <v>1263370.58</v>
      </c>
      <c r="K235" s="602">
        <v>895765.17</v>
      </c>
      <c r="L235" s="602">
        <v>367605.41</v>
      </c>
      <c r="M235" s="549" t="str">
        <f>VLOOKUP(C235,TB!C:F,3,0)</f>
        <v>Lab charges</v>
      </c>
      <c r="N235" s="549" t="str">
        <f>VLOOKUP(C235,TB!C:F,4,0)</f>
        <v>Factory overheads</v>
      </c>
      <c r="P235" s="813"/>
      <c r="Q235" s="813"/>
    </row>
    <row r="236" spans="1:17" ht="14.5">
      <c r="A236" s="552" t="str">
        <f t="shared" si="7"/>
        <v>5</v>
      </c>
      <c r="B236" s="553" t="str">
        <f t="shared" si="6"/>
        <v>50307002</v>
      </c>
      <c r="C236" s="601" t="s">
        <v>490</v>
      </c>
      <c r="D236" s="601" t="s">
        <v>135</v>
      </c>
      <c r="E236" s="602">
        <v>0</v>
      </c>
      <c r="F236" s="602">
        <v>14276155.25</v>
      </c>
      <c r="G236" s="602">
        <v>7506839.9500000002</v>
      </c>
      <c r="H236" s="602">
        <v>6769315.2999999998</v>
      </c>
      <c r="I236" s="602">
        <v>0</v>
      </c>
      <c r="J236" s="602">
        <v>164222.26999999999</v>
      </c>
      <c r="K236" s="602">
        <v>86727.26</v>
      </c>
      <c r="L236" s="602">
        <v>77495.009999999995</v>
      </c>
      <c r="M236" s="549" t="str">
        <f>VLOOKUP(C236,TB!C:F,3,0)</f>
        <v>Machine hire charges</v>
      </c>
      <c r="N236" s="549" t="str">
        <f>VLOOKUP(C236,TB!C:F,4,0)</f>
        <v>Factory overheads</v>
      </c>
      <c r="P236" s="813"/>
      <c r="Q236" s="813"/>
    </row>
    <row r="237" spans="1:17" ht="14.5">
      <c r="A237" s="552" t="str">
        <f t="shared" si="7"/>
        <v>5</v>
      </c>
      <c r="B237" s="553" t="str">
        <f t="shared" si="6"/>
        <v>50307003</v>
      </c>
      <c r="C237" s="601" t="s">
        <v>491</v>
      </c>
      <c r="D237" s="601" t="s">
        <v>60</v>
      </c>
      <c r="E237" s="602">
        <v>0</v>
      </c>
      <c r="F237" s="602">
        <v>87292141.299999997</v>
      </c>
      <c r="G237" s="602">
        <v>31231333.449999999</v>
      </c>
      <c r="H237" s="602">
        <v>56060807.850000001</v>
      </c>
      <c r="I237" s="602">
        <v>0</v>
      </c>
      <c r="J237" s="602">
        <v>1000435.44</v>
      </c>
      <c r="K237" s="602">
        <v>356501.94</v>
      </c>
      <c r="L237" s="602">
        <v>643933.5</v>
      </c>
      <c r="M237" s="549" t="str">
        <f>VLOOKUP(C237,TB!C:F,3,0)</f>
        <v>Gas charges</v>
      </c>
      <c r="N237" s="549" t="str">
        <f>VLOOKUP(C237,TB!C:F,4,0)</f>
        <v>Factory overheads</v>
      </c>
      <c r="P237" s="813"/>
      <c r="Q237" s="813"/>
    </row>
    <row r="238" spans="1:17" ht="14.5">
      <c r="A238" s="552" t="str">
        <f t="shared" si="7"/>
        <v>5</v>
      </c>
      <c r="B238" s="553" t="str">
        <f t="shared" si="6"/>
        <v>50307004</v>
      </c>
      <c r="C238" s="601" t="s">
        <v>492</v>
      </c>
      <c r="D238" s="601" t="s">
        <v>61</v>
      </c>
      <c r="E238" s="602">
        <v>0</v>
      </c>
      <c r="F238" s="602">
        <v>11658981.6</v>
      </c>
      <c r="G238" s="602">
        <v>5725045</v>
      </c>
      <c r="H238" s="602">
        <v>5933936.5999999996</v>
      </c>
      <c r="I238" s="602">
        <v>0</v>
      </c>
      <c r="J238" s="602">
        <v>134690.23999999999</v>
      </c>
      <c r="K238" s="602">
        <v>66376.17</v>
      </c>
      <c r="L238" s="602">
        <v>68314.070000000007</v>
      </c>
      <c r="M238" s="549" t="str">
        <f>VLOOKUP(C238,TB!C:F,3,0)</f>
        <v>Electricity</v>
      </c>
      <c r="N238" s="549" t="str">
        <f>VLOOKUP(C238,TB!C:F,4,0)</f>
        <v>Factory overheads</v>
      </c>
      <c r="P238" s="813"/>
      <c r="Q238" s="813"/>
    </row>
    <row r="239" spans="1:17" ht="14.5">
      <c r="A239" s="552" t="str">
        <f t="shared" si="7"/>
        <v>5</v>
      </c>
      <c r="B239" s="553" t="str">
        <f t="shared" si="6"/>
        <v>50307005</v>
      </c>
      <c r="C239" s="601" t="s">
        <v>493</v>
      </c>
      <c r="D239" s="601" t="s">
        <v>62</v>
      </c>
      <c r="E239" s="602">
        <v>0</v>
      </c>
      <c r="F239" s="602">
        <v>419638.5</v>
      </c>
      <c r="G239" s="602">
        <v>212913.5</v>
      </c>
      <c r="H239" s="602">
        <v>206725</v>
      </c>
      <c r="I239" s="602">
        <v>0</v>
      </c>
      <c r="J239" s="602">
        <v>4767.34</v>
      </c>
      <c r="K239" s="602">
        <v>2401.44</v>
      </c>
      <c r="L239" s="602">
        <v>2365.9</v>
      </c>
      <c r="M239" s="549" t="str">
        <f>VLOOKUP(C239,TB!C:F,3,0)</f>
        <v xml:space="preserve">Water </v>
      </c>
      <c r="N239" s="549" t="str">
        <f>VLOOKUP(C239,TB!C:F,4,0)</f>
        <v>Factory overheads</v>
      </c>
      <c r="P239" s="813"/>
      <c r="Q239" s="813"/>
    </row>
    <row r="240" spans="1:17" ht="14.5">
      <c r="A240" s="552" t="str">
        <f t="shared" si="7"/>
        <v>5</v>
      </c>
      <c r="B240" s="553" t="str">
        <f t="shared" si="6"/>
        <v>50307006</v>
      </c>
      <c r="C240" s="601" t="s">
        <v>494</v>
      </c>
      <c r="D240" s="601" t="s">
        <v>136</v>
      </c>
      <c r="E240" s="602">
        <v>0</v>
      </c>
      <c r="F240" s="602">
        <v>12140004.65</v>
      </c>
      <c r="G240" s="602">
        <v>10502285.65</v>
      </c>
      <c r="H240" s="602">
        <v>1637719</v>
      </c>
      <c r="I240" s="602">
        <v>0</v>
      </c>
      <c r="J240" s="602">
        <v>139421.56</v>
      </c>
      <c r="K240" s="602">
        <v>120318.28</v>
      </c>
      <c r="L240" s="602">
        <v>19103.28</v>
      </c>
      <c r="M240" s="549" t="str">
        <f>VLOOKUP(C240,TB!C:F,3,0)</f>
        <v>Environment treatment expenses</v>
      </c>
      <c r="N240" s="549" t="str">
        <f>VLOOKUP(C240,TB!C:F,4,0)</f>
        <v>Factory overheads</v>
      </c>
      <c r="P240" s="813"/>
      <c r="Q240" s="813"/>
    </row>
    <row r="241" spans="1:17" ht="14.5">
      <c r="A241" s="552" t="str">
        <f t="shared" si="7"/>
        <v>5</v>
      </c>
      <c r="B241" s="553" t="str">
        <f t="shared" si="6"/>
        <v>50307008</v>
      </c>
      <c r="C241" s="601" t="s">
        <v>1795</v>
      </c>
      <c r="D241" s="601" t="s">
        <v>1448</v>
      </c>
      <c r="E241" s="602">
        <v>0</v>
      </c>
      <c r="F241" s="602">
        <v>5058357</v>
      </c>
      <c r="G241" s="602">
        <v>2934357</v>
      </c>
      <c r="H241" s="602">
        <v>2124000</v>
      </c>
      <c r="I241" s="602">
        <v>0</v>
      </c>
      <c r="J241" s="602">
        <v>58701.53</v>
      </c>
      <c r="K241" s="602">
        <v>34134.67</v>
      </c>
      <c r="L241" s="602">
        <v>24566.86</v>
      </c>
      <c r="M241" s="549" t="str">
        <f>VLOOKUP(C241,TB!C:F,3,0)</f>
        <v>Diesel</v>
      </c>
      <c r="N241" s="549" t="str">
        <f>VLOOKUP(C241,TB!C:F,4,0)</f>
        <v>Factory overheads</v>
      </c>
      <c r="P241" s="813"/>
      <c r="Q241" s="813"/>
    </row>
    <row r="242" spans="1:17" ht="14.5">
      <c r="A242" s="552" t="str">
        <f t="shared" si="7"/>
        <v>5</v>
      </c>
      <c r="B242" s="553" t="str">
        <f t="shared" si="6"/>
        <v>50308001</v>
      </c>
      <c r="C242" s="601" t="s">
        <v>496</v>
      </c>
      <c r="D242" s="601" t="s">
        <v>138</v>
      </c>
      <c r="E242" s="602">
        <v>0</v>
      </c>
      <c r="F242" s="602">
        <v>14045036.539999999</v>
      </c>
      <c r="G242" s="602">
        <v>0</v>
      </c>
      <c r="H242" s="602">
        <v>14045036.539999999</v>
      </c>
      <c r="I242" s="602">
        <v>0</v>
      </c>
      <c r="J242" s="602">
        <v>181069.57</v>
      </c>
      <c r="K242" s="602">
        <v>0</v>
      </c>
      <c r="L242" s="602">
        <v>181069.57</v>
      </c>
      <c r="M242" s="549" t="str">
        <f>VLOOKUP(C242,TB!C:F,3,0)</f>
        <v>Depreciation</v>
      </c>
      <c r="N242" s="549" t="str">
        <f>VLOOKUP(C242,TB!C:F,4,0)</f>
        <v>Factory overheads</v>
      </c>
      <c r="P242" s="813"/>
      <c r="Q242" s="813"/>
    </row>
    <row r="243" spans="1:17" ht="14.5">
      <c r="A243" s="552" t="str">
        <f t="shared" si="7"/>
        <v>5</v>
      </c>
      <c r="B243" s="553" t="str">
        <f t="shared" si="6"/>
        <v>50308003</v>
      </c>
      <c r="C243" s="601" t="s">
        <v>497</v>
      </c>
      <c r="D243" s="601" t="s">
        <v>139</v>
      </c>
      <c r="E243" s="602">
        <v>0</v>
      </c>
      <c r="F243" s="602">
        <v>33407136.969999999</v>
      </c>
      <c r="G243" s="602">
        <v>16665.62</v>
      </c>
      <c r="H243" s="602">
        <v>33390471.350000001</v>
      </c>
      <c r="I243" s="602">
        <v>0</v>
      </c>
      <c r="J243" s="602">
        <v>453949.98</v>
      </c>
      <c r="K243" s="602">
        <v>167.84</v>
      </c>
      <c r="L243" s="602">
        <v>453782.14</v>
      </c>
      <c r="M243" s="549" t="str">
        <f>VLOOKUP(C243,TB!C:F,3,0)</f>
        <v>Depreciation</v>
      </c>
      <c r="N243" s="549" t="str">
        <f>VLOOKUP(C243,TB!C:F,4,0)</f>
        <v>Factory overheads</v>
      </c>
      <c r="P243" s="813"/>
      <c r="Q243" s="813"/>
    </row>
    <row r="244" spans="1:17" ht="14.5">
      <c r="A244" s="552" t="str">
        <f t="shared" si="7"/>
        <v>5</v>
      </c>
      <c r="B244" s="553" t="str">
        <f t="shared" si="6"/>
        <v>50308004</v>
      </c>
      <c r="C244" s="601" t="s">
        <v>498</v>
      </c>
      <c r="D244" s="601" t="s">
        <v>140</v>
      </c>
      <c r="E244" s="602">
        <v>0</v>
      </c>
      <c r="F244" s="602">
        <v>9167243.4199999999</v>
      </c>
      <c r="G244" s="602">
        <v>0</v>
      </c>
      <c r="H244" s="602">
        <v>9167243.4199999999</v>
      </c>
      <c r="I244" s="602">
        <v>0</v>
      </c>
      <c r="J244" s="602">
        <v>111599.05</v>
      </c>
      <c r="K244" s="602">
        <v>0</v>
      </c>
      <c r="L244" s="602">
        <v>111599.05</v>
      </c>
      <c r="M244" s="549" t="str">
        <f>VLOOKUP(C244,TB!C:F,3,0)</f>
        <v>Depreciation</v>
      </c>
      <c r="N244" s="549" t="str">
        <f>VLOOKUP(C244,TB!C:F,4,0)</f>
        <v>Administrative expenses</v>
      </c>
      <c r="P244" s="813"/>
      <c r="Q244" s="813"/>
    </row>
    <row r="245" spans="1:17" ht="14.5">
      <c r="A245" s="552" t="str">
        <f t="shared" si="7"/>
        <v>5</v>
      </c>
      <c r="B245" s="553" t="str">
        <f t="shared" si="6"/>
        <v>50308005</v>
      </c>
      <c r="C245" s="601" t="s">
        <v>499</v>
      </c>
      <c r="D245" s="601" t="s">
        <v>141</v>
      </c>
      <c r="E245" s="602">
        <v>0</v>
      </c>
      <c r="F245" s="602">
        <v>4992413.3099999996</v>
      </c>
      <c r="G245" s="602">
        <v>0</v>
      </c>
      <c r="H245" s="602">
        <v>4992413.3099999996</v>
      </c>
      <c r="I245" s="602">
        <v>0</v>
      </c>
      <c r="J245" s="602">
        <v>61860.75</v>
      </c>
      <c r="K245" s="602">
        <v>0</v>
      </c>
      <c r="L245" s="602">
        <v>61860.75</v>
      </c>
      <c r="M245" s="549" t="str">
        <f>VLOOKUP(C245,TB!C:F,3,0)</f>
        <v>Depreciation</v>
      </c>
      <c r="N245" s="549" t="str">
        <f>VLOOKUP(C245,TB!C:F,4,0)</f>
        <v>Administrative expenses</v>
      </c>
      <c r="P245" s="813"/>
      <c r="Q245" s="813"/>
    </row>
    <row r="246" spans="1:17" ht="14.5">
      <c r="A246" s="552" t="str">
        <f t="shared" si="7"/>
        <v>5</v>
      </c>
      <c r="B246" s="553" t="str">
        <f t="shared" si="6"/>
        <v>50308006</v>
      </c>
      <c r="C246" s="601" t="s">
        <v>500</v>
      </c>
      <c r="D246" s="601" t="s">
        <v>142</v>
      </c>
      <c r="E246" s="602">
        <v>0</v>
      </c>
      <c r="F246" s="602">
        <v>2141701.11</v>
      </c>
      <c r="G246" s="602">
        <v>0</v>
      </c>
      <c r="H246" s="602">
        <v>2141701.11</v>
      </c>
      <c r="I246" s="602">
        <v>0</v>
      </c>
      <c r="J246" s="602">
        <v>25246.55</v>
      </c>
      <c r="K246" s="602">
        <v>0</v>
      </c>
      <c r="L246" s="602">
        <v>25246.55</v>
      </c>
      <c r="M246" s="549" t="str">
        <f>VLOOKUP(C246,TB!C:F,3,0)</f>
        <v>Depreciation</v>
      </c>
      <c r="N246" s="549" t="str">
        <f>VLOOKUP(C246,TB!C:F,4,0)</f>
        <v>Administrative expenses</v>
      </c>
      <c r="P246" s="813"/>
      <c r="Q246" s="813"/>
    </row>
    <row r="247" spans="1:17" ht="14.5">
      <c r="A247" s="552" t="str">
        <f t="shared" si="7"/>
        <v>5</v>
      </c>
      <c r="B247" s="553" t="str">
        <f t="shared" si="6"/>
        <v>50308007</v>
      </c>
      <c r="C247" s="601" t="s">
        <v>501</v>
      </c>
      <c r="D247" s="601" t="s">
        <v>143</v>
      </c>
      <c r="E247" s="602">
        <v>0</v>
      </c>
      <c r="F247" s="602">
        <v>371329.86</v>
      </c>
      <c r="G247" s="602">
        <v>0</v>
      </c>
      <c r="H247" s="602">
        <v>371329.86</v>
      </c>
      <c r="I247" s="602">
        <v>0</v>
      </c>
      <c r="J247" s="602">
        <v>4371.16</v>
      </c>
      <c r="K247" s="602">
        <v>0</v>
      </c>
      <c r="L247" s="602">
        <v>4371.16</v>
      </c>
      <c r="M247" s="549" t="str">
        <f>VLOOKUP(C247,TB!C:F,3,0)</f>
        <v>Depreciation</v>
      </c>
      <c r="N247" s="549" t="str">
        <f>VLOOKUP(C247,TB!C:F,4,0)</f>
        <v>Administrative expenses</v>
      </c>
      <c r="P247" s="813"/>
      <c r="Q247" s="813"/>
    </row>
    <row r="248" spans="1:17" ht="14.5">
      <c r="A248" s="552" t="str">
        <f t="shared" si="7"/>
        <v>5</v>
      </c>
      <c r="B248" s="553" t="str">
        <f t="shared" si="6"/>
        <v>50308008</v>
      </c>
      <c r="C248" s="601" t="s">
        <v>502</v>
      </c>
      <c r="D248" s="601" t="s">
        <v>144</v>
      </c>
      <c r="E248" s="602">
        <v>0</v>
      </c>
      <c r="F248" s="602">
        <v>187700</v>
      </c>
      <c r="G248" s="602">
        <v>0</v>
      </c>
      <c r="H248" s="602">
        <v>187700</v>
      </c>
      <c r="I248" s="602">
        <v>0</v>
      </c>
      <c r="J248" s="602">
        <v>2235.85</v>
      </c>
      <c r="K248" s="602">
        <v>0</v>
      </c>
      <c r="L248" s="602">
        <v>2235.85</v>
      </c>
      <c r="M248" s="549" t="str">
        <f>VLOOKUP(C248,TB!C:F,3,0)</f>
        <v>Amortization of intangible assets</v>
      </c>
      <c r="N248" s="549" t="str">
        <f>VLOOKUP(C248,TB!C:F,4,0)</f>
        <v>Administrative expenses</v>
      </c>
      <c r="P248" s="813"/>
      <c r="Q248" s="813"/>
    </row>
    <row r="249" spans="1:17" ht="14.5">
      <c r="A249" s="552" t="str">
        <f t="shared" si="7"/>
        <v>5</v>
      </c>
      <c r="B249" s="553" t="str">
        <f t="shared" si="6"/>
        <v>50308010</v>
      </c>
      <c r="C249" s="601" t="s">
        <v>503</v>
      </c>
      <c r="D249" s="601" t="s">
        <v>196</v>
      </c>
      <c r="E249" s="602">
        <v>0</v>
      </c>
      <c r="F249" s="602">
        <v>4585076.25</v>
      </c>
      <c r="G249" s="602">
        <v>0</v>
      </c>
      <c r="H249" s="602">
        <v>4585076.25</v>
      </c>
      <c r="I249" s="602">
        <v>0</v>
      </c>
      <c r="J249" s="602">
        <v>57794.64</v>
      </c>
      <c r="K249" s="602">
        <v>0</v>
      </c>
      <c r="L249" s="602">
        <v>57794.64</v>
      </c>
      <c r="M249" s="549" t="str">
        <f>VLOOKUP(C249,TB!C:F,3,0)</f>
        <v>Depreciation</v>
      </c>
      <c r="N249" s="549" t="str">
        <f>VLOOKUP(C249,TB!C:F,4,0)</f>
        <v>Factory overheads</v>
      </c>
      <c r="P249" s="813"/>
      <c r="Q249" s="813"/>
    </row>
    <row r="250" spans="1:17" ht="14.5">
      <c r="A250" s="552" t="str">
        <f t="shared" si="7"/>
        <v>5</v>
      </c>
      <c r="B250" s="553" t="str">
        <f t="shared" si="6"/>
        <v>50308012</v>
      </c>
      <c r="C250" s="601" t="s">
        <v>1461</v>
      </c>
      <c r="D250" s="601" t="s">
        <v>1462</v>
      </c>
      <c r="E250" s="602">
        <v>0</v>
      </c>
      <c r="F250" s="602">
        <v>11776550.08</v>
      </c>
      <c r="G250" s="602">
        <v>11776550.08</v>
      </c>
      <c r="H250" s="602">
        <v>0</v>
      </c>
      <c r="I250" s="602">
        <v>0</v>
      </c>
      <c r="J250" s="602">
        <v>137182.51</v>
      </c>
      <c r="K250" s="602">
        <v>137182.51</v>
      </c>
      <c r="L250" s="602">
        <v>0</v>
      </c>
      <c r="M250" s="549" t="e">
        <f>VLOOKUP(C250,TB!C:F,3,0)</f>
        <v>#N/A</v>
      </c>
      <c r="N250" s="549" t="e">
        <f>VLOOKUP(C250,TB!C:F,4,0)</f>
        <v>#N/A</v>
      </c>
      <c r="P250" s="813"/>
      <c r="Q250" s="813"/>
    </row>
    <row r="251" spans="1:17" ht="14.5">
      <c r="A251" s="552" t="str">
        <f t="shared" si="7"/>
        <v>5</v>
      </c>
      <c r="B251" s="553" t="str">
        <f t="shared" si="6"/>
        <v>50308015</v>
      </c>
      <c r="C251" s="601" t="s">
        <v>705</v>
      </c>
      <c r="D251" s="601" t="s">
        <v>657</v>
      </c>
      <c r="E251" s="602">
        <v>0</v>
      </c>
      <c r="F251" s="602">
        <v>35982650.460000001</v>
      </c>
      <c r="G251" s="602">
        <v>0</v>
      </c>
      <c r="H251" s="602">
        <v>35982650.460000001</v>
      </c>
      <c r="I251" s="602">
        <v>0</v>
      </c>
      <c r="J251" s="602">
        <v>465563.54</v>
      </c>
      <c r="K251" s="602">
        <v>0</v>
      </c>
      <c r="L251" s="602">
        <v>465563.54</v>
      </c>
      <c r="M251" s="549" t="str">
        <f>VLOOKUP(C251,TB!C:F,3,0)</f>
        <v>Depreciation</v>
      </c>
      <c r="N251" s="549" t="str">
        <f>VLOOKUP(C251,TB!C:F,4,0)</f>
        <v>Factory overheads</v>
      </c>
      <c r="P251" s="813"/>
      <c r="Q251" s="813"/>
    </row>
    <row r="252" spans="1:17" ht="14.5">
      <c r="A252" s="552" t="str">
        <f t="shared" si="7"/>
        <v>5</v>
      </c>
      <c r="B252" s="553" t="str">
        <f t="shared" si="6"/>
        <v>50308016</v>
      </c>
      <c r="C252" s="601" t="s">
        <v>1130</v>
      </c>
      <c r="D252" s="601" t="s">
        <v>744</v>
      </c>
      <c r="E252" s="602">
        <v>0</v>
      </c>
      <c r="F252" s="602">
        <v>3104374.34</v>
      </c>
      <c r="G252" s="602">
        <v>0</v>
      </c>
      <c r="H252" s="602">
        <v>3104374.34</v>
      </c>
      <c r="I252" s="602">
        <v>0</v>
      </c>
      <c r="J252" s="602">
        <v>36950.519999999997</v>
      </c>
      <c r="K252" s="602">
        <v>0</v>
      </c>
      <c r="L252" s="602">
        <v>36950.519999999997</v>
      </c>
      <c r="M252" s="549" t="str">
        <f>VLOOKUP(C252,TB!C:F,3,0)</f>
        <v>Depreciation</v>
      </c>
      <c r="N252" s="549" t="str">
        <f>VLOOKUP(C252,TB!C:F,4,0)</f>
        <v>Administrative expenses</v>
      </c>
      <c r="P252" s="813"/>
      <c r="Q252" s="813"/>
    </row>
    <row r="253" spans="1:17" ht="14.5">
      <c r="A253" s="552" t="str">
        <f t="shared" si="7"/>
        <v>5</v>
      </c>
      <c r="B253" s="553" t="str">
        <f t="shared" si="6"/>
        <v>50309003</v>
      </c>
      <c r="C253" s="601" t="s">
        <v>1796</v>
      </c>
      <c r="D253" s="601" t="s">
        <v>1797</v>
      </c>
      <c r="E253" s="602">
        <v>0</v>
      </c>
      <c r="F253" s="602">
        <v>404584</v>
      </c>
      <c r="G253" s="602">
        <v>54937</v>
      </c>
      <c r="H253" s="602">
        <v>349647</v>
      </c>
      <c r="I253" s="602">
        <v>0</v>
      </c>
      <c r="J253" s="602">
        <v>4701.6400000000003</v>
      </c>
      <c r="K253" s="602">
        <v>622.66999999999996</v>
      </c>
      <c r="L253" s="602">
        <v>4078.97</v>
      </c>
      <c r="M253" s="549" t="str">
        <f>VLOOKUP(C253,TB!C:F,3,0)</f>
        <v>Rates and taxes</v>
      </c>
      <c r="N253" s="549" t="str">
        <f>VLOOKUP(C253,TB!C:F,4,0)</f>
        <v>Administrative expenses</v>
      </c>
      <c r="P253" s="813"/>
      <c r="Q253" s="813"/>
    </row>
    <row r="254" spans="1:17" ht="14.5">
      <c r="A254" s="552" t="str">
        <f t="shared" si="7"/>
        <v>5</v>
      </c>
      <c r="B254" s="710" t="str">
        <f t="shared" si="6"/>
        <v>50310001</v>
      </c>
      <c r="C254" s="601" t="s">
        <v>504</v>
      </c>
      <c r="D254" s="601" t="s">
        <v>145</v>
      </c>
      <c r="E254" s="602">
        <v>0</v>
      </c>
      <c r="F254" s="602">
        <v>4830146.5999999996</v>
      </c>
      <c r="G254" s="602">
        <v>679350</v>
      </c>
      <c r="H254" s="602">
        <v>4150796.6</v>
      </c>
      <c r="I254" s="602">
        <v>0</v>
      </c>
      <c r="J254" s="602">
        <v>56240.85</v>
      </c>
      <c r="K254" s="602">
        <v>7572.19</v>
      </c>
      <c r="L254" s="602">
        <v>48668.66</v>
      </c>
      <c r="M254" s="549" t="str">
        <f>VLOOKUP(C254,TB!C:F,3,0)</f>
        <v>Insurance expenses</v>
      </c>
      <c r="N254" s="549" t="str">
        <f>VLOOKUP(C254,TB!C:F,4,0)</f>
        <v>Factory overheads</v>
      </c>
      <c r="P254" s="813"/>
      <c r="Q254" s="813"/>
    </row>
    <row r="255" spans="1:17" ht="14.5">
      <c r="A255" s="552" t="str">
        <f t="shared" si="7"/>
        <v>5</v>
      </c>
      <c r="B255" s="710" t="str">
        <f t="shared" si="6"/>
        <v>50401001</v>
      </c>
      <c r="C255" s="601" t="s">
        <v>506</v>
      </c>
      <c r="D255" s="601" t="s">
        <v>29</v>
      </c>
      <c r="E255" s="602">
        <v>0</v>
      </c>
      <c r="F255" s="602">
        <v>126465716.90000001</v>
      </c>
      <c r="G255" s="602">
        <v>15226793</v>
      </c>
      <c r="H255" s="602">
        <v>111238923.90000001</v>
      </c>
      <c r="I255" s="602">
        <v>0</v>
      </c>
      <c r="J255" s="602">
        <v>1476001.68</v>
      </c>
      <c r="K255" s="602">
        <v>177334.68</v>
      </c>
      <c r="L255" s="602">
        <v>1298667</v>
      </c>
      <c r="M255" s="549" t="str">
        <f>VLOOKUP(C255,TB!C:F,3,0)</f>
        <v>Salaries and allowances</v>
      </c>
      <c r="N255" s="549" t="str">
        <f>VLOOKUP(C255,TB!C:F,4,0)</f>
        <v>Administrative expenses</v>
      </c>
      <c r="P255" s="813"/>
      <c r="Q255" s="813"/>
    </row>
    <row r="256" spans="1:17" ht="14.5">
      <c r="A256" s="552" t="str">
        <f t="shared" si="7"/>
        <v>5</v>
      </c>
      <c r="B256" s="553" t="str">
        <f t="shared" si="6"/>
        <v>50401501</v>
      </c>
      <c r="C256" s="601" t="s">
        <v>508</v>
      </c>
      <c r="D256" s="601" t="s">
        <v>63</v>
      </c>
      <c r="E256" s="602">
        <v>0</v>
      </c>
      <c r="F256" s="602">
        <v>303537248.30000001</v>
      </c>
      <c r="G256" s="602">
        <v>1329723.3</v>
      </c>
      <c r="H256" s="602">
        <v>302207525</v>
      </c>
      <c r="I256" s="602">
        <v>0</v>
      </c>
      <c r="J256" s="602">
        <v>3500211.88</v>
      </c>
      <c r="K256" s="602">
        <v>15775.93</v>
      </c>
      <c r="L256" s="602">
        <v>3484435.95</v>
      </c>
      <c r="M256" s="549" t="str">
        <f>VLOOKUP(C256,TB!C:F,3,0)</f>
        <v>Salaries and allowances</v>
      </c>
      <c r="N256" s="549" t="str">
        <f>VLOOKUP(C256,TB!C:F,4,0)</f>
        <v>Administrative expenses</v>
      </c>
      <c r="P256" s="813"/>
      <c r="Q256" s="813"/>
    </row>
    <row r="257" spans="1:17" ht="14.5">
      <c r="A257" s="552" t="str">
        <f t="shared" si="7"/>
        <v>5</v>
      </c>
      <c r="B257" s="553" t="str">
        <f t="shared" si="6"/>
        <v>50401504</v>
      </c>
      <c r="C257" s="601" t="s">
        <v>511</v>
      </c>
      <c r="D257" s="601" t="s">
        <v>197</v>
      </c>
      <c r="E257" s="602">
        <v>0</v>
      </c>
      <c r="F257" s="602">
        <v>6818594</v>
      </c>
      <c r="G257" s="602">
        <v>0</v>
      </c>
      <c r="H257" s="602">
        <v>6818594</v>
      </c>
      <c r="I257" s="602">
        <v>0</v>
      </c>
      <c r="J257" s="602">
        <v>78571.320000000007</v>
      </c>
      <c r="K257" s="602">
        <v>0</v>
      </c>
      <c r="L257" s="602">
        <v>78571.320000000007</v>
      </c>
      <c r="M257" s="549" t="str">
        <f>VLOOKUP(C257,TB!C:F,3,0)</f>
        <v>Salaries and allowances</v>
      </c>
      <c r="N257" s="549" t="str">
        <f>VLOOKUP(C257,TB!C:F,4,0)</f>
        <v>Administrative expenses</v>
      </c>
      <c r="P257" s="813"/>
      <c r="Q257" s="813"/>
    </row>
    <row r="258" spans="1:17" ht="14.5">
      <c r="A258" s="552" t="str">
        <f t="shared" si="7"/>
        <v>5</v>
      </c>
      <c r="B258" s="553" t="str">
        <f t="shared" ref="B258:B310" si="8">RIGHT(C258,8)</f>
        <v>50401506</v>
      </c>
      <c r="C258" s="601" t="s">
        <v>512</v>
      </c>
      <c r="D258" s="601" t="s">
        <v>19</v>
      </c>
      <c r="E258" s="602">
        <v>0</v>
      </c>
      <c r="F258" s="602">
        <v>27585557</v>
      </c>
      <c r="G258" s="602">
        <v>0</v>
      </c>
      <c r="H258" s="602">
        <v>27585557</v>
      </c>
      <c r="I258" s="602">
        <v>0</v>
      </c>
      <c r="J258" s="602">
        <v>322021.12</v>
      </c>
      <c r="K258" s="602">
        <v>0</v>
      </c>
      <c r="L258" s="602">
        <v>322021.12</v>
      </c>
      <c r="M258" s="549" t="str">
        <f>VLOOKUP(C258,TB!C:F,3,0)</f>
        <v>Salaries and allowances</v>
      </c>
      <c r="N258" s="549" t="str">
        <f>VLOOKUP(C258,TB!C:F,4,0)</f>
        <v>Administrative expenses</v>
      </c>
      <c r="P258" s="813"/>
      <c r="Q258" s="813"/>
    </row>
    <row r="259" spans="1:17" ht="14.5">
      <c r="A259" s="552" t="str">
        <f t="shared" ref="A259:A311" si="9">LEFT(B259,1)</f>
        <v>5</v>
      </c>
      <c r="B259" s="710" t="str">
        <f t="shared" si="8"/>
        <v>50401507</v>
      </c>
      <c r="C259" s="601" t="s">
        <v>513</v>
      </c>
      <c r="D259" s="601" t="s">
        <v>147</v>
      </c>
      <c r="E259" s="602">
        <v>0</v>
      </c>
      <c r="F259" s="602">
        <v>11141049</v>
      </c>
      <c r="G259" s="602">
        <v>0</v>
      </c>
      <c r="H259" s="602">
        <v>11141049</v>
      </c>
      <c r="I259" s="602">
        <v>0</v>
      </c>
      <c r="J259" s="602">
        <v>129770.99</v>
      </c>
      <c r="K259" s="602">
        <v>0</v>
      </c>
      <c r="L259" s="602">
        <v>129770.99</v>
      </c>
      <c r="M259" s="549" t="str">
        <f>VLOOKUP(C259,TB!C:F,3,0)</f>
        <v>Salaries and allowances</v>
      </c>
      <c r="N259" s="549" t="str">
        <f>VLOOKUP(C259,TB!C:F,4,0)</f>
        <v>Administrative expenses</v>
      </c>
      <c r="P259" s="813"/>
      <c r="Q259" s="813"/>
    </row>
    <row r="260" spans="1:17" ht="14.5">
      <c r="A260" s="552" t="str">
        <f t="shared" si="9"/>
        <v>5</v>
      </c>
      <c r="B260" s="553" t="str">
        <f t="shared" si="8"/>
        <v>50401510</v>
      </c>
      <c r="C260" s="601" t="s">
        <v>514</v>
      </c>
      <c r="D260" s="601" t="s">
        <v>299</v>
      </c>
      <c r="E260" s="602">
        <v>0</v>
      </c>
      <c r="F260" s="602">
        <v>3506109.3</v>
      </c>
      <c r="G260" s="602">
        <v>3241718.6</v>
      </c>
      <c r="H260" s="602">
        <v>264390.7</v>
      </c>
      <c r="I260" s="602">
        <v>0</v>
      </c>
      <c r="J260" s="602">
        <v>41573.370000000003</v>
      </c>
      <c r="K260" s="602">
        <v>38480</v>
      </c>
      <c r="L260" s="602">
        <v>3093.37</v>
      </c>
      <c r="M260" s="549" t="str">
        <f>VLOOKUP(C260,TB!C:F,3,0)</f>
        <v>Business development  expenses</v>
      </c>
      <c r="N260" s="549" t="str">
        <f>VLOOKUP(C260,TB!C:F,4,0)</f>
        <v>Administrative expenses</v>
      </c>
      <c r="P260" s="813"/>
      <c r="Q260" s="813"/>
    </row>
    <row r="261" spans="1:17" ht="14.5">
      <c r="A261" s="552" t="str">
        <f t="shared" si="9"/>
        <v>5</v>
      </c>
      <c r="B261" s="553" t="str">
        <f t="shared" si="8"/>
        <v>50401513</v>
      </c>
      <c r="C261" s="601" t="s">
        <v>515</v>
      </c>
      <c r="D261" s="601" t="s">
        <v>300</v>
      </c>
      <c r="E261" s="602">
        <v>0</v>
      </c>
      <c r="F261" s="602">
        <v>69576648.519999996</v>
      </c>
      <c r="G261" s="602">
        <v>29770732.52</v>
      </c>
      <c r="H261" s="602">
        <v>39805916</v>
      </c>
      <c r="I261" s="602">
        <v>0</v>
      </c>
      <c r="J261" s="602">
        <v>831139.07</v>
      </c>
      <c r="K261" s="602">
        <v>327662.52</v>
      </c>
      <c r="L261" s="602">
        <v>503476.55</v>
      </c>
      <c r="M261" s="549" t="str">
        <f>VLOOKUP(C261,TB!C:F,3,0)</f>
        <v>Service Benefit</v>
      </c>
      <c r="N261" s="549" t="str">
        <f>VLOOKUP(C261,TB!C:F,4,0)</f>
        <v>Administrative expenses</v>
      </c>
      <c r="P261" s="813"/>
      <c r="Q261" s="813"/>
    </row>
    <row r="262" spans="1:17" ht="14.5">
      <c r="A262" s="552" t="str">
        <f t="shared" si="9"/>
        <v>5</v>
      </c>
      <c r="B262" s="553" t="str">
        <f t="shared" si="8"/>
        <v>50401514</v>
      </c>
      <c r="C262" s="601" t="s">
        <v>516</v>
      </c>
      <c r="D262" s="601" t="s">
        <v>148</v>
      </c>
      <c r="E262" s="602">
        <v>0</v>
      </c>
      <c r="F262" s="602">
        <v>7193077.0700000003</v>
      </c>
      <c r="G262" s="602">
        <v>3130599.4</v>
      </c>
      <c r="H262" s="602">
        <v>4062477.67</v>
      </c>
      <c r="I262" s="602">
        <v>0</v>
      </c>
      <c r="J262" s="602">
        <v>83127.55</v>
      </c>
      <c r="K262" s="602">
        <v>36027.120000000003</v>
      </c>
      <c r="L262" s="602">
        <v>47100.43</v>
      </c>
      <c r="M262" s="549" t="str">
        <f>VLOOKUP(C262,TB!C:F,3,0)</f>
        <v>Medical expenses</v>
      </c>
      <c r="N262" s="549" t="str">
        <f>VLOOKUP(C262,TB!C:F,4,0)</f>
        <v>Direct expenses</v>
      </c>
      <c r="P262" s="813"/>
      <c r="Q262" s="813"/>
    </row>
    <row r="263" spans="1:17" ht="14.5">
      <c r="A263" s="552" t="str">
        <f t="shared" si="9"/>
        <v>5</v>
      </c>
      <c r="B263" s="553" t="str">
        <f t="shared" si="8"/>
        <v>50402001</v>
      </c>
      <c r="C263" s="601" t="s">
        <v>634</v>
      </c>
      <c r="D263" s="601" t="s">
        <v>149</v>
      </c>
      <c r="E263" s="602">
        <v>0</v>
      </c>
      <c r="F263" s="602">
        <v>4205389</v>
      </c>
      <c r="G263" s="602">
        <v>3302992.68</v>
      </c>
      <c r="H263" s="602">
        <v>902396.32</v>
      </c>
      <c r="I263" s="602">
        <v>0</v>
      </c>
      <c r="J263" s="602">
        <v>48929.120000000003</v>
      </c>
      <c r="K263" s="602">
        <v>39344.76</v>
      </c>
      <c r="L263" s="602">
        <v>9584.36</v>
      </c>
      <c r="M263" s="549" t="str">
        <f>VLOOKUP(C263,TB!C:F,3,0)</f>
        <v>Rental expenses</v>
      </c>
      <c r="N263" s="549" t="str">
        <f>VLOOKUP(C263,TB!C:F,4,0)</f>
        <v>Administrative expenses</v>
      </c>
      <c r="P263" s="813"/>
      <c r="Q263" s="813"/>
    </row>
    <row r="264" spans="1:17" ht="14.5">
      <c r="A264" s="552" t="str">
        <f t="shared" si="9"/>
        <v>5</v>
      </c>
      <c r="B264" s="553" t="str">
        <f t="shared" si="8"/>
        <v>50402002</v>
      </c>
      <c r="C264" s="601" t="s">
        <v>517</v>
      </c>
      <c r="D264" s="601" t="s">
        <v>64</v>
      </c>
      <c r="E264" s="602">
        <v>0</v>
      </c>
      <c r="F264" s="602">
        <v>2544369</v>
      </c>
      <c r="G264" s="602">
        <v>32162</v>
      </c>
      <c r="H264" s="602">
        <v>2512207</v>
      </c>
      <c r="I264" s="602">
        <v>0</v>
      </c>
      <c r="J264" s="602">
        <v>29576.02</v>
      </c>
      <c r="K264" s="602">
        <v>373.74</v>
      </c>
      <c r="L264" s="602">
        <v>29202.28</v>
      </c>
      <c r="M264" s="549" t="str">
        <f>VLOOKUP(C264,TB!C:F,3,0)</f>
        <v>Communication expenses</v>
      </c>
      <c r="N264" s="549" t="str">
        <f>VLOOKUP(C264,TB!C:F,4,0)</f>
        <v>Administrative expenses</v>
      </c>
      <c r="P264" s="813"/>
      <c r="Q264" s="813"/>
    </row>
    <row r="265" spans="1:17" ht="14.5">
      <c r="A265" s="552" t="str">
        <f t="shared" si="9"/>
        <v>5</v>
      </c>
      <c r="B265" s="553" t="str">
        <f t="shared" si="8"/>
        <v>50402003</v>
      </c>
      <c r="C265" s="601" t="s">
        <v>518</v>
      </c>
      <c r="D265" s="601" t="s">
        <v>150</v>
      </c>
      <c r="E265" s="602">
        <v>0</v>
      </c>
      <c r="F265" s="602">
        <v>46775282.159999996</v>
      </c>
      <c r="G265" s="602">
        <v>24994946.25</v>
      </c>
      <c r="H265" s="602">
        <v>21780335.91</v>
      </c>
      <c r="I265" s="602">
        <v>0</v>
      </c>
      <c r="J265" s="602">
        <v>541600.64</v>
      </c>
      <c r="K265" s="602">
        <v>289613.05</v>
      </c>
      <c r="L265" s="602">
        <v>251987.59</v>
      </c>
      <c r="M265" s="549" t="str">
        <f>VLOOKUP(C265,TB!C:F,3,0)</f>
        <v>Vehicle and transportation</v>
      </c>
      <c r="N265" s="549" t="str">
        <f>VLOOKUP(C265,TB!C:F,4,0)</f>
        <v>Administrative expenses</v>
      </c>
      <c r="P265" s="813"/>
      <c r="Q265" s="813"/>
    </row>
    <row r="266" spans="1:17" ht="14.5">
      <c r="A266" s="552" t="str">
        <f t="shared" si="9"/>
        <v>5</v>
      </c>
      <c r="B266" s="553" t="str">
        <f t="shared" si="8"/>
        <v>50402004</v>
      </c>
      <c r="C266" s="601" t="s">
        <v>519</v>
      </c>
      <c r="D266" s="601" t="s">
        <v>151</v>
      </c>
      <c r="E266" s="602">
        <v>0</v>
      </c>
      <c r="F266" s="602">
        <v>850478.6</v>
      </c>
      <c r="G266" s="602">
        <v>11620</v>
      </c>
      <c r="H266" s="602">
        <v>838858.6</v>
      </c>
      <c r="I266" s="602">
        <v>0</v>
      </c>
      <c r="J266" s="602">
        <v>9967.57</v>
      </c>
      <c r="K266" s="602">
        <v>136.69999999999999</v>
      </c>
      <c r="L266" s="602">
        <v>9830.8700000000008</v>
      </c>
      <c r="M266" s="549" t="str">
        <f>VLOOKUP(C266,TB!C:F,3,0)</f>
        <v>Travelling and conveyance</v>
      </c>
      <c r="N266" s="549" t="str">
        <f>VLOOKUP(C266,TB!C:F,4,0)</f>
        <v>Administrative expenses</v>
      </c>
      <c r="P266" s="813"/>
      <c r="Q266" s="813"/>
    </row>
    <row r="267" spans="1:17" ht="14.5">
      <c r="A267" s="552" t="str">
        <f t="shared" si="9"/>
        <v>5</v>
      </c>
      <c r="B267" s="553" t="str">
        <f t="shared" si="8"/>
        <v>50402005</v>
      </c>
      <c r="C267" s="601" t="s">
        <v>520</v>
      </c>
      <c r="D267" s="601" t="s">
        <v>152</v>
      </c>
      <c r="E267" s="602">
        <v>0</v>
      </c>
      <c r="F267" s="602">
        <v>24722723.949999999</v>
      </c>
      <c r="G267" s="602">
        <v>14368550.57</v>
      </c>
      <c r="H267" s="602">
        <v>10354173.380000001</v>
      </c>
      <c r="I267" s="602">
        <v>0</v>
      </c>
      <c r="J267" s="602">
        <v>285987.84999999998</v>
      </c>
      <c r="K267" s="602">
        <v>165149.45000000001</v>
      </c>
      <c r="L267" s="602">
        <v>120838.39999999999</v>
      </c>
      <c r="M267" s="549" t="str">
        <f>VLOOKUP(C267,TB!C:F,3,0)</f>
        <v>Repair and maintenance</v>
      </c>
      <c r="N267" s="549" t="str">
        <f>VLOOKUP(C267,TB!C:F,4,0)</f>
        <v>Administrative expenses</v>
      </c>
      <c r="P267" s="813"/>
      <c r="Q267" s="813"/>
    </row>
    <row r="268" spans="1:17" ht="14.5">
      <c r="A268" s="552" t="str">
        <f t="shared" si="9"/>
        <v>5</v>
      </c>
      <c r="B268" s="553" t="str">
        <f t="shared" si="8"/>
        <v>50402006</v>
      </c>
      <c r="C268" s="601" t="s">
        <v>521</v>
      </c>
      <c r="D268" s="601" t="s">
        <v>153</v>
      </c>
      <c r="E268" s="602">
        <v>0</v>
      </c>
      <c r="F268" s="602">
        <v>2777024.95</v>
      </c>
      <c r="G268" s="602">
        <v>1363516.73</v>
      </c>
      <c r="H268" s="602">
        <v>1413508.22</v>
      </c>
      <c r="I268" s="602">
        <v>0</v>
      </c>
      <c r="J268" s="602">
        <v>32383.95</v>
      </c>
      <c r="K268" s="602">
        <v>16026.88</v>
      </c>
      <c r="L268" s="602">
        <v>16357.07</v>
      </c>
      <c r="M268" s="549" t="str">
        <f>VLOOKUP(C268,TB!C:F,3,0)</f>
        <v>Printing and stationeries</v>
      </c>
      <c r="N268" s="549" t="str">
        <f>VLOOKUP(C268,TB!C:F,4,0)</f>
        <v>Administrative expenses</v>
      </c>
      <c r="P268" s="813"/>
      <c r="Q268" s="813"/>
    </row>
    <row r="269" spans="1:17" ht="14.5">
      <c r="A269" s="552" t="str">
        <f t="shared" si="9"/>
        <v>5</v>
      </c>
      <c r="B269" s="553" t="str">
        <f t="shared" si="8"/>
        <v>50402007</v>
      </c>
      <c r="C269" s="601" t="s">
        <v>522</v>
      </c>
      <c r="D269" s="601" t="s">
        <v>154</v>
      </c>
      <c r="E269" s="602">
        <v>0</v>
      </c>
      <c r="F269" s="602">
        <v>813534.75</v>
      </c>
      <c r="G269" s="602">
        <v>493896</v>
      </c>
      <c r="H269" s="602">
        <v>319638.75</v>
      </c>
      <c r="I269" s="602">
        <v>0</v>
      </c>
      <c r="J269" s="602">
        <v>9414.5300000000007</v>
      </c>
      <c r="K269" s="602">
        <v>5701.52</v>
      </c>
      <c r="L269" s="602">
        <v>3713.01</v>
      </c>
      <c r="M269" s="549" t="str">
        <f>VLOOKUP(C269,TB!C:F,3,0)</f>
        <v>Recruitment and training expenses</v>
      </c>
      <c r="N269" s="549" t="str">
        <f>VLOOKUP(C269,TB!C:F,4,0)</f>
        <v>Administrative expenses</v>
      </c>
      <c r="P269" s="813"/>
      <c r="Q269" s="813"/>
    </row>
    <row r="270" spans="1:17" ht="14.5">
      <c r="A270" s="552" t="str">
        <f t="shared" si="9"/>
        <v>5</v>
      </c>
      <c r="B270" s="553" t="str">
        <f t="shared" si="8"/>
        <v>50402009</v>
      </c>
      <c r="C270" s="601" t="s">
        <v>524</v>
      </c>
      <c r="D270" s="601" t="s">
        <v>156</v>
      </c>
      <c r="E270" s="602">
        <v>0</v>
      </c>
      <c r="F270" s="602">
        <v>1071014.3999999999</v>
      </c>
      <c r="G270" s="602">
        <v>246468.55</v>
      </c>
      <c r="H270" s="602">
        <v>824545.85</v>
      </c>
      <c r="I270" s="602">
        <v>0</v>
      </c>
      <c r="J270" s="602">
        <v>12752.19</v>
      </c>
      <c r="K270" s="602">
        <v>2901.83</v>
      </c>
      <c r="L270" s="602">
        <v>9850.36</v>
      </c>
      <c r="M270" s="549" t="str">
        <f>VLOOKUP(C270,TB!C:F,3,0)</f>
        <v>Insurance expenses</v>
      </c>
      <c r="N270" s="549" t="str">
        <f>VLOOKUP(C270,TB!C:F,4,0)</f>
        <v>Administrative expenses</v>
      </c>
      <c r="P270" s="813"/>
      <c r="Q270" s="813"/>
    </row>
    <row r="271" spans="1:17" ht="14.5">
      <c r="A271" s="552" t="str">
        <f t="shared" si="9"/>
        <v>5</v>
      </c>
      <c r="B271" s="553" t="str">
        <f t="shared" si="8"/>
        <v>50402010</v>
      </c>
      <c r="C271" s="601" t="s">
        <v>525</v>
      </c>
      <c r="D271" s="601" t="s">
        <v>157</v>
      </c>
      <c r="E271" s="602">
        <v>0</v>
      </c>
      <c r="F271" s="602">
        <v>6467773.9299999997</v>
      </c>
      <c r="G271" s="602">
        <v>3986519.15</v>
      </c>
      <c r="H271" s="602">
        <v>2481254.7799999998</v>
      </c>
      <c r="I271" s="602">
        <v>0</v>
      </c>
      <c r="J271" s="602">
        <v>75230.84</v>
      </c>
      <c r="K271" s="602">
        <v>46411.26</v>
      </c>
      <c r="L271" s="602">
        <v>28819.58</v>
      </c>
      <c r="M271" s="549" t="str">
        <f>VLOOKUP(C271,TB!C:F,3,0)</f>
        <v>Rates and taxes</v>
      </c>
      <c r="N271" s="549" t="str">
        <f>VLOOKUP(C271,TB!C:F,4,0)</f>
        <v>Administrative expenses</v>
      </c>
      <c r="P271" s="813"/>
      <c r="Q271" s="813"/>
    </row>
    <row r="272" spans="1:17" ht="14.5">
      <c r="A272" s="552" t="str">
        <f t="shared" si="9"/>
        <v>5</v>
      </c>
      <c r="B272" s="553" t="str">
        <f t="shared" si="8"/>
        <v>50402011</v>
      </c>
      <c r="C272" s="601" t="s">
        <v>526</v>
      </c>
      <c r="D272" s="601" t="s">
        <v>158</v>
      </c>
      <c r="E272" s="602">
        <v>0</v>
      </c>
      <c r="F272" s="602">
        <v>22640749.850000001</v>
      </c>
      <c r="G272" s="602">
        <v>11308276.6</v>
      </c>
      <c r="H272" s="602">
        <v>11332473.25</v>
      </c>
      <c r="I272" s="602">
        <v>0</v>
      </c>
      <c r="J272" s="602">
        <v>260041.49</v>
      </c>
      <c r="K272" s="602">
        <v>129734.6</v>
      </c>
      <c r="L272" s="602">
        <v>130306.89</v>
      </c>
      <c r="M272" s="549" t="str">
        <f>VLOOKUP(C272,TB!C:F,3,0)</f>
        <v>Professional fees &amp; compliance expenses</v>
      </c>
      <c r="N272" s="549" t="str">
        <f>VLOOKUP(C272,TB!C:F,4,0)</f>
        <v>Administrative expenses</v>
      </c>
      <c r="P272" s="813"/>
      <c r="Q272" s="813"/>
    </row>
    <row r="273" spans="1:17" ht="14.5">
      <c r="A273" s="552" t="str">
        <f t="shared" si="9"/>
        <v>5</v>
      </c>
      <c r="B273" s="553" t="str">
        <f t="shared" si="8"/>
        <v>50402012</v>
      </c>
      <c r="C273" s="601" t="s">
        <v>527</v>
      </c>
      <c r="D273" s="601" t="s">
        <v>159</v>
      </c>
      <c r="E273" s="602">
        <v>0</v>
      </c>
      <c r="F273" s="602">
        <v>48738606.159999996</v>
      </c>
      <c r="G273" s="602">
        <v>44376044.359999999</v>
      </c>
      <c r="H273" s="602">
        <v>4362561.8</v>
      </c>
      <c r="I273" s="602">
        <v>0</v>
      </c>
      <c r="J273" s="602">
        <v>566289.37</v>
      </c>
      <c r="K273" s="602">
        <v>516450.33</v>
      </c>
      <c r="L273" s="602">
        <v>49839.040000000001</v>
      </c>
      <c r="M273" s="549" t="str">
        <f>VLOOKUP(C273,TB!C:F,3,0)</f>
        <v>Professional fees &amp; compliance expenses</v>
      </c>
      <c r="N273" s="549" t="str">
        <f>VLOOKUP(C273,TB!C:F,4,0)</f>
        <v>Administrative expenses</v>
      </c>
      <c r="P273" s="813"/>
      <c r="Q273" s="813"/>
    </row>
    <row r="274" spans="1:17" ht="14.5">
      <c r="A274" s="552" t="str">
        <f t="shared" si="9"/>
        <v>5</v>
      </c>
      <c r="B274" s="553" t="str">
        <f t="shared" si="8"/>
        <v>50402013</v>
      </c>
      <c r="C274" s="601" t="s">
        <v>528</v>
      </c>
      <c r="D274" s="601" t="s">
        <v>160</v>
      </c>
      <c r="E274" s="602">
        <v>0</v>
      </c>
      <c r="F274" s="602">
        <v>15700</v>
      </c>
      <c r="G274" s="602">
        <v>61810</v>
      </c>
      <c r="H274" s="602">
        <v>-46110</v>
      </c>
      <c r="I274" s="602">
        <v>0</v>
      </c>
      <c r="J274" s="602">
        <v>183.43</v>
      </c>
      <c r="K274" s="602">
        <v>728.12</v>
      </c>
      <c r="L274" s="602">
        <v>-544.69000000000005</v>
      </c>
      <c r="M274" s="549" t="str">
        <f>VLOOKUP(C274,TB!C:F,3,0)</f>
        <v>Business development  expenses</v>
      </c>
      <c r="N274" s="549" t="str">
        <f>VLOOKUP(C274,TB!C:F,4,0)</f>
        <v>Administrative expenses</v>
      </c>
      <c r="P274" s="813"/>
      <c r="Q274" s="813"/>
    </row>
    <row r="275" spans="1:17" ht="14.5">
      <c r="A275" s="552" t="str">
        <f t="shared" si="9"/>
        <v>5</v>
      </c>
      <c r="B275" s="553" t="str">
        <f t="shared" si="8"/>
        <v>50402014</v>
      </c>
      <c r="C275" s="601" t="s">
        <v>530</v>
      </c>
      <c r="D275" s="601" t="s">
        <v>161</v>
      </c>
      <c r="E275" s="602">
        <v>0</v>
      </c>
      <c r="F275" s="602">
        <v>5030281.6100000003</v>
      </c>
      <c r="G275" s="602">
        <v>1435866.95</v>
      </c>
      <c r="H275" s="602">
        <v>3594414.66</v>
      </c>
      <c r="I275" s="602">
        <v>0</v>
      </c>
      <c r="J275" s="602">
        <v>58637.29</v>
      </c>
      <c r="K275" s="602">
        <v>16867.52</v>
      </c>
      <c r="L275" s="602">
        <v>41769.769999999997</v>
      </c>
      <c r="M275" s="549" t="str">
        <f>VLOOKUP(C275,TB!C:F,3,0)</f>
        <v>Business development  expenses</v>
      </c>
      <c r="N275" s="549" t="str">
        <f>VLOOKUP(C275,TB!C:F,4,0)</f>
        <v>Administrative expenses</v>
      </c>
      <c r="P275" s="813"/>
      <c r="Q275" s="813"/>
    </row>
    <row r="276" spans="1:17" ht="14.5">
      <c r="A276" s="552" t="str">
        <f t="shared" si="9"/>
        <v>5</v>
      </c>
      <c r="B276" s="553" t="str">
        <f t="shared" si="8"/>
        <v>50402015</v>
      </c>
      <c r="C276" s="601" t="s">
        <v>531</v>
      </c>
      <c r="D276" s="601" t="s">
        <v>162</v>
      </c>
      <c r="E276" s="602">
        <v>0</v>
      </c>
      <c r="F276" s="602">
        <v>3672146.07</v>
      </c>
      <c r="G276" s="602">
        <v>2657700.6</v>
      </c>
      <c r="H276" s="602">
        <v>1014445.47</v>
      </c>
      <c r="I276" s="602">
        <v>0</v>
      </c>
      <c r="J276" s="602">
        <v>41846.660000000003</v>
      </c>
      <c r="K276" s="602">
        <v>30083.02</v>
      </c>
      <c r="L276" s="602">
        <v>11763.64</v>
      </c>
      <c r="M276" s="549" t="str">
        <f>VLOOKUP(C276,TB!C:F,3,0)</f>
        <v>Visa and work permit expenses</v>
      </c>
      <c r="N276" s="549" t="str">
        <f>VLOOKUP(C276,TB!C:F,4,0)</f>
        <v>Administrative expenses</v>
      </c>
      <c r="P276" s="813"/>
      <c r="Q276" s="813"/>
    </row>
    <row r="277" spans="1:17" ht="14.5">
      <c r="A277" s="552" t="str">
        <f t="shared" si="9"/>
        <v>5</v>
      </c>
      <c r="B277" s="553" t="str">
        <f t="shared" si="8"/>
        <v>50402016</v>
      </c>
      <c r="C277" s="601" t="s">
        <v>532</v>
      </c>
      <c r="D277" s="601" t="s">
        <v>163</v>
      </c>
      <c r="E277" s="602">
        <v>0</v>
      </c>
      <c r="F277" s="602">
        <v>113983.67999999999</v>
      </c>
      <c r="G277" s="602">
        <v>60611.9</v>
      </c>
      <c r="H277" s="602">
        <v>53371.78</v>
      </c>
      <c r="I277" s="602">
        <v>0</v>
      </c>
      <c r="J277" s="602">
        <v>1340.3</v>
      </c>
      <c r="K277" s="602">
        <v>722</v>
      </c>
      <c r="L277" s="602">
        <v>618.29999999999995</v>
      </c>
      <c r="M277" s="549" t="str">
        <f>VLOOKUP(C277,TB!C:F,3,0)</f>
        <v>Travelling and conveyance</v>
      </c>
      <c r="N277" s="549" t="str">
        <f>VLOOKUP(C277,TB!C:F,4,0)</f>
        <v>Administrative expenses</v>
      </c>
      <c r="P277" s="813"/>
      <c r="Q277" s="813"/>
    </row>
    <row r="278" spans="1:17" ht="14.5">
      <c r="A278" s="552" t="str">
        <f t="shared" si="9"/>
        <v>5</v>
      </c>
      <c r="B278" s="553" t="str">
        <f t="shared" si="8"/>
        <v>50402019</v>
      </c>
      <c r="C278" s="601" t="s">
        <v>534</v>
      </c>
      <c r="D278" s="601" t="s">
        <v>165</v>
      </c>
      <c r="E278" s="602">
        <v>0</v>
      </c>
      <c r="F278" s="602">
        <v>10230615.140000001</v>
      </c>
      <c r="G278" s="602">
        <v>2147372.5</v>
      </c>
      <c r="H278" s="602">
        <v>8083242.6399999997</v>
      </c>
      <c r="I278" s="602">
        <v>0</v>
      </c>
      <c r="J278" s="602">
        <v>118766.72</v>
      </c>
      <c r="K278" s="602">
        <v>25124.21</v>
      </c>
      <c r="L278" s="602">
        <v>93642.51</v>
      </c>
      <c r="M278" s="549" t="str">
        <f>VLOOKUP(C278,TB!C:F,3,0)</f>
        <v>Security expenses</v>
      </c>
      <c r="N278" s="549" t="str">
        <f>VLOOKUP(C278,TB!C:F,4,0)</f>
        <v>Administrative expenses</v>
      </c>
      <c r="P278" s="813"/>
      <c r="Q278" s="813"/>
    </row>
    <row r="279" spans="1:17" ht="14.5">
      <c r="A279" s="552" t="str">
        <f t="shared" si="9"/>
        <v>5</v>
      </c>
      <c r="B279" s="553" t="str">
        <f t="shared" si="8"/>
        <v>50402020</v>
      </c>
      <c r="C279" s="601" t="s">
        <v>535</v>
      </c>
      <c r="D279" s="601" t="s">
        <v>166</v>
      </c>
      <c r="E279" s="602">
        <v>0</v>
      </c>
      <c r="F279" s="602">
        <v>1696830</v>
      </c>
      <c r="G279" s="602">
        <v>370000</v>
      </c>
      <c r="H279" s="602">
        <v>1326830</v>
      </c>
      <c r="I279" s="602">
        <v>0</v>
      </c>
      <c r="J279" s="602">
        <v>19392.09</v>
      </c>
      <c r="K279" s="602">
        <v>4299.83</v>
      </c>
      <c r="L279" s="602">
        <v>15092.26</v>
      </c>
      <c r="M279" s="549" t="str">
        <f>VLOOKUP(C279,TB!C:F,3,0)</f>
        <v>Business development  expenses</v>
      </c>
      <c r="N279" s="549" t="str">
        <f>VLOOKUP(C279,TB!C:F,4,0)</f>
        <v>Administrative expenses</v>
      </c>
      <c r="P279" s="813"/>
      <c r="Q279" s="813"/>
    </row>
    <row r="280" spans="1:17" ht="14.5">
      <c r="A280" s="552" t="str">
        <f t="shared" si="9"/>
        <v>5</v>
      </c>
      <c r="B280" s="553" t="str">
        <f t="shared" si="8"/>
        <v>50402030</v>
      </c>
      <c r="C280" s="601" t="s">
        <v>537</v>
      </c>
      <c r="D280" s="601" t="s">
        <v>168</v>
      </c>
      <c r="E280" s="602">
        <v>0</v>
      </c>
      <c r="F280" s="602">
        <v>5325.63</v>
      </c>
      <c r="G280" s="602">
        <v>5852.53</v>
      </c>
      <c r="H280" s="602">
        <v>-526.9</v>
      </c>
      <c r="I280" s="602">
        <v>0</v>
      </c>
      <c r="J280" s="602">
        <v>20074.650000000001</v>
      </c>
      <c r="K280" s="602">
        <v>20080.689999999999</v>
      </c>
      <c r="L280" s="602">
        <v>-6.04</v>
      </c>
      <c r="M280" s="549" t="str">
        <f>VLOOKUP(C280,TB!C:F,3,0)</f>
        <v>Prodn  materials consumed-inward cost</v>
      </c>
      <c r="N280" s="549" t="str">
        <f>VLOOKUP(C280,TB!C:F,4,0)</f>
        <v>Production materials consumed</v>
      </c>
      <c r="P280" s="813"/>
      <c r="Q280" s="813"/>
    </row>
    <row r="281" spans="1:17" ht="14.5">
      <c r="A281" s="552" t="str">
        <f t="shared" si="9"/>
        <v>5</v>
      </c>
      <c r="B281" s="553" t="str">
        <f t="shared" si="8"/>
        <v>50402034</v>
      </c>
      <c r="C281" s="601" t="s">
        <v>538</v>
      </c>
      <c r="D281" s="601" t="s">
        <v>169</v>
      </c>
      <c r="E281" s="602">
        <v>0</v>
      </c>
      <c r="F281" s="602">
        <v>24228</v>
      </c>
      <c r="G281" s="602">
        <v>0</v>
      </c>
      <c r="H281" s="602">
        <v>24228</v>
      </c>
      <c r="I281" s="602">
        <v>0</v>
      </c>
      <c r="J281" s="602">
        <v>283.29000000000002</v>
      </c>
      <c r="K281" s="602">
        <v>0</v>
      </c>
      <c r="L281" s="602">
        <v>283.29000000000002</v>
      </c>
      <c r="M281" s="549" t="str">
        <f>VLOOKUP(C281,TB!C:F,3,0)</f>
        <v>Printing and stationeries</v>
      </c>
      <c r="N281" s="549" t="str">
        <f>VLOOKUP(C281,TB!C:F,4,0)</f>
        <v>Administrative expenses</v>
      </c>
      <c r="P281" s="813"/>
      <c r="Q281" s="813"/>
    </row>
    <row r="282" spans="1:17" ht="14.5">
      <c r="A282" s="552" t="str">
        <f t="shared" si="9"/>
        <v>5</v>
      </c>
      <c r="B282" s="553" t="str">
        <f t="shared" si="8"/>
        <v>50402038</v>
      </c>
      <c r="C282" s="601" t="s">
        <v>1132</v>
      </c>
      <c r="D282" s="601" t="s">
        <v>710</v>
      </c>
      <c r="E282" s="602">
        <v>0</v>
      </c>
      <c r="F282" s="602">
        <v>3039875</v>
      </c>
      <c r="G282" s="602">
        <v>405258</v>
      </c>
      <c r="H282" s="602">
        <v>2634617</v>
      </c>
      <c r="I282" s="602">
        <v>0</v>
      </c>
      <c r="J282" s="602">
        <v>35029.69</v>
      </c>
      <c r="K282" s="602">
        <v>4497.9399999999996</v>
      </c>
      <c r="L282" s="602">
        <v>30531.75</v>
      </c>
      <c r="M282" s="549" t="str">
        <f>VLOOKUP(C282,TB!C:F,3,0)</f>
        <v>Other corporate tax</v>
      </c>
      <c r="N282" s="549" t="str">
        <f>VLOOKUP(C282,TB!C:F,4,0)</f>
        <v>Tax expenses</v>
      </c>
      <c r="P282" s="813"/>
      <c r="Q282" s="813"/>
    </row>
    <row r="283" spans="1:17" ht="14.5">
      <c r="A283" s="552" t="str">
        <f t="shared" si="9"/>
        <v>5</v>
      </c>
      <c r="B283" s="710" t="str">
        <f t="shared" si="8"/>
        <v>50502001</v>
      </c>
      <c r="C283" s="601" t="s">
        <v>540</v>
      </c>
      <c r="D283" s="601" t="s">
        <v>170</v>
      </c>
      <c r="E283" s="602">
        <v>0</v>
      </c>
      <c r="F283" s="602">
        <v>19299456.899999999</v>
      </c>
      <c r="G283" s="602">
        <v>11005972.300000001</v>
      </c>
      <c r="H283" s="602">
        <v>8293484.5999999996</v>
      </c>
      <c r="I283" s="602">
        <v>0</v>
      </c>
      <c r="J283" s="602">
        <v>222256.57</v>
      </c>
      <c r="K283" s="602">
        <v>127135.5</v>
      </c>
      <c r="L283" s="602">
        <v>95121.07</v>
      </c>
      <c r="M283" s="549" t="str">
        <f>VLOOKUP(C283,TB!C:F,3,0)</f>
        <v>Marine insurance</v>
      </c>
      <c r="N283" s="549" t="str">
        <f>VLOOKUP(C283,TB!C:F,4,0)</f>
        <v>Selling and distribution expenses</v>
      </c>
      <c r="P283" s="813"/>
      <c r="Q283" s="813"/>
    </row>
    <row r="284" spans="1:17" ht="14.5">
      <c r="A284" s="552" t="str">
        <f t="shared" si="9"/>
        <v>5</v>
      </c>
      <c r="B284" s="553" t="str">
        <f t="shared" si="8"/>
        <v>50502002</v>
      </c>
      <c r="C284" s="601" t="s">
        <v>541</v>
      </c>
      <c r="D284" s="601" t="s">
        <v>171</v>
      </c>
      <c r="E284" s="602">
        <v>0</v>
      </c>
      <c r="F284" s="602">
        <v>7660191.6399999997</v>
      </c>
      <c r="G284" s="602">
        <v>4188344.45</v>
      </c>
      <c r="H284" s="602">
        <v>3471847.19</v>
      </c>
      <c r="I284" s="602">
        <v>0</v>
      </c>
      <c r="J284" s="602">
        <v>88922.07</v>
      </c>
      <c r="K284" s="602">
        <v>48798.5</v>
      </c>
      <c r="L284" s="602">
        <v>40123.57</v>
      </c>
      <c r="M284" s="549" t="str">
        <f>VLOOKUP(C284,TB!C:F,3,0)</f>
        <v>Courier expenses</v>
      </c>
      <c r="N284" s="549" t="str">
        <f>VLOOKUP(C284,TB!C:F,4,0)</f>
        <v>Selling and distribution expenses</v>
      </c>
      <c r="P284" s="813"/>
      <c r="Q284" s="813"/>
    </row>
    <row r="285" spans="1:17" ht="14.5">
      <c r="A285" s="552" t="str">
        <f t="shared" si="9"/>
        <v>5</v>
      </c>
      <c r="B285" s="553" t="str">
        <f t="shared" si="8"/>
        <v>50502003</v>
      </c>
      <c r="C285" s="601" t="s">
        <v>542</v>
      </c>
      <c r="D285" s="601" t="s">
        <v>65</v>
      </c>
      <c r="E285" s="602">
        <v>0</v>
      </c>
      <c r="F285" s="602">
        <v>92778004.489999995</v>
      </c>
      <c r="G285" s="602">
        <v>59939844.390000001</v>
      </c>
      <c r="H285" s="602">
        <v>32838160.100000001</v>
      </c>
      <c r="I285" s="602">
        <v>0</v>
      </c>
      <c r="J285" s="602">
        <v>1078542.3500000001</v>
      </c>
      <c r="K285" s="602">
        <v>697485.08</v>
      </c>
      <c r="L285" s="602">
        <v>381057.27</v>
      </c>
      <c r="M285" s="549" t="str">
        <f>VLOOKUP(C285,TB!C:F,3,0)</f>
        <v>Clearing and forwarding charges</v>
      </c>
      <c r="N285" s="549" t="str">
        <f>VLOOKUP(C285,TB!C:F,4,0)</f>
        <v>Selling and distribution expenses</v>
      </c>
      <c r="P285" s="813"/>
      <c r="Q285" s="813"/>
    </row>
    <row r="286" spans="1:17" ht="14.5">
      <c r="A286" s="552" t="str">
        <f t="shared" si="9"/>
        <v>5</v>
      </c>
      <c r="B286" s="553" t="str">
        <f t="shared" si="8"/>
        <v>50502004</v>
      </c>
      <c r="C286" s="601" t="s">
        <v>544</v>
      </c>
      <c r="D286" s="601" t="s">
        <v>172</v>
      </c>
      <c r="E286" s="602">
        <v>0</v>
      </c>
      <c r="F286" s="602">
        <v>18682779.620000001</v>
      </c>
      <c r="G286" s="602">
        <v>22267296.75</v>
      </c>
      <c r="H286" s="602">
        <v>-3584517.13</v>
      </c>
      <c r="I286" s="602">
        <v>0</v>
      </c>
      <c r="J286" s="602">
        <v>219405.85</v>
      </c>
      <c r="K286" s="602">
        <v>261190.72</v>
      </c>
      <c r="L286" s="602">
        <v>-41784.870000000003</v>
      </c>
      <c r="M286" s="549" t="str">
        <f>VLOOKUP(C286,TB!C:F,3,0)</f>
        <v>Freight expenses</v>
      </c>
      <c r="N286" s="549" t="str">
        <f>VLOOKUP(C286,TB!C:F,4,0)</f>
        <v>Selling and distribution expenses</v>
      </c>
      <c r="P286" s="813"/>
      <c r="Q286" s="813"/>
    </row>
    <row r="287" spans="1:17" ht="14.5">
      <c r="A287" s="552" t="str">
        <f t="shared" si="9"/>
        <v>5</v>
      </c>
      <c r="B287" s="553" t="str">
        <f t="shared" si="8"/>
        <v>50502005</v>
      </c>
      <c r="C287" s="601" t="s">
        <v>1133</v>
      </c>
      <c r="D287" s="601" t="s">
        <v>613</v>
      </c>
      <c r="E287" s="602">
        <v>0</v>
      </c>
      <c r="F287" s="602">
        <v>18427104.27</v>
      </c>
      <c r="G287" s="602">
        <v>0</v>
      </c>
      <c r="H287" s="602">
        <v>18427104.27</v>
      </c>
      <c r="I287" s="602">
        <v>0</v>
      </c>
      <c r="J287" s="602">
        <v>212421.24</v>
      </c>
      <c r="K287" s="602">
        <v>0</v>
      </c>
      <c r="L287" s="602">
        <v>212421.24</v>
      </c>
      <c r="M287" s="549" t="str">
        <f>VLOOKUP(C287,TB!C:F,3,0)</f>
        <v>Freight expenses</v>
      </c>
      <c r="N287" s="549" t="str">
        <f>VLOOKUP(C287,TB!C:F,4,0)</f>
        <v>Selling and distribution expenses</v>
      </c>
      <c r="P287" s="813"/>
      <c r="Q287" s="813"/>
    </row>
    <row r="288" spans="1:17" ht="14.5">
      <c r="A288" s="552" t="str">
        <f t="shared" si="9"/>
        <v>5</v>
      </c>
      <c r="B288" s="710" t="str">
        <f t="shared" si="8"/>
        <v>50502008</v>
      </c>
      <c r="C288" s="601" t="s">
        <v>547</v>
      </c>
      <c r="D288" s="601" t="s">
        <v>175</v>
      </c>
      <c r="E288" s="602">
        <v>0</v>
      </c>
      <c r="F288" s="602">
        <v>22067834.5</v>
      </c>
      <c r="G288" s="602">
        <v>8961941.4499999993</v>
      </c>
      <c r="H288" s="602">
        <v>13105893.050000001</v>
      </c>
      <c r="I288" s="602">
        <v>0</v>
      </c>
      <c r="J288" s="602">
        <v>257061.61</v>
      </c>
      <c r="K288" s="602">
        <v>105372.19</v>
      </c>
      <c r="L288" s="602">
        <v>151689.42000000001</v>
      </c>
      <c r="M288" s="549" t="str">
        <f>VLOOKUP(C288,TB!C:F,3,0)</f>
        <v>Freight expenses</v>
      </c>
      <c r="N288" s="549" t="str">
        <f>VLOOKUP(C288,TB!C:F,4,0)</f>
        <v>Selling and distribution expenses</v>
      </c>
      <c r="P288" s="813"/>
      <c r="Q288" s="813"/>
    </row>
    <row r="289" spans="1:17" ht="14.5">
      <c r="A289" s="552" t="str">
        <f t="shared" si="9"/>
        <v>5</v>
      </c>
      <c r="B289" s="553" t="str">
        <f t="shared" si="8"/>
        <v>50503001</v>
      </c>
      <c r="C289" s="601" t="s">
        <v>548</v>
      </c>
      <c r="D289" s="601" t="s">
        <v>176</v>
      </c>
      <c r="E289" s="602">
        <v>0</v>
      </c>
      <c r="F289" s="602">
        <v>91933060.299999997</v>
      </c>
      <c r="G289" s="602">
        <v>57385165.649999999</v>
      </c>
      <c r="H289" s="602">
        <v>34547894.649999999</v>
      </c>
      <c r="I289" s="602">
        <v>0</v>
      </c>
      <c r="J289" s="602">
        <v>1062529.03</v>
      </c>
      <c r="K289" s="602">
        <v>664171.51</v>
      </c>
      <c r="L289" s="602">
        <v>398357.52</v>
      </c>
      <c r="M289" s="549" t="str">
        <f>VLOOKUP(C289,TB!C:F,3,0)</f>
        <v>Prodn  materials consumed-inward cost</v>
      </c>
      <c r="N289" s="549" t="str">
        <f>VLOOKUP(C289,TB!C:F,4,0)</f>
        <v>Production materials consumed</v>
      </c>
      <c r="P289" s="813"/>
      <c r="Q289" s="813"/>
    </row>
    <row r="290" spans="1:17" ht="14.5">
      <c r="A290" s="552" t="str">
        <f t="shared" si="9"/>
        <v>5</v>
      </c>
      <c r="B290" s="553" t="str">
        <f t="shared" si="8"/>
        <v>50503003</v>
      </c>
      <c r="C290" s="601" t="s">
        <v>550</v>
      </c>
      <c r="D290" s="601" t="s">
        <v>178</v>
      </c>
      <c r="E290" s="602">
        <v>0</v>
      </c>
      <c r="F290" s="602">
        <v>112917724.39</v>
      </c>
      <c r="G290" s="602">
        <v>66423581.460000001</v>
      </c>
      <c r="H290" s="602">
        <v>46494142.93</v>
      </c>
      <c r="I290" s="602">
        <v>0</v>
      </c>
      <c r="J290" s="602">
        <v>1307939.75</v>
      </c>
      <c r="K290" s="602">
        <v>768772.89</v>
      </c>
      <c r="L290" s="602">
        <v>539166.86</v>
      </c>
      <c r="M290" s="549" t="str">
        <f>VLOOKUP(C290,TB!C:F,3,0)</f>
        <v>Prodn  materials consumed-inward cost</v>
      </c>
      <c r="N290" s="549" t="str">
        <f>VLOOKUP(C290,TB!C:F,4,0)</f>
        <v>Production materials consumed</v>
      </c>
      <c r="P290" s="813"/>
      <c r="Q290" s="813"/>
    </row>
    <row r="291" spans="1:17" ht="14.5">
      <c r="A291" s="552" t="str">
        <f t="shared" si="9"/>
        <v>5</v>
      </c>
      <c r="B291" s="553" t="str">
        <f t="shared" si="8"/>
        <v>50503004</v>
      </c>
      <c r="C291" s="601" t="s">
        <v>636</v>
      </c>
      <c r="D291" s="601" t="s">
        <v>198</v>
      </c>
      <c r="E291" s="602">
        <v>0</v>
      </c>
      <c r="F291" s="602">
        <v>1048136.71</v>
      </c>
      <c r="G291" s="602">
        <v>221846.45</v>
      </c>
      <c r="H291" s="602">
        <v>826290.26</v>
      </c>
      <c r="I291" s="602">
        <v>0</v>
      </c>
      <c r="J291" s="602">
        <v>12179.73</v>
      </c>
      <c r="K291" s="602">
        <v>2639</v>
      </c>
      <c r="L291" s="602">
        <v>9540.73</v>
      </c>
      <c r="M291" s="549" t="str">
        <f>VLOOKUP(C291,TB!C:F,3,0)</f>
        <v>Prodn  materials consumed-inward cost</v>
      </c>
      <c r="N291" s="549" t="str">
        <f>VLOOKUP(C291,TB!C:F,4,0)</f>
        <v>Production materials consumed</v>
      </c>
      <c r="P291" s="813"/>
      <c r="Q291" s="813"/>
    </row>
    <row r="292" spans="1:17" ht="14.5">
      <c r="A292" s="552" t="str">
        <f t="shared" si="9"/>
        <v>5</v>
      </c>
      <c r="B292" s="553" t="str">
        <f t="shared" si="8"/>
        <v>50503005</v>
      </c>
      <c r="C292" s="601" t="s">
        <v>637</v>
      </c>
      <c r="D292" s="601" t="s">
        <v>551</v>
      </c>
      <c r="E292" s="602">
        <v>0</v>
      </c>
      <c r="F292" s="602">
        <v>57118.75</v>
      </c>
      <c r="G292" s="602">
        <v>0</v>
      </c>
      <c r="H292" s="602">
        <v>57118.75</v>
      </c>
      <c r="I292" s="602">
        <v>0</v>
      </c>
      <c r="J292" s="602">
        <v>672.38</v>
      </c>
      <c r="K292" s="602">
        <v>0</v>
      </c>
      <c r="L292" s="602">
        <v>672.38</v>
      </c>
      <c r="M292" s="549" t="str">
        <f>VLOOKUP(C292,TB!C:F,3,0)</f>
        <v>Prodn  materials consumed-inward cost</v>
      </c>
      <c r="N292" s="549" t="str">
        <f>VLOOKUP(C292,TB!C:F,4,0)</f>
        <v>Production materials consumed</v>
      </c>
      <c r="P292" s="813"/>
      <c r="Q292" s="813"/>
    </row>
    <row r="293" spans="1:17" ht="14.5">
      <c r="A293" s="552" t="str">
        <f t="shared" si="9"/>
        <v>5</v>
      </c>
      <c r="B293" s="553" t="str">
        <f t="shared" si="8"/>
        <v>50503006</v>
      </c>
      <c r="C293" s="601" t="s">
        <v>552</v>
      </c>
      <c r="D293" s="601" t="s">
        <v>202</v>
      </c>
      <c r="E293" s="602">
        <v>0</v>
      </c>
      <c r="F293" s="602">
        <v>259710.4</v>
      </c>
      <c r="G293" s="602">
        <v>259710.4</v>
      </c>
      <c r="H293" s="602">
        <v>0</v>
      </c>
      <c r="I293" s="602">
        <v>0</v>
      </c>
      <c r="J293" s="602">
        <v>3045.69</v>
      </c>
      <c r="K293" s="602">
        <v>3045.69</v>
      </c>
      <c r="L293" s="602">
        <v>0</v>
      </c>
      <c r="M293" s="549" t="str">
        <f>VLOOKUP(C293,TB!C:F,3,0)</f>
        <v>Prodn  materials consumed-inward cost</v>
      </c>
      <c r="N293" s="549" t="str">
        <f>VLOOKUP(C293,TB!C:F,4,0)</f>
        <v>Production materials consumed</v>
      </c>
      <c r="P293" s="813"/>
      <c r="Q293" s="813"/>
    </row>
    <row r="294" spans="1:17" ht="14.5">
      <c r="A294" s="552" t="str">
        <f t="shared" si="9"/>
        <v>5</v>
      </c>
      <c r="B294" s="553" t="str">
        <f t="shared" si="8"/>
        <v>50503008</v>
      </c>
      <c r="C294" s="601" t="s">
        <v>554</v>
      </c>
      <c r="D294" s="601" t="s">
        <v>301</v>
      </c>
      <c r="E294" s="602">
        <v>0</v>
      </c>
      <c r="F294" s="602">
        <v>801387.77</v>
      </c>
      <c r="G294" s="602">
        <v>717823.4</v>
      </c>
      <c r="H294" s="602">
        <v>83564.37</v>
      </c>
      <c r="I294" s="602">
        <v>0</v>
      </c>
      <c r="J294" s="602">
        <v>9302.11</v>
      </c>
      <c r="K294" s="602">
        <v>8333.17</v>
      </c>
      <c r="L294" s="602">
        <v>968.94</v>
      </c>
      <c r="M294" s="549" t="str">
        <f>VLOOKUP(C294,TB!C:F,3,0)</f>
        <v>Prodn  materials consumed-inward cost</v>
      </c>
      <c r="N294" s="549" t="str">
        <f>VLOOKUP(C294,TB!C:F,4,0)</f>
        <v>Production materials consumed</v>
      </c>
      <c r="P294" s="813"/>
      <c r="Q294" s="813"/>
    </row>
    <row r="295" spans="1:17" ht="14.5">
      <c r="A295" s="552" t="str">
        <f t="shared" si="9"/>
        <v>5</v>
      </c>
      <c r="B295" s="553" t="str">
        <f t="shared" si="8"/>
        <v>50504002</v>
      </c>
      <c r="C295" s="601" t="s">
        <v>555</v>
      </c>
      <c r="D295" s="601" t="s">
        <v>180</v>
      </c>
      <c r="E295" s="602">
        <v>0</v>
      </c>
      <c r="F295" s="602">
        <v>195195.3</v>
      </c>
      <c r="G295" s="602">
        <v>9872.08</v>
      </c>
      <c r="H295" s="602">
        <v>185323.22</v>
      </c>
      <c r="I295" s="602">
        <v>0</v>
      </c>
      <c r="J295" s="602">
        <v>2242.54</v>
      </c>
      <c r="K295" s="602">
        <v>116.55</v>
      </c>
      <c r="L295" s="602">
        <v>2125.9899999999998</v>
      </c>
      <c r="M295" s="549" t="str">
        <f>VLOOKUP(C295,TB!C:F,3,0)</f>
        <v>Prodn  materials consumed-inward cost</v>
      </c>
      <c r="N295" s="549" t="str">
        <f>VLOOKUP(C295,TB!C:F,4,0)</f>
        <v>Production materials consumed</v>
      </c>
      <c r="P295" s="813"/>
      <c r="Q295" s="813"/>
    </row>
    <row r="296" spans="1:17" ht="14.5">
      <c r="A296" s="552" t="str">
        <f t="shared" si="9"/>
        <v>5</v>
      </c>
      <c r="B296" s="553" t="str">
        <f t="shared" si="8"/>
        <v>50602001</v>
      </c>
      <c r="C296" s="601" t="s">
        <v>556</v>
      </c>
      <c r="D296" s="601" t="s">
        <v>181</v>
      </c>
      <c r="E296" s="602">
        <v>0</v>
      </c>
      <c r="F296" s="602">
        <v>21669010.559999999</v>
      </c>
      <c r="G296" s="602">
        <v>3506</v>
      </c>
      <c r="H296" s="602">
        <v>21665504.559999999</v>
      </c>
      <c r="I296" s="602">
        <v>0</v>
      </c>
      <c r="J296" s="602">
        <v>251182.04</v>
      </c>
      <c r="K296" s="602">
        <v>41.26</v>
      </c>
      <c r="L296" s="602">
        <v>251140.78</v>
      </c>
      <c r="M296" s="549" t="str">
        <f>VLOOKUP(C296,TB!C:F,3,0)</f>
        <v>Prodn  materials consumed-inward cost</v>
      </c>
      <c r="N296" s="549" t="str">
        <f>VLOOKUP(C296,TB!C:F,4,0)</f>
        <v>Production materials consumed</v>
      </c>
      <c r="P296" s="813"/>
      <c r="Q296" s="813"/>
    </row>
    <row r="297" spans="1:17" ht="14.5">
      <c r="A297" s="552" t="str">
        <f t="shared" si="9"/>
        <v>5</v>
      </c>
      <c r="B297" s="553" t="str">
        <f t="shared" si="8"/>
        <v>50602002</v>
      </c>
      <c r="C297" s="601" t="s">
        <v>557</v>
      </c>
      <c r="D297" s="601" t="s">
        <v>182</v>
      </c>
      <c r="E297" s="602">
        <v>0</v>
      </c>
      <c r="F297" s="602">
        <v>2492219.13</v>
      </c>
      <c r="G297" s="602">
        <v>5544.5</v>
      </c>
      <c r="H297" s="602">
        <v>2486674.63</v>
      </c>
      <c r="I297" s="602">
        <v>0</v>
      </c>
      <c r="J297" s="602">
        <v>28891.89</v>
      </c>
      <c r="K297" s="602">
        <v>64.819999999999993</v>
      </c>
      <c r="L297" s="602">
        <v>28827.07</v>
      </c>
      <c r="M297" s="549" t="str">
        <f>VLOOKUP(C297,TB!C:F,3,0)</f>
        <v>Export related bank charges</v>
      </c>
      <c r="N297" s="549" t="str">
        <f>VLOOKUP(C297,TB!C:F,4,0)</f>
        <v>Selling and distribution expenses</v>
      </c>
      <c r="P297" s="813"/>
      <c r="Q297" s="813"/>
    </row>
    <row r="298" spans="1:17" ht="14.5">
      <c r="A298" s="552" t="str">
        <f t="shared" si="9"/>
        <v>5</v>
      </c>
      <c r="B298" s="553" t="str">
        <f t="shared" si="8"/>
        <v>50602003</v>
      </c>
      <c r="C298" s="601" t="s">
        <v>558</v>
      </c>
      <c r="D298" s="601" t="s">
        <v>66</v>
      </c>
      <c r="E298" s="602">
        <v>0</v>
      </c>
      <c r="F298" s="602">
        <v>1676040.89</v>
      </c>
      <c r="G298" s="602">
        <v>308217.11</v>
      </c>
      <c r="H298" s="602">
        <v>1367823.78</v>
      </c>
      <c r="I298" s="602">
        <v>0</v>
      </c>
      <c r="J298" s="602">
        <v>19471.099999999999</v>
      </c>
      <c r="K298" s="602">
        <v>3599.76</v>
      </c>
      <c r="L298" s="602">
        <v>15871.34</v>
      </c>
      <c r="M298" s="549" t="str">
        <f>VLOOKUP(C298,TB!C:F,3,0)</f>
        <v>Bank charges</v>
      </c>
      <c r="N298" s="549" t="str">
        <f>VLOOKUP(C298,TB!C:F,4,0)</f>
        <v>Financial expenses</v>
      </c>
      <c r="P298" s="813"/>
      <c r="Q298" s="813"/>
    </row>
    <row r="299" spans="1:17" ht="14.5">
      <c r="A299" s="552" t="str">
        <f t="shared" si="9"/>
        <v>5</v>
      </c>
      <c r="B299" s="553" t="str">
        <f t="shared" si="8"/>
        <v>50602004</v>
      </c>
      <c r="C299" s="601" t="s">
        <v>559</v>
      </c>
      <c r="D299" s="601" t="s">
        <v>183</v>
      </c>
      <c r="E299" s="602">
        <v>0</v>
      </c>
      <c r="F299" s="602">
        <v>788796.93</v>
      </c>
      <c r="G299" s="602">
        <v>10895.48</v>
      </c>
      <c r="H299" s="602">
        <v>777901.45</v>
      </c>
      <c r="I299" s="602">
        <v>0</v>
      </c>
      <c r="J299" s="602">
        <v>9255.6299999999992</v>
      </c>
      <c r="K299" s="602">
        <v>128.78</v>
      </c>
      <c r="L299" s="602">
        <v>9126.85</v>
      </c>
      <c r="M299" s="549" t="str">
        <f>VLOOKUP(C299,TB!C:F,3,0)</f>
        <v>Export related bank charges</v>
      </c>
      <c r="N299" s="549" t="str">
        <f>VLOOKUP(C299,TB!C:F,4,0)</f>
        <v>Selling and distribution expenses</v>
      </c>
      <c r="P299" s="813"/>
      <c r="Q299" s="813"/>
    </row>
    <row r="300" spans="1:17" ht="14.5">
      <c r="A300" s="552" t="str">
        <f t="shared" si="9"/>
        <v>5</v>
      </c>
      <c r="B300" s="553" t="str">
        <f t="shared" si="8"/>
        <v>50603001</v>
      </c>
      <c r="C300" s="601" t="s">
        <v>1135</v>
      </c>
      <c r="D300" s="601" t="s">
        <v>654</v>
      </c>
      <c r="E300" s="602">
        <v>0</v>
      </c>
      <c r="F300" s="602">
        <v>5368435.51</v>
      </c>
      <c r="G300" s="602">
        <v>3220908.25</v>
      </c>
      <c r="H300" s="602">
        <v>2147527.2599999998</v>
      </c>
      <c r="I300" s="602">
        <v>0</v>
      </c>
      <c r="J300" s="602">
        <v>63344.93</v>
      </c>
      <c r="K300" s="602">
        <v>38033</v>
      </c>
      <c r="L300" s="602">
        <v>25311.93</v>
      </c>
      <c r="M300" s="549" t="str">
        <f>VLOOKUP(C300,TB!C:F,3,0)</f>
        <v>Prodn  materials consumed-inward cost</v>
      </c>
      <c r="N300" s="549" t="str">
        <f>VLOOKUP(C300,TB!C:F,4,0)</f>
        <v>Production materials consumed</v>
      </c>
      <c r="P300" s="813"/>
      <c r="Q300" s="813"/>
    </row>
    <row r="301" spans="1:17" ht="14.5">
      <c r="A301" s="552" t="str">
        <f t="shared" si="9"/>
        <v>5</v>
      </c>
      <c r="B301" s="553" t="str">
        <f t="shared" si="8"/>
        <v>50603002</v>
      </c>
      <c r="C301" s="601" t="s">
        <v>1136</v>
      </c>
      <c r="D301" s="601" t="s">
        <v>1137</v>
      </c>
      <c r="E301" s="602">
        <v>0</v>
      </c>
      <c r="F301" s="602">
        <v>8144916.5599999996</v>
      </c>
      <c r="G301" s="602">
        <v>5924351.8700000001</v>
      </c>
      <c r="H301" s="602">
        <v>2220564.69</v>
      </c>
      <c r="I301" s="602">
        <v>0</v>
      </c>
      <c r="J301" s="602">
        <v>93821.4</v>
      </c>
      <c r="K301" s="602">
        <v>69299.13</v>
      </c>
      <c r="L301" s="602">
        <v>24522.27</v>
      </c>
      <c r="M301" s="549" t="str">
        <f>VLOOKUP(C301,TB!C:F,3,0)</f>
        <v>Prodn  materials consumed-inward cost</v>
      </c>
      <c r="N301" s="549" t="str">
        <f>VLOOKUP(C301,TB!C:F,4,0)</f>
        <v>Production materials consumed</v>
      </c>
      <c r="P301" s="813"/>
      <c r="Q301" s="813"/>
    </row>
    <row r="302" spans="1:17" ht="14.5">
      <c r="A302" s="552" t="str">
        <f t="shared" si="9"/>
        <v>5</v>
      </c>
      <c r="B302" s="553" t="str">
        <f t="shared" si="8"/>
        <v>50603008</v>
      </c>
      <c r="C302" s="601" t="s">
        <v>2391</v>
      </c>
      <c r="D302" s="601" t="s">
        <v>2392</v>
      </c>
      <c r="E302" s="602">
        <v>0</v>
      </c>
      <c r="F302" s="602">
        <v>200901.05</v>
      </c>
      <c r="G302" s="602">
        <v>0</v>
      </c>
      <c r="H302" s="602">
        <v>200901.05</v>
      </c>
      <c r="I302" s="602">
        <v>0</v>
      </c>
      <c r="J302" s="602">
        <v>2253.52</v>
      </c>
      <c r="K302" s="602">
        <v>0</v>
      </c>
      <c r="L302" s="602">
        <v>2253.52</v>
      </c>
      <c r="M302" s="549" t="str">
        <f>VLOOKUP(C302,TB!C:F,3,0)</f>
        <v>Interest on term loan</v>
      </c>
      <c r="N302" s="549" t="str">
        <f>VLOOKUP(C302,TB!C:F,4,0)</f>
        <v>Financial expenses</v>
      </c>
      <c r="P302" s="813"/>
      <c r="Q302" s="813"/>
    </row>
    <row r="303" spans="1:17" ht="14.5">
      <c r="A303" s="552" t="str">
        <f t="shared" si="9"/>
        <v>5</v>
      </c>
      <c r="B303" s="553" t="str">
        <f t="shared" si="8"/>
        <v>50603013</v>
      </c>
      <c r="C303" s="601" t="s">
        <v>638</v>
      </c>
      <c r="D303" s="601" t="s">
        <v>611</v>
      </c>
      <c r="E303" s="602">
        <v>0</v>
      </c>
      <c r="F303" s="602">
        <v>7936264.6200000001</v>
      </c>
      <c r="G303" s="602">
        <v>2685414.62</v>
      </c>
      <c r="H303" s="602">
        <v>5250850</v>
      </c>
      <c r="I303" s="602">
        <v>0</v>
      </c>
      <c r="J303" s="602">
        <v>91680.68</v>
      </c>
      <c r="K303" s="602">
        <v>31653.43</v>
      </c>
      <c r="L303" s="602">
        <v>60027.25</v>
      </c>
      <c r="M303" s="549" t="str">
        <f>VLOOKUP(C303,TB!C:F,3,0)</f>
        <v>Interest on term loan</v>
      </c>
      <c r="N303" s="549" t="str">
        <f>VLOOKUP(C303,TB!C:F,4,0)</f>
        <v>Financial expenses</v>
      </c>
      <c r="P303" s="813"/>
      <c r="Q303" s="813"/>
    </row>
    <row r="304" spans="1:17" ht="14.5">
      <c r="A304" s="552" t="str">
        <f t="shared" si="9"/>
        <v>5</v>
      </c>
      <c r="B304" s="553" t="str">
        <f t="shared" si="8"/>
        <v>50603015</v>
      </c>
      <c r="C304" s="601" t="s">
        <v>1345</v>
      </c>
      <c r="D304" s="601" t="s">
        <v>1346</v>
      </c>
      <c r="E304" s="602">
        <v>0</v>
      </c>
      <c r="F304" s="602">
        <v>6523128.3399999999</v>
      </c>
      <c r="G304" s="602">
        <v>3160045.9</v>
      </c>
      <c r="H304" s="602">
        <v>3363082.44</v>
      </c>
      <c r="I304" s="602">
        <v>0</v>
      </c>
      <c r="J304" s="602">
        <v>76470.679999999993</v>
      </c>
      <c r="K304" s="602">
        <v>37642</v>
      </c>
      <c r="L304" s="602">
        <v>38828.68</v>
      </c>
      <c r="M304" s="549" t="str">
        <f>VLOOKUP(C304,TB!C:F,3,0)</f>
        <v>Interest on Govt. Stimulus loan</v>
      </c>
      <c r="N304" s="549" t="str">
        <f>VLOOKUP(C304,TB!C:F,4,0)</f>
        <v>Financial expenses</v>
      </c>
      <c r="P304" s="813"/>
      <c r="Q304" s="813"/>
    </row>
    <row r="305" spans="1:17" ht="14.5">
      <c r="A305" s="552" t="str">
        <f t="shared" si="9"/>
        <v>5</v>
      </c>
      <c r="B305" s="553" t="str">
        <f t="shared" si="8"/>
        <v>50603016</v>
      </c>
      <c r="C305" s="601" t="s">
        <v>1138</v>
      </c>
      <c r="D305" s="601" t="s">
        <v>745</v>
      </c>
      <c r="E305" s="602">
        <v>0</v>
      </c>
      <c r="F305" s="602">
        <v>543321.12</v>
      </c>
      <c r="G305" s="602">
        <v>21367.5</v>
      </c>
      <c r="H305" s="602">
        <v>521953.62</v>
      </c>
      <c r="I305" s="602">
        <v>0</v>
      </c>
      <c r="J305" s="602">
        <v>6471.96</v>
      </c>
      <c r="K305" s="602">
        <v>231</v>
      </c>
      <c r="L305" s="602">
        <v>6240.96</v>
      </c>
      <c r="M305" s="549" t="str">
        <f>VLOOKUP(C305,TB!C:F,3,0)</f>
        <v>Interest on lease liability</v>
      </c>
      <c r="N305" s="549" t="str">
        <f>VLOOKUP(C305,TB!C:F,4,0)</f>
        <v>Financial expenses</v>
      </c>
      <c r="P305" s="813"/>
      <c r="Q305" s="813"/>
    </row>
    <row r="306" spans="1:17" ht="14.5">
      <c r="A306" s="552" t="str">
        <f t="shared" si="9"/>
        <v>5</v>
      </c>
      <c r="B306" s="553" t="str">
        <f t="shared" si="8"/>
        <v>50605001</v>
      </c>
      <c r="C306" s="601" t="s">
        <v>560</v>
      </c>
      <c r="D306" s="601" t="s">
        <v>184</v>
      </c>
      <c r="E306" s="602">
        <v>0</v>
      </c>
      <c r="F306" s="602">
        <v>13803659.52</v>
      </c>
      <c r="G306" s="602">
        <v>13732030.92</v>
      </c>
      <c r="H306" s="602">
        <v>71628.600000000006</v>
      </c>
      <c r="I306" s="602">
        <v>0</v>
      </c>
      <c r="J306" s="602">
        <v>116675.94</v>
      </c>
      <c r="K306" s="602">
        <v>116386.52</v>
      </c>
      <c r="L306" s="602">
        <v>289.42</v>
      </c>
      <c r="M306" s="549" t="str">
        <f>VLOOKUP(C306,TB!C:F,3,0)</f>
        <v>Exchange Rate Loss-U</v>
      </c>
      <c r="N306" s="549" t="str">
        <f>VLOOKUP(C306,TB!C:F,4,0)</f>
        <v>Exchange gain/ (loss)</v>
      </c>
      <c r="P306" s="813"/>
      <c r="Q306" s="813"/>
    </row>
    <row r="307" spans="1:17" ht="14.5">
      <c r="A307" s="552" t="str">
        <f t="shared" si="9"/>
        <v>5</v>
      </c>
      <c r="B307" s="553" t="str">
        <f t="shared" si="8"/>
        <v>50605002</v>
      </c>
      <c r="C307" s="601" t="s">
        <v>561</v>
      </c>
      <c r="D307" s="601" t="s">
        <v>185</v>
      </c>
      <c r="E307" s="602">
        <v>0</v>
      </c>
      <c r="F307" s="602">
        <v>185059758.11000001</v>
      </c>
      <c r="G307" s="602">
        <v>7014481.6100000003</v>
      </c>
      <c r="H307" s="602">
        <v>178045276.5</v>
      </c>
      <c r="I307" s="602">
        <v>0</v>
      </c>
      <c r="J307" s="602">
        <v>1222402.42</v>
      </c>
      <c r="K307" s="602">
        <v>21399.17</v>
      </c>
      <c r="L307" s="602">
        <v>1201003.25</v>
      </c>
      <c r="M307" s="549" t="str">
        <f>VLOOKUP(C307,TB!C:F,3,0)</f>
        <v>Prodn  materials consumed-inward cost</v>
      </c>
      <c r="N307" s="549" t="str">
        <f>VLOOKUP(C307,TB!C:F,4,0)</f>
        <v>Production materials consumed</v>
      </c>
      <c r="P307" s="813"/>
      <c r="Q307" s="813"/>
    </row>
    <row r="308" spans="1:17" ht="14.5">
      <c r="A308" s="552" t="str">
        <f t="shared" si="9"/>
        <v>5</v>
      </c>
      <c r="B308" s="553" t="str">
        <f t="shared" si="8"/>
        <v>50701001</v>
      </c>
      <c r="C308" s="601" t="s">
        <v>562</v>
      </c>
      <c r="D308" s="601" t="s">
        <v>186</v>
      </c>
      <c r="E308" s="602">
        <v>0</v>
      </c>
      <c r="F308" s="602">
        <v>147938.57999999999</v>
      </c>
      <c r="G308" s="602">
        <v>62603.4</v>
      </c>
      <c r="H308" s="602">
        <v>85335.18</v>
      </c>
      <c r="I308" s="602">
        <v>0</v>
      </c>
      <c r="J308" s="602">
        <v>7792.42</v>
      </c>
      <c r="K308" s="602">
        <v>5415.07</v>
      </c>
      <c r="L308" s="602">
        <v>2377.35</v>
      </c>
      <c r="M308" s="549" t="str">
        <f>VLOOKUP(C308,TB!C:F,3,0)</f>
        <v>(Gain)/Loss on Disposal of Assets</v>
      </c>
      <c r="N308" s="549" t="str">
        <f>VLOOKUP(C308,TB!C:F,4,0)</f>
        <v>Gain/(loss) on disposal of property, plant and equipment</v>
      </c>
      <c r="P308" s="813"/>
      <c r="Q308" s="813"/>
    </row>
    <row r="309" spans="1:17" ht="14.5">
      <c r="A309" s="552" t="str">
        <f t="shared" si="9"/>
        <v>5</v>
      </c>
      <c r="B309" s="553" t="str">
        <f t="shared" si="8"/>
        <v>50801001</v>
      </c>
      <c r="C309" s="601" t="s">
        <v>639</v>
      </c>
      <c r="D309" s="601" t="s">
        <v>612</v>
      </c>
      <c r="E309" s="602">
        <v>0</v>
      </c>
      <c r="F309" s="602">
        <v>35751397.719999999</v>
      </c>
      <c r="G309" s="602">
        <v>208854.79</v>
      </c>
      <c r="H309" s="602">
        <v>35542542.93</v>
      </c>
      <c r="I309" s="602">
        <v>0</v>
      </c>
      <c r="J309" s="602">
        <v>419969.77</v>
      </c>
      <c r="K309" s="602">
        <v>2459.9299999999998</v>
      </c>
      <c r="L309" s="602">
        <v>417509.84</v>
      </c>
      <c r="M309" s="549" t="str">
        <f>VLOOKUP(C309,TB!C:F,3,0)</f>
        <v>Turnover tax</v>
      </c>
      <c r="N309" s="549" t="str">
        <f>VLOOKUP(C309,TB!C:F,4,0)</f>
        <v>Tax expenses</v>
      </c>
      <c r="P309" s="813"/>
      <c r="Q309" s="813"/>
    </row>
    <row r="310" spans="1:17" ht="14.5">
      <c r="A310" s="552" t="str">
        <f t="shared" si="9"/>
        <v>5</v>
      </c>
      <c r="B310" s="553" t="str">
        <f t="shared" si="8"/>
        <v>50801002</v>
      </c>
      <c r="C310" s="601" t="s">
        <v>1139</v>
      </c>
      <c r="D310" s="601" t="s">
        <v>1140</v>
      </c>
      <c r="E310" s="602">
        <v>0</v>
      </c>
      <c r="F310" s="602">
        <v>7450840</v>
      </c>
      <c r="G310" s="602">
        <v>0</v>
      </c>
      <c r="H310" s="602">
        <v>7450840</v>
      </c>
      <c r="I310" s="602">
        <v>0</v>
      </c>
      <c r="J310" s="602">
        <v>87857.31</v>
      </c>
      <c r="K310" s="602">
        <v>0</v>
      </c>
      <c r="L310" s="602">
        <v>87857.31</v>
      </c>
      <c r="M310" s="549" t="str">
        <f>VLOOKUP(C310,TB!C:F,3,0)</f>
        <v>Tax on cash incentive</v>
      </c>
      <c r="N310" s="549" t="str">
        <f>VLOOKUP(C310,TB!C:F,4,0)</f>
        <v>Tax expenses</v>
      </c>
      <c r="P310" s="813"/>
      <c r="Q310" s="813"/>
    </row>
    <row r="311" spans="1:17" ht="13">
      <c r="A311" s="554" t="str">
        <f t="shared" si="9"/>
        <v/>
      </c>
      <c r="B311" s="555"/>
      <c r="C311" s="556" t="s">
        <v>290</v>
      </c>
      <c r="D311" s="556" t="s">
        <v>290</v>
      </c>
      <c r="E311" s="557">
        <f t="shared" ref="E311:L311" si="10">SUBTOTAL(9,E2:E310)</f>
        <v>1.9073486328125E-6</v>
      </c>
      <c r="F311" s="557">
        <f t="shared" si="10"/>
        <v>107724386781.18007</v>
      </c>
      <c r="G311" s="557">
        <f t="shared" si="10"/>
        <v>107724386781.17993</v>
      </c>
      <c r="H311" s="557">
        <f t="shared" si="10"/>
        <v>-4.0233135223388672E-7</v>
      </c>
      <c r="I311" s="557">
        <f t="shared" si="10"/>
        <v>-1.862645149230957E-9</v>
      </c>
      <c r="J311" s="557">
        <f t="shared" si="10"/>
        <v>1267416011.4099987</v>
      </c>
      <c r="K311" s="557">
        <f t="shared" si="10"/>
        <v>1267416011.4100006</v>
      </c>
      <c r="L311" s="557">
        <f t="shared" si="10"/>
        <v>-1.7927959561347961E-8</v>
      </c>
      <c r="M311" s="557"/>
      <c r="N311" s="557"/>
      <c r="P311" s="814"/>
    </row>
    <row r="314" spans="1:17" ht="14">
      <c r="C314" s="642"/>
      <c r="D314" s="642" t="s">
        <v>298</v>
      </c>
      <c r="E314" s="643"/>
      <c r="F314" s="643"/>
      <c r="G314" s="643"/>
      <c r="H314" s="643"/>
      <c r="I314" s="644"/>
      <c r="J314" s="645"/>
      <c r="K314" s="645"/>
      <c r="L314" s="646">
        <f>'GL Map'!E32</f>
        <v>-18803796.960000016</v>
      </c>
      <c r="M314" s="647" t="s">
        <v>228</v>
      </c>
      <c r="N314" s="648" t="s">
        <v>304</v>
      </c>
    </row>
    <row r="315" spans="1:17" ht="14">
      <c r="C315" s="642"/>
      <c r="D315" s="642" t="s">
        <v>298</v>
      </c>
      <c r="E315" s="643"/>
      <c r="F315" s="643"/>
      <c r="G315" s="643"/>
      <c r="H315" s="643"/>
      <c r="I315" s="644"/>
      <c r="J315" s="645"/>
      <c r="K315" s="645"/>
      <c r="L315" s="646">
        <f>'GL Map'!E33</f>
        <v>-1709599.8999999994</v>
      </c>
      <c r="M315" s="649"/>
      <c r="N315" s="648" t="s">
        <v>880</v>
      </c>
    </row>
    <row r="316" spans="1:17" ht="14">
      <c r="C316" s="650"/>
      <c r="D316" s="650"/>
      <c r="E316" s="643"/>
      <c r="F316" s="643"/>
      <c r="G316" s="643"/>
      <c r="H316" s="643"/>
      <c r="I316" s="645"/>
      <c r="J316" s="645"/>
      <c r="K316" s="645"/>
      <c r="L316" s="651"/>
      <c r="M316" s="649"/>
      <c r="N316" s="648"/>
    </row>
    <row r="317" spans="1:17" ht="15">
      <c r="C317" s="652"/>
      <c r="D317" s="653"/>
      <c r="E317" s="654"/>
      <c r="F317" s="655"/>
      <c r="G317" s="655"/>
      <c r="H317" s="654"/>
      <c r="I317" s="654">
        <f>SUM(I194:I310)+I172</f>
        <v>4112869.32</v>
      </c>
      <c r="J317" s="656"/>
      <c r="K317" s="656"/>
      <c r="L317" s="654">
        <f>SUM(L194:L310)+L172</f>
        <v>3395855.7299999911</v>
      </c>
      <c r="M317" s="649"/>
      <c r="N317" s="54" t="s">
        <v>1488</v>
      </c>
    </row>
    <row r="318" spans="1:17" ht="14">
      <c r="C318" s="657"/>
      <c r="D318" s="658"/>
      <c r="E318" s="659"/>
      <c r="F318" s="659"/>
      <c r="G318" s="659"/>
      <c r="H318" s="659"/>
      <c r="I318" s="660"/>
      <c r="J318" s="660"/>
      <c r="K318" s="660"/>
      <c r="L318" s="660"/>
      <c r="M318" s="661"/>
      <c r="N318" s="661"/>
    </row>
    <row r="319" spans="1:17" ht="14">
      <c r="C319" s="657"/>
      <c r="D319" s="658"/>
      <c r="E319" s="659"/>
      <c r="F319" s="659"/>
      <c r="G319" s="659"/>
      <c r="H319" s="659"/>
      <c r="I319" s="660"/>
      <c r="J319" s="660"/>
      <c r="K319" s="660"/>
      <c r="L319" s="660"/>
      <c r="M319" s="661"/>
      <c r="N319" s="661"/>
    </row>
  </sheetData>
  <autoFilter ref="A1:N310" xr:uid="{00000000-0009-0000-0000-000009000000}"/>
  <conditionalFormatting sqref="A2:B310 A311">
    <cfRule type="colorScale" priority="12">
      <colorScale>
        <cfvo type="min"/>
        <cfvo type="percentile" val="50"/>
        <cfvo type="max"/>
        <color rgb="FFF8696B"/>
        <color rgb="FFFCFCFF"/>
        <color rgb="FF63BE7B"/>
      </colorScale>
    </cfRule>
  </conditionalFormatting>
  <conditionalFormatting sqref="C316:C317">
    <cfRule type="duplicateValues" dxfId="53" priority="5"/>
  </conditionalFormatting>
  <conditionalFormatting sqref="C314:C315">
    <cfRule type="duplicateValues" dxfId="52" priority="4"/>
  </conditionalFormatting>
  <conditionalFormatting sqref="C314:C317">
    <cfRule type="duplicateValues" dxfId="51" priority="3"/>
  </conditionalFormatting>
  <conditionalFormatting sqref="C314:C317">
    <cfRule type="duplicateValues" dxfId="50" priority="6"/>
  </conditionalFormatting>
  <conditionalFormatting sqref="C314:C317">
    <cfRule type="duplicateValues" dxfId="49" priority="7"/>
  </conditionalFormatting>
  <conditionalFormatting sqref="C314:C317">
    <cfRule type="duplicateValues" dxfId="48" priority="8" stopIfTrue="1"/>
  </conditionalFormatting>
  <conditionalFormatting sqref="D314:D317">
    <cfRule type="duplicateValues" dxfId="47" priority="9"/>
  </conditionalFormatting>
  <conditionalFormatting sqref="C314:C317">
    <cfRule type="duplicateValues" dxfId="46" priority="10"/>
  </conditionalFormatting>
  <conditionalFormatting sqref="C314:C317">
    <cfRule type="duplicateValues" dxfId="45" priority="11"/>
  </conditionalFormatting>
  <conditionalFormatting sqref="C314:C317">
    <cfRule type="duplicateValues" dxfId="44" priority="2"/>
  </conditionalFormatting>
  <conditionalFormatting sqref="C318:C319">
    <cfRule type="duplicateValues" dxfId="43" priority="13"/>
  </conditionalFormatting>
  <conditionalFormatting sqref="C318:C319">
    <cfRule type="duplicateValues" dxfId="42" priority="14" stopIfTrue="1"/>
  </conditionalFormatting>
  <conditionalFormatting sqref="D318:D319">
    <cfRule type="duplicateValues" dxfId="41" priority="15"/>
  </conditionalFormatting>
  <conditionalFormatting sqref="C1:C1048576">
    <cfRule type="duplicateValues" dxfId="40" priority="1"/>
  </conditionalFormatting>
  <pageMargins left="0.75" right="0.75" top="1" bottom="1" header="0.5" footer="0.5"/>
  <pageSetup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66FF"/>
    <pageSetUpPr fitToPage="1"/>
  </sheetPr>
  <dimension ref="A1:T87"/>
  <sheetViews>
    <sheetView showGridLines="0" view="pageBreakPreview" topLeftCell="A49" zoomScaleSheetLayoutView="100" workbookViewId="0">
      <selection activeCell="H50" sqref="H50"/>
    </sheetView>
  </sheetViews>
  <sheetFormatPr defaultColWidth="9.26953125" defaultRowHeight="14.5"/>
  <cols>
    <col min="1" max="1" width="0.7265625" style="1" customWidth="1"/>
    <col min="2" max="2" width="7.26953125" style="1" customWidth="1"/>
    <col min="3" max="3" width="29.453125" style="1" customWidth="1"/>
    <col min="4" max="4" width="13.26953125" style="1" customWidth="1"/>
    <col min="5" max="5" width="11.7265625" style="1" customWidth="1"/>
    <col min="6" max="6" width="6.7265625" style="7" bestFit="1" customWidth="1"/>
    <col min="7" max="7" width="1.26953125" style="1" customWidth="1"/>
    <col min="8" max="8" width="17.453125" style="36" bestFit="1" customWidth="1"/>
    <col min="9" max="9" width="0.7265625" style="1" customWidth="1"/>
    <col min="10" max="10" width="16.54296875" style="1" bestFit="1" customWidth="1"/>
    <col min="11" max="12" width="16.54296875" style="1" customWidth="1"/>
    <col min="13" max="13" width="10.453125" style="1" hidden="1" customWidth="1"/>
    <col min="14" max="14" width="16.26953125" style="1" hidden="1" customWidth="1"/>
    <col min="15" max="15" width="12.7265625" style="1" hidden="1" customWidth="1"/>
    <col min="16" max="16" width="40" style="1" customWidth="1"/>
    <col min="17" max="17" width="16.7265625" style="1" hidden="1" customWidth="1"/>
    <col min="18" max="18" width="14.26953125" style="1" hidden="1" customWidth="1"/>
    <col min="19" max="19" width="12.453125" style="1" customWidth="1"/>
    <col min="20" max="20" width="9.26953125" style="1" customWidth="1"/>
    <col min="21" max="16384" width="9.26953125" style="1"/>
  </cols>
  <sheetData>
    <row r="1" spans="1:19">
      <c r="A1" s="992" t="s">
        <v>878</v>
      </c>
      <c r="B1" s="992"/>
      <c r="C1" s="992"/>
      <c r="D1" s="992"/>
      <c r="E1" s="992"/>
      <c r="F1" s="992"/>
      <c r="G1" s="992"/>
      <c r="H1" s="992"/>
      <c r="I1" s="992"/>
      <c r="J1" s="992"/>
      <c r="K1" s="964"/>
      <c r="L1" s="949"/>
    </row>
    <row r="2" spans="1:19">
      <c r="A2" s="994" t="s">
        <v>762</v>
      </c>
      <c r="B2" s="994"/>
      <c r="C2" s="994"/>
      <c r="D2" s="994"/>
      <c r="E2" s="994"/>
      <c r="F2" s="994"/>
      <c r="G2" s="994"/>
      <c r="H2" s="994"/>
      <c r="I2" s="994"/>
      <c r="J2" s="994"/>
      <c r="K2" s="966"/>
      <c r="L2" s="950"/>
      <c r="M2" s="2"/>
      <c r="N2" s="3">
        <v>2021</v>
      </c>
      <c r="O2" s="3" t="s">
        <v>731</v>
      </c>
    </row>
    <row r="3" spans="1:19">
      <c r="A3" s="994" t="s">
        <v>3796</v>
      </c>
      <c r="B3" s="994"/>
      <c r="C3" s="994"/>
      <c r="D3" s="994"/>
      <c r="E3" s="994"/>
      <c r="F3" s="994"/>
      <c r="G3" s="994"/>
      <c r="H3" s="994"/>
      <c r="I3" s="994"/>
      <c r="J3" s="994"/>
      <c r="K3" s="966"/>
      <c r="L3" s="950"/>
      <c r="M3" s="4" t="s">
        <v>735</v>
      </c>
      <c r="N3" s="5">
        <f>H26-H57</f>
        <v>0</v>
      </c>
      <c r="O3" s="6">
        <f>J26-J57</f>
        <v>0</v>
      </c>
    </row>
    <row r="4" spans="1:19">
      <c r="A4" s="7"/>
      <c r="B4" s="7"/>
      <c r="C4" s="7"/>
      <c r="D4" s="7"/>
      <c r="E4" s="7"/>
      <c r="G4" s="7"/>
      <c r="H4" s="8"/>
      <c r="I4" s="7"/>
      <c r="J4" s="7"/>
      <c r="K4" s="966"/>
      <c r="L4" s="950"/>
      <c r="M4" s="4"/>
      <c r="N4" s="5"/>
      <c r="O4" s="6"/>
    </row>
    <row r="5" spans="1:19" ht="16">
      <c r="B5" s="9"/>
      <c r="C5" s="9"/>
      <c r="D5" s="9"/>
      <c r="E5" s="9"/>
      <c r="F5" s="9"/>
      <c r="G5" s="9"/>
      <c r="H5" s="996" t="s">
        <v>751</v>
      </c>
      <c r="I5" s="996"/>
      <c r="J5" s="996"/>
      <c r="K5" s="967"/>
      <c r="L5" s="951" t="s">
        <v>4170</v>
      </c>
      <c r="M5" s="4" t="s">
        <v>736</v>
      </c>
      <c r="N5" s="5">
        <f>CF!F55-BS!H23</f>
        <v>-1.9999999552965164E-2</v>
      </c>
      <c r="O5" s="6">
        <f>CF!H55-BS!J23</f>
        <v>-1.9999999552965164E-2</v>
      </c>
      <c r="P5" s="14" t="s">
        <v>4171</v>
      </c>
    </row>
    <row r="6" spans="1:19" ht="16">
      <c r="B6" s="10"/>
      <c r="C6" s="10"/>
      <c r="D6" s="10"/>
      <c r="E6" s="10"/>
      <c r="F6" s="43"/>
      <c r="G6" s="10"/>
      <c r="H6" s="11" t="s">
        <v>3797</v>
      </c>
      <c r="I6" s="12"/>
      <c r="J6" s="13" t="s">
        <v>1457</v>
      </c>
      <c r="K6" s="13"/>
      <c r="L6" s="13"/>
      <c r="M6" s="4" t="s">
        <v>737</v>
      </c>
      <c r="N6" s="5">
        <f>H37-SCE!N21</f>
        <v>-0.10000000149011612</v>
      </c>
      <c r="O6" s="5">
        <f>J37-SCE!N14</f>
        <v>0.5</v>
      </c>
    </row>
    <row r="7" spans="1:19">
      <c r="A7" s="14" t="s">
        <v>203</v>
      </c>
      <c r="F7" s="15" t="s">
        <v>3</v>
      </c>
      <c r="G7" s="15"/>
      <c r="H7" s="16" t="s">
        <v>20</v>
      </c>
      <c r="I7" s="17"/>
      <c r="J7" s="18" t="s">
        <v>20</v>
      </c>
      <c r="K7" s="18"/>
      <c r="L7" s="18"/>
    </row>
    <row r="8" spans="1:19" ht="5.15" customHeight="1">
      <c r="B8" s="14"/>
      <c r="F8" s="15"/>
      <c r="G8" s="15"/>
      <c r="H8" s="19"/>
      <c r="I8" s="18"/>
      <c r="J8" s="18"/>
      <c r="K8" s="18"/>
      <c r="L8" s="18"/>
    </row>
    <row r="9" spans="1:19">
      <c r="B9" s="14" t="s">
        <v>204</v>
      </c>
      <c r="F9" s="15"/>
      <c r="G9" s="15"/>
      <c r="H9" s="19"/>
      <c r="I9" s="18"/>
      <c r="J9" s="18"/>
      <c r="K9" s="18"/>
      <c r="L9" s="18"/>
    </row>
    <row r="10" spans="1:19" ht="5.15" customHeight="1">
      <c r="B10" s="14"/>
      <c r="F10" s="15"/>
      <c r="G10" s="15"/>
      <c r="H10" s="19"/>
      <c r="I10" s="18"/>
      <c r="J10" s="18"/>
      <c r="K10" s="18"/>
      <c r="L10" s="18"/>
    </row>
    <row r="11" spans="1:19" ht="13.5" customHeight="1">
      <c r="B11" s="986" t="str">
        <f>'Note-4-5'!B2</f>
        <v>Property, plant and equipment</v>
      </c>
      <c r="C11" s="986"/>
      <c r="D11" s="20"/>
      <c r="E11" s="20"/>
      <c r="F11" s="21">
        <f>'Note-4-5'!A2</f>
        <v>4</v>
      </c>
      <c r="G11" s="21"/>
      <c r="H11" s="22">
        <f>ROUND('Note-4-5'!P31,0)</f>
        <v>23248696</v>
      </c>
      <c r="I11" s="22"/>
      <c r="J11" s="22">
        <f>ROUND('Note-4-5'!P30,0)</f>
        <v>23554338</v>
      </c>
      <c r="K11" s="22">
        <f>H11-J11</f>
        <v>-305642</v>
      </c>
      <c r="L11" s="955">
        <f>(H11-J11)/J11</f>
        <v>-1.2976038638827379E-2</v>
      </c>
      <c r="N11" s="22">
        <v>23248696</v>
      </c>
      <c r="O11" s="722">
        <f t="shared" ref="O11:O57" si="0">N11-H11</f>
        <v>0</v>
      </c>
      <c r="Q11" s="664">
        <f>SUMIFS('TB 21-22'!L:L,'TB 21-22'!N:N,BS!B11)</f>
        <v>23248695.520000011</v>
      </c>
      <c r="R11" s="663">
        <f>Q11-H11</f>
        <v>-0.47999998927116394</v>
      </c>
      <c r="S11" s="23"/>
    </row>
    <row r="12" spans="1:19" ht="15" customHeight="1">
      <c r="B12" s="986" t="str">
        <f>'Note-4-5'!B34</f>
        <v>Right-of-use assets</v>
      </c>
      <c r="C12" s="986"/>
      <c r="D12" s="20"/>
      <c r="E12" s="20"/>
      <c r="F12" s="21">
        <f>'Note-4-5'!A34</f>
        <v>5</v>
      </c>
      <c r="G12" s="21"/>
      <c r="H12" s="22">
        <f>ROUND('Note-4-5'!O67,0)</f>
        <v>180774</v>
      </c>
      <c r="I12" s="22"/>
      <c r="J12" s="22">
        <f>ROUND('Note-4-5'!P67,0)</f>
        <v>216999</v>
      </c>
      <c r="K12" s="22">
        <f t="shared" ref="K12:K14" si="1">H12-J12</f>
        <v>-36225</v>
      </c>
      <c r="L12" s="956">
        <f t="shared" ref="L12:L14" si="2">(H12-J12)/J12</f>
        <v>-0.16693625316245697</v>
      </c>
      <c r="N12" s="22">
        <v>180774</v>
      </c>
      <c r="O12" s="722">
        <f t="shared" si="0"/>
        <v>0</v>
      </c>
      <c r="P12" s="1" t="s">
        <v>4194</v>
      </c>
      <c r="Q12" s="664">
        <f>SUMIFS('TB 21-22'!L:L,'TB 21-22'!N:N,BS!B12)</f>
        <v>180774.45</v>
      </c>
      <c r="R12" s="663">
        <f>Q12-H12</f>
        <v>0.45000000001164153</v>
      </c>
      <c r="S12" s="23"/>
    </row>
    <row r="13" spans="1:19">
      <c r="B13" s="1" t="str">
        <f>'Notes 6-29'!B4</f>
        <v>Intangible assets</v>
      </c>
      <c r="F13" s="21">
        <f>'Notes 6-29'!A4</f>
        <v>6</v>
      </c>
      <c r="G13" s="21"/>
      <c r="H13" s="22">
        <f>ROUND('Notes 6-29'!J13,0)</f>
        <v>3354</v>
      </c>
      <c r="I13" s="22"/>
      <c r="J13" s="22">
        <f>ROUND('Notes 6-29'!L13,0)</f>
        <v>5590</v>
      </c>
      <c r="K13" s="22">
        <f t="shared" si="1"/>
        <v>-2236</v>
      </c>
      <c r="L13" s="956">
        <f t="shared" si="2"/>
        <v>-0.4</v>
      </c>
      <c r="N13" s="22">
        <v>3354</v>
      </c>
      <c r="O13" s="722">
        <f t="shared" si="0"/>
        <v>0</v>
      </c>
      <c r="P13" s="1" t="s">
        <v>4193</v>
      </c>
      <c r="Q13" s="664">
        <f>SUMIFS('TB 21-22'!L:L,'TB 21-22'!N:N,BS!B13)</f>
        <v>3353.789999999979</v>
      </c>
      <c r="R13" s="663">
        <f>Q13-H13</f>
        <v>-0.21000000002095476</v>
      </c>
      <c r="S13" s="23"/>
    </row>
    <row r="14" spans="1:19">
      <c r="B14" s="1" t="str">
        <f>'Notes 6-29'!B18</f>
        <v>Capital work-in-progress</v>
      </c>
      <c r="F14" s="21">
        <f>'Notes 6-29'!A18</f>
        <v>7</v>
      </c>
      <c r="G14" s="21"/>
      <c r="H14" s="22">
        <f>ROUND('Notes 6-29'!J22,0)</f>
        <v>3032503</v>
      </c>
      <c r="I14" s="22"/>
      <c r="J14" s="22">
        <f>ROUND('Notes 6-29'!L22,0)</f>
        <v>1487764</v>
      </c>
      <c r="K14" s="22">
        <f t="shared" si="1"/>
        <v>1544739</v>
      </c>
      <c r="L14" s="956">
        <f t="shared" si="2"/>
        <v>1.0382957243218682</v>
      </c>
      <c r="N14" s="22">
        <v>3032503</v>
      </c>
      <c r="O14" s="722">
        <f t="shared" si="0"/>
        <v>0</v>
      </c>
      <c r="P14" s="1" t="s">
        <v>4179</v>
      </c>
      <c r="Q14" s="664">
        <f>SUMIFS('TB 21-22'!L:L,'TB 21-22'!N:N,BS!B14)</f>
        <v>2334526.81</v>
      </c>
      <c r="R14" s="663">
        <f>Q14-H14</f>
        <v>-697976.19</v>
      </c>
      <c r="S14" s="23"/>
    </row>
    <row r="15" spans="1:19">
      <c r="F15" s="21"/>
      <c r="G15" s="21"/>
      <c r="H15" s="25">
        <f>SUM(H11:H14)</f>
        <v>26465327</v>
      </c>
      <c r="I15" s="26"/>
      <c r="J15" s="25">
        <f>SUM(J11:J14)</f>
        <v>25264691</v>
      </c>
      <c r="K15" s="26"/>
      <c r="L15" s="26"/>
      <c r="N15" s="25">
        <v>26465327</v>
      </c>
      <c r="O15" s="722">
        <f t="shared" si="0"/>
        <v>0</v>
      </c>
      <c r="Q15" s="25">
        <f>SUM(Q11:Q14)</f>
        <v>25767350.570000008</v>
      </c>
      <c r="R15" s="664"/>
    </row>
    <row r="16" spans="1:19" ht="14.65" customHeight="1">
      <c r="B16" s="14" t="s">
        <v>6</v>
      </c>
      <c r="F16" s="21"/>
      <c r="G16" s="21"/>
      <c r="H16" s="22"/>
      <c r="I16" s="22"/>
      <c r="J16" s="27"/>
      <c r="K16" s="27"/>
      <c r="L16" s="27"/>
      <c r="N16" s="22"/>
      <c r="O16" s="722">
        <f t="shared" si="0"/>
        <v>0</v>
      </c>
      <c r="Q16" s="665"/>
      <c r="R16" s="664"/>
    </row>
    <row r="17" spans="1:20" ht="4.1500000000000004" customHeight="1">
      <c r="B17" s="14"/>
      <c r="F17" s="15"/>
      <c r="G17" s="15"/>
      <c r="H17" s="19"/>
      <c r="I17" s="19"/>
      <c r="J17" s="19"/>
      <c r="K17" s="19"/>
      <c r="L17" s="19"/>
      <c r="N17" s="19"/>
      <c r="O17" s="722">
        <f t="shared" si="0"/>
        <v>0</v>
      </c>
      <c r="Q17" s="666"/>
      <c r="R17" s="664"/>
      <c r="S17" s="23"/>
    </row>
    <row r="18" spans="1:20" ht="14.65" customHeight="1">
      <c r="B18" s="988" t="str">
        <f>'Notes 6-29'!B38</f>
        <v>Inventories</v>
      </c>
      <c r="C18" s="988"/>
      <c r="D18" s="28"/>
      <c r="E18" s="28"/>
      <c r="F18" s="21">
        <f>'Notes 6-29'!A38</f>
        <v>8</v>
      </c>
      <c r="G18" s="21"/>
      <c r="H18" s="22">
        <f>ROUND('Notes 6-29'!J47,0)</f>
        <v>23001259</v>
      </c>
      <c r="I18" s="22"/>
      <c r="J18" s="22">
        <f>ROUND('Notes 6-29'!L47,0)</f>
        <v>14305667</v>
      </c>
      <c r="K18" s="22">
        <f t="shared" ref="K18:K23" si="3">H18-J18</f>
        <v>8695592</v>
      </c>
      <c r="L18" s="956">
        <f t="shared" ref="L18:L23" si="4">(H18-J18)/J18</f>
        <v>0.607842472497088</v>
      </c>
      <c r="N18" s="22">
        <v>23000902</v>
      </c>
      <c r="O18" s="722">
        <f t="shared" si="0"/>
        <v>-357</v>
      </c>
      <c r="P18" s="1" t="s">
        <v>4180</v>
      </c>
      <c r="Q18" s="664">
        <f>SUMIFS('TB 21-22'!L:L,'TB 21-22'!N:N,BS!B18)</f>
        <v>23001259.049999997</v>
      </c>
      <c r="R18" s="663">
        <f t="shared" ref="R18:R23" si="5">Q18-H18</f>
        <v>4.9999997019767761E-2</v>
      </c>
      <c r="S18" s="23"/>
    </row>
    <row r="19" spans="1:20">
      <c r="B19" s="987" t="str">
        <f>'Notes 6-29'!B49</f>
        <v>Intercompany receivables</v>
      </c>
      <c r="C19" s="987"/>
      <c r="D19" s="821"/>
      <c r="E19" s="821"/>
      <c r="F19" s="21">
        <f>'Notes 6-29'!A49</f>
        <v>9</v>
      </c>
      <c r="G19" s="21"/>
      <c r="H19" s="22">
        <f>ROUND('Notes 6-29'!J53,0)</f>
        <v>3749117</v>
      </c>
      <c r="I19" s="22"/>
      <c r="J19" s="22">
        <f>ROUND('Notes 6-29'!L53,0)</f>
        <v>2446384</v>
      </c>
      <c r="K19" s="22">
        <f t="shared" si="3"/>
        <v>1302733</v>
      </c>
      <c r="L19" s="956">
        <f t="shared" si="4"/>
        <v>0.5325137018554732</v>
      </c>
      <c r="M19" s="664"/>
      <c r="N19" s="22">
        <v>3749117</v>
      </c>
      <c r="O19" s="722">
        <f t="shared" si="0"/>
        <v>0</v>
      </c>
      <c r="P19" s="1" t="s">
        <v>4191</v>
      </c>
      <c r="Q19" s="664">
        <f>SUMIFS('TB 21-22'!L:L,'TB 21-22'!N:N,BS!B19)</f>
        <v>3749116.84</v>
      </c>
      <c r="R19" s="808">
        <f t="shared" si="5"/>
        <v>-0.16000000014901161</v>
      </c>
      <c r="S19" s="815"/>
      <c r="T19" s="23"/>
    </row>
    <row r="20" spans="1:20" ht="14.65" customHeight="1">
      <c r="B20" s="960" t="str">
        <f>'Notes 6-29'!B74</f>
        <v>Non-intercompany receivables</v>
      </c>
      <c r="C20" s="960"/>
      <c r="D20" s="28"/>
      <c r="E20" s="28"/>
      <c r="F20" s="21">
        <f>'Notes 6-29'!A74</f>
        <v>10</v>
      </c>
      <c r="G20" s="21"/>
      <c r="H20" s="22">
        <f>ROUND('Notes 6-29'!J91,0)</f>
        <v>306012</v>
      </c>
      <c r="I20" s="22">
        <f>'Notes 6-29'!K91</f>
        <v>0</v>
      </c>
      <c r="J20" s="22">
        <f>ROUND('Notes 6-29'!L91,0)</f>
        <v>40241</v>
      </c>
      <c r="K20" s="22">
        <f t="shared" si="3"/>
        <v>265771</v>
      </c>
      <c r="L20" s="956">
        <f t="shared" si="4"/>
        <v>6.6044829899853381</v>
      </c>
      <c r="M20" s="22"/>
      <c r="N20" s="22">
        <v>306012</v>
      </c>
      <c r="O20" s="722">
        <f t="shared" si="0"/>
        <v>0</v>
      </c>
      <c r="P20" s="1" t="s">
        <v>4189</v>
      </c>
      <c r="Q20" s="664">
        <f>SUMIFS('TB 21-22'!L:L,'TB 21-22'!N:N,BS!B20)</f>
        <v>306012.34999999998</v>
      </c>
      <c r="R20" s="663">
        <f t="shared" si="5"/>
        <v>0.34999999997671694</v>
      </c>
      <c r="S20" s="23"/>
    </row>
    <row r="21" spans="1:20" ht="14.65" customHeight="1">
      <c r="B21" s="960" t="str">
        <f>'Notes 6-29'!B93</f>
        <v>Other receivables</v>
      </c>
      <c r="C21" s="960"/>
      <c r="D21" s="28"/>
      <c r="E21" s="28"/>
      <c r="F21" s="21">
        <f>'Notes 6-29'!A93</f>
        <v>11</v>
      </c>
      <c r="G21" s="21"/>
      <c r="H21" s="22">
        <f>ROUND('Notes 6-29'!J98,0)</f>
        <v>1964945</v>
      </c>
      <c r="I21" s="22">
        <f>'Notes 6-29'!K98</f>
        <v>0</v>
      </c>
      <c r="J21" s="22">
        <f>ROUND('Notes 6-29'!L98,0)</f>
        <v>539809</v>
      </c>
      <c r="K21" s="22">
        <f t="shared" si="3"/>
        <v>1425136</v>
      </c>
      <c r="L21" s="956">
        <f t="shared" si="4"/>
        <v>2.6400745448853207</v>
      </c>
      <c r="M21" s="22"/>
      <c r="N21" s="22">
        <v>1964945</v>
      </c>
      <c r="O21" s="722">
        <f t="shared" si="0"/>
        <v>0</v>
      </c>
      <c r="P21" s="1" t="s">
        <v>4190</v>
      </c>
      <c r="Q21" s="664">
        <f>SUMIFS('TB 21-22'!L:L,'TB 21-22'!N:N,BS!B21)</f>
        <v>1964945.42</v>
      </c>
      <c r="R21" s="663">
        <f t="shared" si="5"/>
        <v>0.41999999992549419</v>
      </c>
      <c r="S21" s="23"/>
    </row>
    <row r="22" spans="1:20" ht="14.65" customHeight="1">
      <c r="B22" s="988" t="str">
        <f>'Notes 6-29'!B114</f>
        <v xml:space="preserve">Advances and deposits </v>
      </c>
      <c r="C22" s="988"/>
      <c r="D22" s="28"/>
      <c r="E22" s="28"/>
      <c r="F22" s="21">
        <f>'Notes 6-29'!A114</f>
        <v>12</v>
      </c>
      <c r="G22" s="21"/>
      <c r="H22" s="22">
        <f>ROUND('Notes 6-29'!J140,0)</f>
        <v>613160</v>
      </c>
      <c r="I22" s="22">
        <f>'Notes 6-29'!K140</f>
        <v>0</v>
      </c>
      <c r="J22" s="22">
        <f>ROUND('Notes 6-29'!L140,0)</f>
        <v>376653</v>
      </c>
      <c r="K22" s="22">
        <f t="shared" si="3"/>
        <v>236507</v>
      </c>
      <c r="L22" s="956">
        <f t="shared" si="4"/>
        <v>0.62791747311185631</v>
      </c>
      <c r="N22" s="22">
        <v>613160</v>
      </c>
      <c r="O22" s="722">
        <f t="shared" si="0"/>
        <v>0</v>
      </c>
      <c r="Q22" s="664">
        <f>SUMIFS('TB 21-22'!L:L,'TB 21-22'!N:N,BS!B22)</f>
        <v>1311136.3999999997</v>
      </c>
      <c r="R22" s="663">
        <f t="shared" si="5"/>
        <v>697976.39999999967</v>
      </c>
      <c r="S22" s="23"/>
    </row>
    <row r="23" spans="1:20" ht="14.65" customHeight="1">
      <c r="B23" s="988" t="str">
        <f>'Notes 6-29'!B143</f>
        <v>Cash and cash equivalents</v>
      </c>
      <c r="C23" s="988"/>
      <c r="D23" s="28"/>
      <c r="E23" s="28"/>
      <c r="F23" s="21">
        <f>'Notes 6-29'!A143</f>
        <v>13</v>
      </c>
      <c r="G23" s="21"/>
      <c r="H23" s="22">
        <f>ROUND('Notes 6-29'!J174,0)</f>
        <v>2923795</v>
      </c>
      <c r="I23" s="22"/>
      <c r="J23" s="22">
        <f>ROUND('Notes 6-29'!L174,0)</f>
        <v>2224494</v>
      </c>
      <c r="K23" s="22">
        <f t="shared" si="3"/>
        <v>699301</v>
      </c>
      <c r="L23" s="956">
        <f t="shared" si="4"/>
        <v>0.3143640756055085</v>
      </c>
      <c r="N23" s="22">
        <v>2923795</v>
      </c>
      <c r="O23" s="722">
        <f t="shared" si="0"/>
        <v>0</v>
      </c>
      <c r="P23" s="1" t="s">
        <v>4192</v>
      </c>
      <c r="Q23" s="664">
        <f>SUMIFS('TB 21-22'!L:L,'TB 21-22'!N:N,BS!B23)</f>
        <v>2923795.44</v>
      </c>
      <c r="R23" s="23">
        <f t="shared" si="5"/>
        <v>0.43999999994412065</v>
      </c>
      <c r="S23" s="23"/>
    </row>
    <row r="24" spans="1:20">
      <c r="F24" s="21"/>
      <c r="G24" s="21"/>
      <c r="H24" s="25">
        <f>SUM(H18:H23)</f>
        <v>32558288</v>
      </c>
      <c r="I24" s="26"/>
      <c r="J24" s="25">
        <f>SUM(J18:J23)</f>
        <v>19933248</v>
      </c>
      <c r="K24" s="26"/>
      <c r="L24" s="26"/>
      <c r="N24" s="25">
        <v>32557931</v>
      </c>
      <c r="O24" s="722">
        <f t="shared" si="0"/>
        <v>-357</v>
      </c>
      <c r="Q24" s="25">
        <f>SUM(Q18:Q23)</f>
        <v>33256265.499999996</v>
      </c>
    </row>
    <row r="25" spans="1:20" ht="8.15" customHeight="1">
      <c r="F25" s="21"/>
      <c r="G25" s="21"/>
      <c r="H25" s="26"/>
      <c r="I25" s="26"/>
      <c r="J25" s="26"/>
      <c r="K25" s="26"/>
      <c r="L25" s="26"/>
      <c r="N25" s="26"/>
      <c r="O25" s="722">
        <f t="shared" si="0"/>
        <v>0</v>
      </c>
      <c r="Q25" s="26"/>
    </row>
    <row r="26" spans="1:20" ht="15" thickBot="1">
      <c r="A26" s="14" t="s">
        <v>767</v>
      </c>
      <c r="F26" s="21"/>
      <c r="G26" s="21"/>
      <c r="H26" s="29">
        <f>ROUND(H15+H24,0)</f>
        <v>59023615</v>
      </c>
      <c r="I26" s="26"/>
      <c r="J26" s="29">
        <f>ROUND(J15+J24,0)</f>
        <v>45197939</v>
      </c>
      <c r="K26" s="26"/>
      <c r="L26" s="26"/>
      <c r="N26" s="29">
        <v>59023258</v>
      </c>
      <c r="O26" s="722">
        <f t="shared" si="0"/>
        <v>-357</v>
      </c>
      <c r="Q26" s="29">
        <f>ROUND(Q15+Q24,0)</f>
        <v>59023616</v>
      </c>
    </row>
    <row r="27" spans="1:20" ht="15" thickTop="1">
      <c r="B27" s="14"/>
      <c r="F27" s="21"/>
      <c r="G27" s="21"/>
      <c r="H27" s="26"/>
      <c r="I27" s="26"/>
      <c r="J27" s="26"/>
      <c r="K27" s="26"/>
      <c r="L27" s="26"/>
      <c r="N27" s="26"/>
      <c r="O27" s="722">
        <f t="shared" si="0"/>
        <v>0</v>
      </c>
      <c r="Q27" s="26"/>
    </row>
    <row r="28" spans="1:20">
      <c r="A28" s="30" t="s">
        <v>308</v>
      </c>
      <c r="C28" s="31"/>
      <c r="D28" s="31"/>
      <c r="E28" s="31"/>
      <c r="F28" s="21"/>
      <c r="G28" s="21"/>
      <c r="H28" s="32"/>
      <c r="I28" s="32"/>
      <c r="J28" s="32"/>
      <c r="K28" s="32"/>
      <c r="L28" s="32"/>
      <c r="N28" s="32"/>
      <c r="O28" s="722">
        <f t="shared" si="0"/>
        <v>0</v>
      </c>
      <c r="Q28" s="32"/>
    </row>
    <row r="29" spans="1:20" ht="5.15" customHeight="1">
      <c r="B29" s="14"/>
      <c r="F29" s="15"/>
      <c r="G29" s="15"/>
      <c r="H29" s="19"/>
      <c r="I29" s="19"/>
      <c r="J29" s="19"/>
      <c r="K29" s="19"/>
      <c r="L29" s="19"/>
      <c r="N29" s="19"/>
      <c r="O29" s="722">
        <f t="shared" si="0"/>
        <v>0</v>
      </c>
      <c r="Q29" s="19"/>
    </row>
    <row r="30" spans="1:20">
      <c r="B30" s="989" t="s">
        <v>604</v>
      </c>
      <c r="C30" s="989"/>
      <c r="D30" s="33"/>
      <c r="E30" s="33"/>
      <c r="F30" s="21"/>
      <c r="G30" s="21"/>
      <c r="H30" s="22"/>
      <c r="I30" s="22"/>
      <c r="J30" s="22"/>
      <c r="K30" s="22"/>
      <c r="L30" s="22"/>
      <c r="N30" s="22"/>
      <c r="O30" s="722">
        <f t="shared" si="0"/>
        <v>0</v>
      </c>
      <c r="Q30" s="22"/>
    </row>
    <row r="31" spans="1:20" ht="6" customHeight="1">
      <c r="B31" s="14"/>
      <c r="F31" s="15"/>
      <c r="G31" s="15"/>
      <c r="H31" s="19"/>
      <c r="I31" s="19"/>
      <c r="J31" s="19"/>
      <c r="K31" s="19"/>
      <c r="L31" s="19"/>
      <c r="N31" s="19"/>
      <c r="O31" s="722">
        <f t="shared" si="0"/>
        <v>0</v>
      </c>
      <c r="Q31" s="19"/>
    </row>
    <row r="32" spans="1:20">
      <c r="B32" s="988" t="str">
        <f>'Notes 6-29'!B181</f>
        <v>Share capital</v>
      </c>
      <c r="C32" s="988"/>
      <c r="D32" s="28"/>
      <c r="E32" s="28"/>
      <c r="F32" s="21">
        <f>'Notes 6-29'!A181</f>
        <v>14</v>
      </c>
      <c r="G32" s="21"/>
      <c r="H32" s="22">
        <f>ROUND('Notes 6-29'!J189,0)</f>
        <v>13177394</v>
      </c>
      <c r="I32" s="22"/>
      <c r="J32" s="22">
        <f>ROUND('Notes 6-29'!L189,0)</f>
        <v>12677393</v>
      </c>
      <c r="K32" s="22">
        <f t="shared" ref="K32:K36" si="6">H32-J32</f>
        <v>500001</v>
      </c>
      <c r="L32" s="955">
        <f t="shared" ref="L32:L36" si="7">(H32-J32)/J32</f>
        <v>3.9440364434548965E-2</v>
      </c>
      <c r="N32" s="22">
        <v>13177394</v>
      </c>
      <c r="O32" s="722">
        <f t="shared" si="0"/>
        <v>0</v>
      </c>
      <c r="Q32" s="35">
        <f>-SUMIFS('TB 21-22'!L:L,'TB 21-22'!N:N,BS!B32)</f>
        <v>13177394.49</v>
      </c>
      <c r="R32" s="23">
        <f>Q32-H32</f>
        <v>0.49000000022351742</v>
      </c>
      <c r="S32" s="23"/>
    </row>
    <row r="33" spans="2:19">
      <c r="B33" s="28" t="str">
        <f>'Notes 6-29'!B213</f>
        <v>Revaluation reserve</v>
      </c>
      <c r="C33" s="28"/>
      <c r="D33" s="28"/>
      <c r="E33" s="28"/>
      <c r="F33" s="21">
        <f>'Notes 6-29'!A213</f>
        <v>15</v>
      </c>
      <c r="G33" s="21"/>
      <c r="H33" s="22">
        <f>ROUND('Notes 6-29'!J232,0)</f>
        <v>8769729</v>
      </c>
      <c r="I33" s="22">
        <f>'Notes 6-29'!K232</f>
        <v>0</v>
      </c>
      <c r="J33" s="22">
        <f>ROUND('Notes 6-29'!L232,0)</f>
        <v>8827524</v>
      </c>
      <c r="K33" s="22">
        <f t="shared" si="6"/>
        <v>-57795</v>
      </c>
      <c r="L33" s="955">
        <f t="shared" si="7"/>
        <v>-6.5471359805988633E-3</v>
      </c>
      <c r="N33" s="22">
        <v>8769729</v>
      </c>
      <c r="O33" s="722">
        <f t="shared" si="0"/>
        <v>0</v>
      </c>
      <c r="Q33" s="35">
        <f>-SUMIFS('TB 21-22'!L:L,'TB 21-22'!N:N,BS!B33)</f>
        <v>8769728.7300000004</v>
      </c>
      <c r="R33" s="23">
        <f>Q33-H33</f>
        <v>-0.26999999955296516</v>
      </c>
      <c r="S33" s="23"/>
    </row>
    <row r="34" spans="2:19" hidden="1">
      <c r="B34" s="358" t="s">
        <v>207</v>
      </c>
      <c r="C34" s="358"/>
      <c r="D34" s="358"/>
      <c r="E34" s="358"/>
      <c r="F34" s="21"/>
      <c r="G34" s="21"/>
      <c r="H34" s="22">
        <v>0</v>
      </c>
      <c r="I34" s="22"/>
      <c r="J34" s="22">
        <v>0</v>
      </c>
      <c r="K34" s="22">
        <f t="shared" si="6"/>
        <v>0</v>
      </c>
      <c r="L34" s="955" t="e">
        <f t="shared" si="7"/>
        <v>#DIV/0!</v>
      </c>
      <c r="N34" s="22">
        <v>0</v>
      </c>
      <c r="O34" s="722">
        <f t="shared" si="0"/>
        <v>0</v>
      </c>
      <c r="Q34" s="664">
        <f>-SUMIFS('TB 21-22'!L:L,'TB 21-22'!N:N,BS!B34)</f>
        <v>0</v>
      </c>
      <c r="R34" s="23">
        <f>Q34-H34</f>
        <v>0</v>
      </c>
      <c r="S34" s="23"/>
    </row>
    <row r="35" spans="2:19">
      <c r="B35" s="358" t="s">
        <v>991</v>
      </c>
      <c r="C35" s="358"/>
      <c r="D35" s="358"/>
      <c r="E35" s="358"/>
      <c r="F35" s="21"/>
      <c r="G35" s="21"/>
      <c r="H35" s="22">
        <f>ROUND(2144819.97,0)</f>
        <v>2144820</v>
      </c>
      <c r="I35" s="22"/>
      <c r="J35" s="22">
        <v>2144820</v>
      </c>
      <c r="K35" s="22">
        <f t="shared" si="6"/>
        <v>0</v>
      </c>
      <c r="L35" s="955">
        <f t="shared" si="7"/>
        <v>0</v>
      </c>
      <c r="N35" s="22">
        <v>2144820</v>
      </c>
      <c r="O35" s="722">
        <f t="shared" si="0"/>
        <v>0</v>
      </c>
      <c r="Q35" s="1">
        <f>-SUMIFS('TB 21-22'!L:L,'TB 21-22'!N:N,BS!B35)</f>
        <v>2144819.9700000002</v>
      </c>
      <c r="R35" s="23">
        <f>Q35-H35</f>
        <v>-2.9999999795109034E-2</v>
      </c>
      <c r="S35" s="23"/>
    </row>
    <row r="36" spans="2:19">
      <c r="B36" s="54" t="s">
        <v>1488</v>
      </c>
      <c r="C36" s="54"/>
      <c r="D36" s="54"/>
      <c r="E36" s="54"/>
      <c r="F36" s="59"/>
      <c r="G36" s="67"/>
      <c r="H36" s="390">
        <f>ROUND(SCE!L21,0)</f>
        <v>-3799691</v>
      </c>
      <c r="I36" s="390"/>
      <c r="J36" s="390">
        <f>ROUND(SCE!L14,0)</f>
        <v>-4112875</v>
      </c>
      <c r="K36" s="22">
        <f t="shared" si="6"/>
        <v>313184</v>
      </c>
      <c r="L36" s="955">
        <f t="shared" si="7"/>
        <v>-7.6147220618180717E-2</v>
      </c>
      <c r="N36" s="390">
        <v>-3800048</v>
      </c>
      <c r="O36" s="722">
        <f t="shared" si="0"/>
        <v>-357</v>
      </c>
      <c r="Q36" s="1">
        <f>-SUMIFS('TB 21-22'!L:L,'TB 21-22'!N:N,BS!B36)</f>
        <v>-3799683.0199999912</v>
      </c>
      <c r="R36" s="23">
        <f>Q36-H36</f>
        <v>7.980000008828938</v>
      </c>
      <c r="S36" s="23"/>
    </row>
    <row r="37" spans="2:19">
      <c r="F37" s="21"/>
      <c r="G37" s="21"/>
      <c r="H37" s="25">
        <f>SUM(H32:H36)</f>
        <v>20292252</v>
      </c>
      <c r="I37" s="26"/>
      <c r="J37" s="25">
        <f>SUM(J32:J36)</f>
        <v>19536862</v>
      </c>
      <c r="K37" s="26"/>
      <c r="L37" s="26"/>
      <c r="N37" s="25">
        <v>20291895</v>
      </c>
      <c r="O37" s="722">
        <f t="shared" si="0"/>
        <v>-357</v>
      </c>
      <c r="Q37" s="25">
        <f>SUM(Q32:Q36)</f>
        <v>20292260.170000006</v>
      </c>
      <c r="S37" s="23"/>
    </row>
    <row r="38" spans="2:19" ht="15">
      <c r="B38" s="14" t="s">
        <v>280</v>
      </c>
      <c r="C38" s="14"/>
      <c r="D38" s="14"/>
      <c r="E38" s="14"/>
      <c r="F38" s="21"/>
      <c r="G38" s="21"/>
      <c r="H38" s="22"/>
      <c r="I38" s="22"/>
      <c r="J38" s="22"/>
      <c r="K38" s="22"/>
      <c r="L38" s="22"/>
      <c r="N38" s="719"/>
      <c r="O38" s="722">
        <f t="shared" si="0"/>
        <v>0</v>
      </c>
      <c r="Q38" s="22"/>
    </row>
    <row r="39" spans="2:19" ht="5.15" customHeight="1">
      <c r="B39" s="14"/>
      <c r="F39" s="15"/>
      <c r="G39" s="15"/>
      <c r="H39" s="19"/>
      <c r="I39" s="19"/>
      <c r="J39" s="19"/>
      <c r="K39" s="19"/>
      <c r="L39" s="19"/>
      <c r="N39" s="719"/>
      <c r="O39" s="722">
        <f t="shared" si="0"/>
        <v>0</v>
      </c>
      <c r="Q39" s="19"/>
    </row>
    <row r="40" spans="2:19" s="364" customFormat="1">
      <c r="B40" s="364" t="str">
        <f>'Notes 6-29'!B241</f>
        <v>Deferred tax liability</v>
      </c>
      <c r="F40" s="366">
        <f>'Notes 6-29'!A241</f>
        <v>16</v>
      </c>
      <c r="G40" s="365"/>
      <c r="H40" s="367">
        <f>ROUND('Notes 6-29'!J251,0)</f>
        <v>283209</v>
      </c>
      <c r="I40" s="367">
        <f>'Notes 6-29'!K251</f>
        <v>0</v>
      </c>
      <c r="J40" s="367">
        <f>ROUND('Notes 6-29'!L251,0)</f>
        <v>283209</v>
      </c>
      <c r="K40" s="22">
        <f t="shared" ref="K40:K43" si="8">H40-J40</f>
        <v>0</v>
      </c>
      <c r="L40" s="955">
        <f t="shared" ref="L40:L43" si="9">(H40-J40)/J40</f>
        <v>0</v>
      </c>
      <c r="N40" s="367">
        <v>283209</v>
      </c>
      <c r="O40" s="722">
        <f t="shared" si="0"/>
        <v>0</v>
      </c>
      <c r="Q40" s="664">
        <f>-SUMIFS('TB 21-22'!L:L,'TB 21-22'!N:N,BS!B40)</f>
        <v>283208.56</v>
      </c>
      <c r="R40" s="663">
        <f>Q40-H40</f>
        <v>-0.44000000000232831</v>
      </c>
      <c r="S40" s="810"/>
    </row>
    <row r="41" spans="2:19">
      <c r="B41" s="34" t="s">
        <v>996</v>
      </c>
      <c r="F41" s="21">
        <f>'Notes 6-29'!A254</f>
        <v>17</v>
      </c>
      <c r="G41" s="21"/>
      <c r="H41" s="22">
        <f>ROUND('Notes 6-29'!J262,0)</f>
        <v>164139</v>
      </c>
      <c r="I41" s="22"/>
      <c r="J41" s="22">
        <f>ROUND('Notes 6-29'!L262,0)</f>
        <v>197844</v>
      </c>
      <c r="K41" s="22">
        <f t="shared" si="8"/>
        <v>-33705</v>
      </c>
      <c r="L41" s="956">
        <f t="shared" si="9"/>
        <v>-0.17036149693698066</v>
      </c>
      <c r="N41" s="22">
        <v>164139</v>
      </c>
      <c r="O41" s="722">
        <f t="shared" si="0"/>
        <v>0</v>
      </c>
      <c r="P41" s="1" t="s">
        <v>4193</v>
      </c>
      <c r="Q41" s="1">
        <f>-SUMIFS('TB 21-22'!L:L,'TB 21-22'!N:N,BS!B41)</f>
        <v>198339.09</v>
      </c>
      <c r="R41" s="663">
        <f>Q41-H41</f>
        <v>34200.089999999997</v>
      </c>
      <c r="S41" s="23"/>
    </row>
    <row r="42" spans="2:19" s="364" customFormat="1">
      <c r="B42" s="711" t="s">
        <v>992</v>
      </c>
      <c r="F42" s="366">
        <f>'Notes 6-29'!A266</f>
        <v>18</v>
      </c>
      <c r="G42" s="365"/>
      <c r="H42" s="367">
        <f>ROUND('Notes 6-29'!J274,0)</f>
        <v>0</v>
      </c>
      <c r="I42" s="367">
        <f>'Notes 6-29'!K274</f>
        <v>0</v>
      </c>
      <c r="J42" s="367">
        <f>ROUND('Notes 6-29'!L274,0)</f>
        <v>937930</v>
      </c>
      <c r="K42" s="22">
        <f t="shared" si="8"/>
        <v>-937930</v>
      </c>
      <c r="L42" s="956">
        <f t="shared" si="9"/>
        <v>-1</v>
      </c>
      <c r="M42" s="367"/>
      <c r="N42" s="367">
        <v>0</v>
      </c>
      <c r="O42" s="722">
        <f t="shared" si="0"/>
        <v>0</v>
      </c>
      <c r="P42" s="1" t="s">
        <v>4198</v>
      </c>
      <c r="Q42" s="1">
        <f>-SUMIFS('TB 21-22'!L:L,'TB 21-22'!N:N,BS!B42)</f>
        <v>852160.79</v>
      </c>
      <c r="R42" s="23">
        <f>Q42-H42</f>
        <v>852160.79</v>
      </c>
      <c r="S42" s="810"/>
    </row>
    <row r="43" spans="2:19" s="364" customFormat="1">
      <c r="B43" s="711" t="s">
        <v>997</v>
      </c>
      <c r="F43" s="366">
        <f>'Notes 6-29'!A282</f>
        <v>19</v>
      </c>
      <c r="G43" s="365"/>
      <c r="H43" s="367">
        <f>ROUND('Notes 6-29'!J290,0)</f>
        <v>3493000</v>
      </c>
      <c r="I43" s="367">
        <f>'Notes 6-29'!K290</f>
        <v>0</v>
      </c>
      <c r="J43" s="367">
        <f>ROUND('Notes 6-29'!L290,0)</f>
        <v>944061</v>
      </c>
      <c r="K43" s="22">
        <f t="shared" si="8"/>
        <v>2548939</v>
      </c>
      <c r="L43" s="956">
        <f t="shared" si="9"/>
        <v>2.6999727771828304</v>
      </c>
      <c r="M43" s="367"/>
      <c r="N43" s="367">
        <v>3493000</v>
      </c>
      <c r="O43" s="722">
        <f t="shared" si="0"/>
        <v>0</v>
      </c>
      <c r="P43" s="1" t="s">
        <v>4187</v>
      </c>
      <c r="Q43" s="1">
        <f>-SUMIFS('TB 21-22'!L:L,'TB 21-22'!N:N,BS!B43)</f>
        <v>3828974.14</v>
      </c>
      <c r="R43" s="663">
        <f>Q43-H43</f>
        <v>335974.14000000013</v>
      </c>
      <c r="S43" s="810"/>
    </row>
    <row r="44" spans="2:19" ht="15" customHeight="1">
      <c r="B44" s="30"/>
      <c r="F44" s="15"/>
      <c r="G44" s="15"/>
      <c r="H44" s="25">
        <f>SUM(H40:H43)</f>
        <v>3940348</v>
      </c>
      <c r="I44" s="19"/>
      <c r="J44" s="25">
        <f>SUM(J40:J43)</f>
        <v>2363044</v>
      </c>
      <c r="K44" s="26"/>
      <c r="L44" s="26"/>
      <c r="N44" s="25">
        <v>3940348</v>
      </c>
      <c r="O44" s="722">
        <f t="shared" si="0"/>
        <v>0</v>
      </c>
      <c r="Q44" s="25">
        <f>SUM(Q40:Q43)</f>
        <v>5162682.58</v>
      </c>
    </row>
    <row r="45" spans="2:19">
      <c r="B45" s="30" t="s">
        <v>7</v>
      </c>
      <c r="C45" s="14"/>
      <c r="D45" s="14"/>
      <c r="E45" s="14"/>
      <c r="F45" s="21"/>
      <c r="G45" s="21"/>
      <c r="H45" s="22"/>
      <c r="I45" s="22"/>
      <c r="J45" s="22"/>
      <c r="K45" s="22"/>
      <c r="L45" s="22"/>
      <c r="N45" s="22"/>
      <c r="O45" s="722">
        <f t="shared" si="0"/>
        <v>0</v>
      </c>
      <c r="Q45" s="22"/>
    </row>
    <row r="46" spans="2:19" ht="5.15" customHeight="1">
      <c r="B46" s="30"/>
      <c r="C46" s="14"/>
      <c r="D46" s="14"/>
      <c r="E46" s="14"/>
      <c r="F46" s="21"/>
      <c r="G46" s="21"/>
      <c r="H46" s="22"/>
      <c r="I46" s="22"/>
      <c r="J46" s="22"/>
      <c r="K46" s="22"/>
      <c r="L46" s="22"/>
      <c r="N46" s="22"/>
      <c r="O46" s="722">
        <f t="shared" si="0"/>
        <v>0</v>
      </c>
      <c r="Q46" s="22"/>
    </row>
    <row r="47" spans="2:19">
      <c r="B47" s="171" t="s">
        <v>998</v>
      </c>
      <c r="C47" s="28"/>
      <c r="D47" s="28"/>
      <c r="E47" s="28"/>
      <c r="F47" s="21">
        <f>'Notes 6-29'!A254</f>
        <v>17</v>
      </c>
      <c r="G47" s="21"/>
      <c r="H47" s="22">
        <f>ROUND('Notes 6-29'!J261,0)</f>
        <v>34200</v>
      </c>
      <c r="I47" s="22"/>
      <c r="J47" s="22">
        <f>ROUND('Notes 6-29'!L261,0)</f>
        <v>32873</v>
      </c>
      <c r="K47" s="22"/>
      <c r="L47" s="955">
        <f t="shared" ref="L47:L54" si="10">(H47-J47)/J47</f>
        <v>4.0367474827365926E-2</v>
      </c>
      <c r="N47" s="22">
        <v>34200</v>
      </c>
      <c r="O47" s="722">
        <f t="shared" si="0"/>
        <v>0</v>
      </c>
      <c r="Q47" s="1">
        <f>-SUMIFS('TB 21-22'!L:L,'TB 21-22'!N:N,BS!B47)</f>
        <v>0</v>
      </c>
      <c r="R47" s="663">
        <f t="shared" ref="R47:R54" si="11">Q47-H47</f>
        <v>-34200</v>
      </c>
    </row>
    <row r="48" spans="2:19">
      <c r="B48" s="359" t="s">
        <v>999</v>
      </c>
      <c r="C48" s="358"/>
      <c r="D48" s="358"/>
      <c r="E48" s="358"/>
      <c r="F48" s="21">
        <f>'Notes 6-29'!A266</f>
        <v>18</v>
      </c>
      <c r="G48" s="21"/>
      <c r="H48" s="22">
        <f>ROUND('Notes 6-29'!J273,0)</f>
        <v>852161</v>
      </c>
      <c r="I48" s="22">
        <f>'Notes 6-29'!K273</f>
        <v>0</v>
      </c>
      <c r="J48" s="22">
        <f>ROUND('Notes 6-29'!L273,0)</f>
        <v>1172412</v>
      </c>
      <c r="K48" s="22">
        <f t="shared" ref="K48:K54" si="12">H48-J48</f>
        <v>-320251</v>
      </c>
      <c r="L48" s="956">
        <f t="shared" si="10"/>
        <v>-0.27315568247339672</v>
      </c>
      <c r="M48" s="22"/>
      <c r="N48" s="22">
        <v>852161</v>
      </c>
      <c r="O48" s="722">
        <f t="shared" si="0"/>
        <v>0</v>
      </c>
      <c r="P48" s="1" t="s">
        <v>4197</v>
      </c>
      <c r="Q48" s="1">
        <f>-SUMIFS('TB 21-22'!L:L,'TB 21-22'!N:N,BS!B48)</f>
        <v>0</v>
      </c>
      <c r="R48" s="23">
        <f t="shared" si="11"/>
        <v>-852161</v>
      </c>
    </row>
    <row r="49" spans="1:19">
      <c r="B49" s="359" t="s">
        <v>1000</v>
      </c>
      <c r="C49" s="358"/>
      <c r="D49" s="358"/>
      <c r="E49" s="358"/>
      <c r="F49" s="21">
        <f>'Notes 6-29'!A282</f>
        <v>19</v>
      </c>
      <c r="G49" s="21"/>
      <c r="H49" s="22">
        <f>ROUND('Notes 6-29'!J289,0)</f>
        <v>335974</v>
      </c>
      <c r="I49" s="22">
        <f>'Notes 6-29'!K287</f>
        <v>0</v>
      </c>
      <c r="J49" s="22">
        <f>ROUND('Notes 6-29'!L289,0)</f>
        <v>724566</v>
      </c>
      <c r="K49" s="22">
        <f t="shared" si="12"/>
        <v>-388592</v>
      </c>
      <c r="L49" s="956">
        <f t="shared" si="10"/>
        <v>-0.53631001178636595</v>
      </c>
      <c r="M49" s="22"/>
      <c r="N49" s="22">
        <v>335974</v>
      </c>
      <c r="O49" s="722">
        <f t="shared" si="0"/>
        <v>0</v>
      </c>
      <c r="P49" s="1" t="s">
        <v>4196</v>
      </c>
      <c r="Q49" s="1">
        <f>-SUMIFS('TB 21-22'!L:L,'TB 21-22'!N:N,BS!B49)</f>
        <v>0</v>
      </c>
      <c r="R49" s="663">
        <f t="shared" si="11"/>
        <v>-335974</v>
      </c>
    </row>
    <row r="50" spans="1:19">
      <c r="B50" s="171" t="str">
        <f>'Notes 6-29'!B303</f>
        <v>Short term loan</v>
      </c>
      <c r="C50" s="28"/>
      <c r="D50" s="28"/>
      <c r="E50" s="28"/>
      <c r="F50" s="21">
        <f>'Notes 6-29'!A303</f>
        <v>20</v>
      </c>
      <c r="G50" s="21"/>
      <c r="H50" s="22">
        <f>ROUND('Notes 6-29'!J309,0)</f>
        <v>2978863</v>
      </c>
      <c r="I50" s="22"/>
      <c r="J50" s="22">
        <f>ROUND('Notes 6-29'!L309,0)</f>
        <v>1679535</v>
      </c>
      <c r="K50" s="22">
        <f t="shared" si="12"/>
        <v>1299328</v>
      </c>
      <c r="L50" s="956">
        <f t="shared" si="10"/>
        <v>0.77362365178457138</v>
      </c>
      <c r="N50" s="22">
        <v>2978863</v>
      </c>
      <c r="O50" s="722">
        <f t="shared" si="0"/>
        <v>0</v>
      </c>
      <c r="P50" s="1" t="s">
        <v>4195</v>
      </c>
      <c r="Q50" s="1">
        <f>-SUMIFS('TB 21-22'!L:L,'TB 21-22'!N:N,BS!B50)</f>
        <v>2978863.3600000003</v>
      </c>
      <c r="R50" s="23">
        <f t="shared" si="11"/>
        <v>0.36000000033527613</v>
      </c>
      <c r="S50" s="23"/>
    </row>
    <row r="51" spans="1:19">
      <c r="B51" s="822" t="str">
        <f>'Notes 6-29'!B391</f>
        <v>Accounts payable</v>
      </c>
      <c r="C51" s="821"/>
      <c r="D51" s="821"/>
      <c r="E51" s="821"/>
      <c r="F51" s="21">
        <f>'Notes 6-29'!A391</f>
        <v>21</v>
      </c>
      <c r="G51" s="21"/>
      <c r="H51" s="22">
        <f>ROUND('Notes 6-29'!J396,0)</f>
        <v>23356111</v>
      </c>
      <c r="I51" s="22"/>
      <c r="J51" s="22">
        <f>ROUND('Notes 6-29'!L396,0)</f>
        <v>13444044</v>
      </c>
      <c r="K51" s="22">
        <f t="shared" si="12"/>
        <v>9912067</v>
      </c>
      <c r="L51" s="956">
        <f t="shared" si="10"/>
        <v>0.73728314188796173</v>
      </c>
      <c r="M51" s="664"/>
      <c r="N51" s="22">
        <v>23356111</v>
      </c>
      <c r="O51" s="722">
        <f t="shared" si="0"/>
        <v>0</v>
      </c>
      <c r="P51" s="1" t="s">
        <v>4173</v>
      </c>
      <c r="Q51" s="664">
        <f>-SUMIFS('TB 21-22'!L:L,'TB 21-22'!N:N,BS!B51)</f>
        <v>23356110.220000014</v>
      </c>
      <c r="R51" s="663">
        <f t="shared" si="11"/>
        <v>-0.7799999862909317</v>
      </c>
      <c r="S51" s="815"/>
    </row>
    <row r="52" spans="1:19">
      <c r="B52" s="171" t="str">
        <f>'Notes 6-29'!B398</f>
        <v>Intercompany payables</v>
      </c>
      <c r="C52" s="28"/>
      <c r="D52" s="28"/>
      <c r="E52" s="28"/>
      <c r="F52" s="21">
        <f>'Notes 6-29'!A398</f>
        <v>22</v>
      </c>
      <c r="G52" s="21"/>
      <c r="H52" s="22">
        <f>ROUND('Notes 6-29'!J402,0)</f>
        <v>2137413</v>
      </c>
      <c r="I52" s="22"/>
      <c r="J52" s="22">
        <f>ROUND('Notes 6-29'!L402,0)</f>
        <v>1943379</v>
      </c>
      <c r="K52" s="22">
        <f t="shared" si="12"/>
        <v>194034</v>
      </c>
      <c r="L52" s="958">
        <f t="shared" si="10"/>
        <v>9.9843622885705779E-2</v>
      </c>
      <c r="N52" s="22">
        <v>2137413</v>
      </c>
      <c r="O52" s="722">
        <f t="shared" si="0"/>
        <v>0</v>
      </c>
      <c r="Q52" s="1">
        <f>-SUMIFS('TB 21-22'!L:L,'TB 21-22'!N:N,BS!B52)</f>
        <v>2137412.5399999996</v>
      </c>
      <c r="R52" s="809">
        <f t="shared" si="11"/>
        <v>-0.46000000042840838</v>
      </c>
      <c r="S52" s="23"/>
    </row>
    <row r="53" spans="1:19">
      <c r="B53" s="171" t="str">
        <f>'Notes 6-29'!B420</f>
        <v xml:space="preserve">Advance from buyers </v>
      </c>
      <c r="C53" s="28"/>
      <c r="D53" s="37"/>
      <c r="E53" s="37"/>
      <c r="F53" s="21">
        <f>'Notes 6-29'!A420</f>
        <v>23</v>
      </c>
      <c r="G53" s="21"/>
      <c r="H53" s="22">
        <f>ROUND('Notes 6-29'!J426,0)</f>
        <v>1175493</v>
      </c>
      <c r="I53" s="22"/>
      <c r="J53" s="22">
        <f>ROUND('Notes 6-29'!L426,0)</f>
        <v>907077</v>
      </c>
      <c r="K53" s="22">
        <f t="shared" si="12"/>
        <v>268416</v>
      </c>
      <c r="L53" s="956">
        <f t="shared" si="10"/>
        <v>0.29591313637100269</v>
      </c>
      <c r="N53" s="22">
        <v>1175493</v>
      </c>
      <c r="O53" s="722">
        <f t="shared" si="0"/>
        <v>0</v>
      </c>
      <c r="P53" s="1" t="s">
        <v>4174</v>
      </c>
      <c r="Q53" s="1">
        <f>-SUMIFS('TB 21-22'!L:L,'TB 21-22'!N:N,BS!B53)</f>
        <v>1175493.4099999999</v>
      </c>
      <c r="R53" s="23">
        <f t="shared" si="11"/>
        <v>0.40999999991618097</v>
      </c>
      <c r="S53" s="23"/>
    </row>
    <row r="54" spans="1:19">
      <c r="B54" s="171" t="str">
        <f>'Notes 6-29'!B434</f>
        <v>Accrued expenses and other liabilities</v>
      </c>
      <c r="C54" s="28"/>
      <c r="D54" s="28"/>
      <c r="E54" s="28"/>
      <c r="F54" s="21">
        <f>'Notes 6-29'!A434</f>
        <v>24</v>
      </c>
      <c r="G54" s="21"/>
      <c r="H54" s="22">
        <f>ROUNDUP('Notes 6-29'!J448,0)</f>
        <v>3920800</v>
      </c>
      <c r="I54" s="22"/>
      <c r="J54" s="22">
        <f>ROUND('Notes 6-29'!L448,0)</f>
        <v>3394147</v>
      </c>
      <c r="K54" s="22">
        <f t="shared" si="12"/>
        <v>526653</v>
      </c>
      <c r="L54" s="956">
        <f t="shared" si="10"/>
        <v>0.15516505325196581</v>
      </c>
      <c r="N54" s="22">
        <v>3920800</v>
      </c>
      <c r="O54" s="722">
        <f t="shared" si="0"/>
        <v>0</v>
      </c>
      <c r="P54" s="1" t="s">
        <v>4186</v>
      </c>
      <c r="Q54" s="1">
        <f>-SUMIFS('TB 21-22'!L:L,'TB 21-22'!N:N,BS!B54)</f>
        <v>3920793.66</v>
      </c>
      <c r="R54" s="23">
        <f t="shared" si="11"/>
        <v>-6.3399999998509884</v>
      </c>
      <c r="S54" s="23"/>
    </row>
    <row r="55" spans="1:19">
      <c r="F55" s="21"/>
      <c r="G55" s="21"/>
      <c r="H55" s="25">
        <f>SUM(H47:H54)</f>
        <v>34791015</v>
      </c>
      <c r="I55" s="26"/>
      <c r="J55" s="25">
        <f>SUM(J47:J54)</f>
        <v>23298033</v>
      </c>
      <c r="K55" s="26"/>
      <c r="L55" s="26"/>
      <c r="N55" s="25">
        <v>34791015</v>
      </c>
      <c r="O55" s="722">
        <f t="shared" si="0"/>
        <v>0</v>
      </c>
      <c r="Q55" s="25">
        <f>SUM(Q47:Q54)</f>
        <v>33568673.190000013</v>
      </c>
      <c r="R55" s="23"/>
    </row>
    <row r="56" spans="1:19" ht="8.15" customHeight="1">
      <c r="F56" s="21"/>
      <c r="G56" s="21"/>
      <c r="H56" s="26"/>
      <c r="I56" s="26"/>
      <c r="J56" s="26"/>
      <c r="K56" s="26"/>
      <c r="L56" s="26"/>
      <c r="N56" s="26"/>
      <c r="O56" s="722">
        <f t="shared" si="0"/>
        <v>0</v>
      </c>
      <c r="Q56" s="26"/>
    </row>
    <row r="57" spans="1:19" ht="15" thickBot="1">
      <c r="A57" s="14" t="s">
        <v>768</v>
      </c>
      <c r="C57" s="14"/>
      <c r="D57" s="14"/>
      <c r="E57" s="14"/>
      <c r="G57" s="7"/>
      <c r="H57" s="29">
        <f>ROUND(H55+H37+H44,0)</f>
        <v>59023615</v>
      </c>
      <c r="I57" s="26"/>
      <c r="J57" s="29">
        <f>ROUND(J55+J37+J44,0)</f>
        <v>45197939</v>
      </c>
      <c r="K57" s="26"/>
      <c r="L57" s="26"/>
      <c r="N57" s="29">
        <v>59023258</v>
      </c>
      <c r="O57" s="722">
        <f t="shared" si="0"/>
        <v>-357</v>
      </c>
      <c r="Q57" s="29">
        <f>ROUND(Q55+Q37+Q44,0)</f>
        <v>59023616</v>
      </c>
    </row>
    <row r="58" spans="1:19" ht="7.15" customHeight="1" thickTop="1">
      <c r="B58" s="14"/>
      <c r="C58" s="14"/>
      <c r="D58" s="14"/>
      <c r="E58" s="14"/>
      <c r="G58" s="7"/>
      <c r="I58" s="38"/>
      <c r="J58" s="38"/>
      <c r="K58" s="38"/>
      <c r="L58" s="38"/>
      <c r="N58" s="719"/>
    </row>
    <row r="59" spans="1:19" ht="10.5" customHeight="1">
      <c r="B59" s="14"/>
      <c r="C59" s="14"/>
      <c r="D59" s="14"/>
      <c r="E59" s="14"/>
      <c r="G59" s="7"/>
      <c r="I59" s="38"/>
      <c r="J59" s="38"/>
      <c r="K59" s="38"/>
      <c r="L59" s="38"/>
      <c r="N59" s="24"/>
    </row>
    <row r="60" spans="1:19" ht="14.65" customHeight="1">
      <c r="A60" s="988" t="s">
        <v>4062</v>
      </c>
      <c r="B60" s="988"/>
      <c r="C60" s="988"/>
      <c r="D60" s="988"/>
      <c r="E60" s="988"/>
      <c r="F60" s="988"/>
      <c r="G60" s="988"/>
      <c r="H60" s="988"/>
      <c r="I60" s="38"/>
      <c r="J60" s="38"/>
      <c r="K60" s="38"/>
      <c r="L60" s="38"/>
      <c r="N60" s="24"/>
      <c r="Q60" s="23">
        <f>Q26-Q57</f>
        <v>0</v>
      </c>
    </row>
    <row r="61" spans="1:19">
      <c r="A61" s="7"/>
      <c r="B61" s="7"/>
      <c r="C61" s="7"/>
      <c r="D61" s="7"/>
      <c r="E61" s="7"/>
      <c r="G61" s="7"/>
      <c r="H61" s="39"/>
      <c r="I61" s="7"/>
      <c r="J61" s="7"/>
      <c r="K61" s="966"/>
      <c r="L61" s="950"/>
      <c r="N61" s="24"/>
      <c r="O61" s="23"/>
    </row>
    <row r="62" spans="1:19">
      <c r="B62" s="7"/>
      <c r="C62" s="7"/>
      <c r="D62" s="7"/>
      <c r="E62" s="7"/>
      <c r="G62" s="7"/>
      <c r="H62" s="8"/>
      <c r="I62" s="8"/>
      <c r="J62" s="8"/>
      <c r="K62" s="8"/>
      <c r="L62" s="8"/>
      <c r="M62" s="8"/>
      <c r="N62" s="8"/>
      <c r="O62" s="8"/>
    </row>
    <row r="63" spans="1:19">
      <c r="B63" s="7"/>
      <c r="C63" s="7"/>
      <c r="D63" s="7"/>
      <c r="E63" s="7"/>
      <c r="G63" s="7"/>
      <c r="H63" s="40">
        <f>H26-H57</f>
        <v>0</v>
      </c>
      <c r="I63" s="41">
        <f>I26-I57</f>
        <v>0</v>
      </c>
      <c r="J63" s="42">
        <f>J26-J57</f>
        <v>0</v>
      </c>
      <c r="K63" s="42"/>
      <c r="L63" s="42"/>
      <c r="N63" s="24"/>
    </row>
    <row r="64" spans="1:19">
      <c r="A64" s="992" t="s">
        <v>867</v>
      </c>
      <c r="B64" s="994"/>
      <c r="C64" s="994"/>
      <c r="D64" s="993" t="s">
        <v>868</v>
      </c>
      <c r="E64" s="993"/>
      <c r="F64" s="993"/>
      <c r="G64" s="547"/>
      <c r="H64" s="993" t="s">
        <v>757</v>
      </c>
      <c r="I64" s="993"/>
      <c r="J64" s="993"/>
      <c r="K64" s="965"/>
      <c r="L64" s="948"/>
      <c r="N64" s="24"/>
    </row>
    <row r="65" spans="1:12" s="14" customFormat="1" ht="14.65" customHeight="1">
      <c r="A65" s="992" t="s">
        <v>1507</v>
      </c>
      <c r="B65" s="992"/>
      <c r="C65" s="992"/>
      <c r="D65" s="995" t="s">
        <v>1319</v>
      </c>
      <c r="E65" s="995"/>
      <c r="F65" s="995"/>
      <c r="G65" s="995"/>
      <c r="H65" s="993" t="s">
        <v>1320</v>
      </c>
      <c r="I65" s="993"/>
      <c r="J65" s="993"/>
      <c r="K65" s="965"/>
      <c r="L65" s="948"/>
    </row>
    <row r="66" spans="1:12">
      <c r="B66" s="14"/>
      <c r="C66" s="44"/>
      <c r="D66" s="44"/>
      <c r="E66" s="44"/>
      <c r="F66" s="15"/>
      <c r="G66" s="15"/>
      <c r="H66" s="19"/>
      <c r="I66" s="19"/>
      <c r="J66" s="19"/>
      <c r="K66" s="19"/>
      <c r="L66" s="19"/>
    </row>
    <row r="67" spans="1:12" ht="15" customHeight="1">
      <c r="A67" s="45"/>
      <c r="B67" s="45"/>
      <c r="C67" s="45"/>
      <c r="D67" s="45"/>
      <c r="E67" s="45"/>
      <c r="F67" s="51"/>
      <c r="G67" s="45"/>
      <c r="H67" s="46"/>
      <c r="I67" s="45"/>
      <c r="J67" s="45"/>
      <c r="K67" s="45"/>
      <c r="L67" s="45"/>
    </row>
    <row r="68" spans="1:12">
      <c r="D68" s="990" t="s">
        <v>752</v>
      </c>
      <c r="E68" s="990"/>
      <c r="F68" s="990"/>
      <c r="G68" s="990"/>
      <c r="H68" s="990"/>
      <c r="I68" s="990"/>
      <c r="J68" s="990"/>
      <c r="K68" s="962"/>
      <c r="L68" s="953"/>
    </row>
    <row r="69" spans="1:12">
      <c r="D69" s="47"/>
      <c r="E69" s="47"/>
      <c r="F69" s="52"/>
      <c r="G69" s="47"/>
      <c r="H69" s="48"/>
      <c r="I69" s="47"/>
      <c r="J69" s="47"/>
      <c r="K69" s="962"/>
      <c r="L69" s="953"/>
    </row>
    <row r="70" spans="1:12">
      <c r="D70" s="47"/>
      <c r="E70" s="47"/>
      <c r="F70" s="52"/>
      <c r="G70" s="47"/>
      <c r="H70" s="48"/>
      <c r="I70" s="47"/>
      <c r="J70" s="47"/>
      <c r="K70" s="962"/>
      <c r="L70" s="953"/>
    </row>
    <row r="72" spans="1:12">
      <c r="A72" s="49" t="s">
        <v>754</v>
      </c>
      <c r="H72" s="991" t="s">
        <v>753</v>
      </c>
      <c r="I72" s="991"/>
      <c r="J72" s="991"/>
      <c r="K72" s="963"/>
      <c r="L72" s="954"/>
    </row>
    <row r="73" spans="1:12">
      <c r="A73" s="608" t="s">
        <v>755</v>
      </c>
      <c r="H73" s="985" t="s">
        <v>274</v>
      </c>
      <c r="I73" s="985"/>
      <c r="J73" s="985"/>
      <c r="K73" s="961"/>
      <c r="L73" s="952"/>
    </row>
    <row r="74" spans="1:12" hidden="1"/>
    <row r="75" spans="1:12" hidden="1">
      <c r="H75" s="36">
        <v>62872652.410000004</v>
      </c>
      <c r="I75" s="1">
        <v>0</v>
      </c>
      <c r="J75" s="1">
        <v>56391255.070000008</v>
      </c>
    </row>
    <row r="76" spans="1:12" hidden="1">
      <c r="C76" s="1" t="s">
        <v>711</v>
      </c>
      <c r="H76" s="36">
        <f>H57-H75</f>
        <v>-3849037.4100000039</v>
      </c>
      <c r="I76" s="38">
        <f>I57-I75</f>
        <v>0</v>
      </c>
      <c r="J76" s="38">
        <f>J57-J75</f>
        <v>-11193316.070000008</v>
      </c>
      <c r="K76" s="38"/>
      <c r="L76" s="38"/>
    </row>
    <row r="77" spans="1:12" hidden="1"/>
    <row r="78" spans="1:12" hidden="1">
      <c r="I78" s="38"/>
      <c r="J78" s="38"/>
      <c r="K78" s="38"/>
      <c r="L78" s="38"/>
    </row>
    <row r="79" spans="1:12" hidden="1">
      <c r="H79" s="36">
        <v>62872651.989999995</v>
      </c>
      <c r="I79" s="1">
        <v>0</v>
      </c>
      <c r="J79" s="1">
        <v>56391255.060000002</v>
      </c>
    </row>
    <row r="80" spans="1:12" hidden="1">
      <c r="H80" s="36">
        <f>H26-H57</f>
        <v>0</v>
      </c>
      <c r="I80" s="38">
        <f>I26-I57</f>
        <v>0</v>
      </c>
      <c r="J80" s="38">
        <f>J26-J57</f>
        <v>0</v>
      </c>
      <c r="K80" s="38"/>
      <c r="L80" s="38"/>
    </row>
    <row r="81" spans="9:12" hidden="1"/>
    <row r="82" spans="9:12" hidden="1"/>
    <row r="83" spans="9:12" hidden="1"/>
    <row r="84" spans="9:12" hidden="1"/>
    <row r="86" spans="9:12">
      <c r="J86" s="23"/>
      <c r="K86" s="23"/>
      <c r="L86" s="23"/>
    </row>
    <row r="87" spans="9:12">
      <c r="I87" s="38"/>
      <c r="J87" s="38"/>
      <c r="K87" s="38"/>
      <c r="L87" s="38"/>
    </row>
  </sheetData>
  <mergeCells count="22">
    <mergeCell ref="H64:J64"/>
    <mergeCell ref="A1:J1"/>
    <mergeCell ref="A2:J2"/>
    <mergeCell ref="A3:J3"/>
    <mergeCell ref="H5:J5"/>
    <mergeCell ref="A60:H60"/>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s>
  <pageMargins left="1" right="0.65" top="1" bottom="0.65" header="0.3" footer="0.3"/>
  <pageSetup paperSize="9" scale="47" firstPageNumber="4"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33CC"/>
    <pageSetUpPr fitToPage="1"/>
  </sheetPr>
  <dimension ref="A1:U61"/>
  <sheetViews>
    <sheetView showGridLines="0" view="pageBreakPreview" zoomScaleSheetLayoutView="100" workbookViewId="0">
      <selection activeCell="I10" sqref="I10:I30"/>
    </sheetView>
  </sheetViews>
  <sheetFormatPr defaultColWidth="9.26953125" defaultRowHeight="14.5"/>
  <cols>
    <col min="1" max="1" width="28.54296875" style="54" customWidth="1"/>
    <col min="2" max="2" width="33.26953125" style="54" hidden="1" customWidth="1"/>
    <col min="3" max="3" width="19.7265625" style="54" customWidth="1"/>
    <col min="4" max="4" width="4.26953125" style="54" customWidth="1"/>
    <col min="5" max="5" width="8.26953125" style="54" customWidth="1"/>
    <col min="6" max="6" width="16.453125" style="104" customWidth="1"/>
    <col min="7" max="7" width="1" style="54" customWidth="1"/>
    <col min="8" max="8" width="15.453125" style="105" bestFit="1" customWidth="1"/>
    <col min="9" max="9" width="15.453125" style="105" customWidth="1"/>
    <col min="10" max="10" width="13.54296875" style="53" customWidth="1"/>
    <col min="11" max="11" width="14.7265625" style="53" hidden="1" customWidth="1"/>
    <col min="12" max="12" width="11.1796875" style="53" hidden="1" customWidth="1"/>
    <col min="13" max="13" width="18.54296875" style="53" hidden="1" customWidth="1"/>
    <col min="14" max="15" width="0" style="53" hidden="1" customWidth="1"/>
    <col min="16" max="16" width="12.453125" style="53" hidden="1" customWidth="1"/>
    <col min="17" max="17" width="10.7265625" style="53" hidden="1" customWidth="1"/>
    <col min="18" max="18" width="13.26953125" style="53" hidden="1" customWidth="1"/>
    <col min="19" max="20" width="0" style="53" hidden="1" customWidth="1"/>
    <col min="21" max="21" width="39" style="53" customWidth="1"/>
    <col min="22" max="16384" width="9.26953125" style="53"/>
  </cols>
  <sheetData>
    <row r="1" spans="1:21" ht="15" customHeight="1">
      <c r="A1" s="997" t="str">
        <f>BS!A1</f>
        <v>Cosmopolitan Industries (Pvt.) Limited</v>
      </c>
      <c r="B1" s="997"/>
      <c r="C1" s="997"/>
      <c r="D1" s="997"/>
      <c r="E1" s="997"/>
      <c r="F1" s="997"/>
      <c r="G1" s="997"/>
      <c r="H1" s="997"/>
      <c r="I1" s="968"/>
    </row>
    <row r="2" spans="1:21" ht="15" customHeight="1">
      <c r="A2" s="998" t="s">
        <v>763</v>
      </c>
      <c r="B2" s="998"/>
      <c r="C2" s="998"/>
      <c r="D2" s="998"/>
      <c r="E2" s="998"/>
      <c r="F2" s="998"/>
      <c r="G2" s="998"/>
      <c r="H2" s="998"/>
      <c r="I2" s="969"/>
    </row>
    <row r="3" spans="1:21" ht="15" customHeight="1">
      <c r="A3" s="998" t="s">
        <v>3799</v>
      </c>
      <c r="B3" s="998"/>
      <c r="C3" s="998"/>
      <c r="D3" s="998"/>
      <c r="E3" s="998"/>
      <c r="F3" s="998"/>
      <c r="G3" s="998"/>
      <c r="H3" s="998"/>
      <c r="I3" s="969"/>
    </row>
    <row r="4" spans="1:21">
      <c r="B4" s="55"/>
      <c r="C4" s="55"/>
      <c r="D4" s="55"/>
      <c r="E4" s="55"/>
      <c r="F4" s="56"/>
      <c r="G4" s="55"/>
      <c r="H4" s="57"/>
      <c r="I4" s="57"/>
    </row>
    <row r="5" spans="1:21" ht="16.5" customHeight="1">
      <c r="B5" s="55"/>
      <c r="C5" s="55"/>
      <c r="D5" s="55"/>
      <c r="E5" s="55"/>
      <c r="F5" s="1002" t="s">
        <v>758</v>
      </c>
      <c r="G5" s="1002"/>
      <c r="H5" s="1002"/>
      <c r="I5" s="972"/>
    </row>
    <row r="6" spans="1:21" ht="1.5" customHeight="1">
      <c r="B6" s="55"/>
      <c r="C6" s="55"/>
      <c r="D6" s="55"/>
      <c r="E6" s="55"/>
      <c r="F6" s="58"/>
      <c r="G6" s="58"/>
      <c r="H6" s="58"/>
      <c r="I6" s="58"/>
    </row>
    <row r="7" spans="1:21" ht="16">
      <c r="E7" s="59"/>
      <c r="F7" s="13" t="s">
        <v>3798</v>
      </c>
      <c r="G7" s="60"/>
      <c r="H7" s="13" t="s">
        <v>1457</v>
      </c>
      <c r="I7" s="13"/>
      <c r="J7" s="951" t="s">
        <v>4170</v>
      </c>
      <c r="U7" s="99" t="s">
        <v>4171</v>
      </c>
    </row>
    <row r="8" spans="1:21">
      <c r="E8" s="61" t="s">
        <v>3</v>
      </c>
      <c r="F8" s="61" t="s">
        <v>20</v>
      </c>
      <c r="G8" s="62"/>
      <c r="H8" s="62" t="s">
        <v>20</v>
      </c>
      <c r="I8" s="62"/>
    </row>
    <row r="9" spans="1:21">
      <c r="E9" s="63"/>
      <c r="F9" s="64"/>
      <c r="G9" s="63"/>
      <c r="H9" s="65"/>
      <c r="I9" s="65"/>
    </row>
    <row r="10" spans="1:21" ht="15">
      <c r="A10" s="66" t="s">
        <v>209</v>
      </c>
      <c r="B10" s="67"/>
      <c r="C10" s="67"/>
      <c r="D10" s="68"/>
      <c r="E10" s="69"/>
      <c r="F10" s="22">
        <f>ROUND(-SUMIFS('TB 21-22'!L:L,'TB 21-22'!N:N,PL!A10),0)</f>
        <v>86826344</v>
      </c>
      <c r="G10" s="70"/>
      <c r="H10" s="22">
        <v>63313374</v>
      </c>
      <c r="I10" s="22">
        <f t="shared" ref="I10:I30" si="0">F10-H10</f>
        <v>23512970</v>
      </c>
      <c r="J10" s="956">
        <f t="shared" ref="J10" si="1">(F10-H10)/H10</f>
        <v>0.371374458736001</v>
      </c>
      <c r="K10" s="72">
        <v>69295107.389999986</v>
      </c>
      <c r="L10" s="72">
        <f>K10-F10</f>
        <v>-17531236.610000014</v>
      </c>
      <c r="M10" s="719"/>
      <c r="N10" s="912"/>
      <c r="O10" s="725"/>
      <c r="P10" s="845">
        <v>86826344</v>
      </c>
      <c r="Q10" s="845">
        <f>F10-P10</f>
        <v>0</v>
      </c>
      <c r="R10" s="22">
        <v>86826344</v>
      </c>
      <c r="S10" s="946">
        <f>R10-F10</f>
        <v>0</v>
      </c>
      <c r="U10" s="53" t="s">
        <v>4181</v>
      </c>
    </row>
    <row r="11" spans="1:21" ht="5.15" customHeight="1">
      <c r="B11" s="73"/>
      <c r="C11" s="73"/>
      <c r="D11" s="73"/>
      <c r="E11" s="74"/>
      <c r="F11" s="75"/>
      <c r="G11" s="76"/>
      <c r="H11" s="77"/>
      <c r="I11" s="22">
        <f t="shared" si="0"/>
        <v>0</v>
      </c>
      <c r="J11" s="957"/>
      <c r="K11" s="72"/>
      <c r="L11" s="72"/>
      <c r="M11" s="723"/>
      <c r="N11" s="725"/>
      <c r="O11" s="725"/>
      <c r="P11" s="846"/>
      <c r="Q11" s="846"/>
      <c r="R11" s="75"/>
      <c r="S11" s="946">
        <f t="shared" ref="S11:S32" si="2">R11-F11</f>
        <v>0</v>
      </c>
    </row>
    <row r="12" spans="1:21" ht="15">
      <c r="A12" s="78" t="s">
        <v>759</v>
      </c>
      <c r="B12" s="79"/>
      <c r="C12" s="79"/>
      <c r="D12" s="79"/>
      <c r="E12" s="80">
        <f>'Notes 6-29'!A453</f>
        <v>25</v>
      </c>
      <c r="F12" s="81">
        <f>ROUND(-'Notes 6-29'!J458,0)</f>
        <v>-80298841</v>
      </c>
      <c r="G12" s="82"/>
      <c r="H12" s="81">
        <v>-61180632</v>
      </c>
      <c r="I12" s="22">
        <f t="shared" si="0"/>
        <v>-19118209</v>
      </c>
      <c r="J12" s="956">
        <f t="shared" ref="J12" si="3">(F12-H12)/H12</f>
        <v>0.3124879291864785</v>
      </c>
      <c r="K12" s="72">
        <v>-64706347.879999988</v>
      </c>
      <c r="L12" s="72">
        <f>K12-F12</f>
        <v>15592493.120000012</v>
      </c>
      <c r="M12" s="721"/>
      <c r="N12" s="912"/>
      <c r="O12" s="725"/>
      <c r="P12" s="847">
        <v>-80315433</v>
      </c>
      <c r="Q12" s="847">
        <f t="shared" ref="Q12:Q32" si="4">F12-P12</f>
        <v>16592</v>
      </c>
      <c r="R12" s="81">
        <v>-80299198</v>
      </c>
      <c r="S12" s="946">
        <f t="shared" si="2"/>
        <v>-357</v>
      </c>
      <c r="U12" s="53" t="s">
        <v>4172</v>
      </c>
    </row>
    <row r="13" spans="1:21" ht="5.15" customHeight="1">
      <c r="B13" s="79"/>
      <c r="C13" s="79"/>
      <c r="D13" s="79"/>
      <c r="E13" s="80"/>
      <c r="F13" s="81"/>
      <c r="G13" s="82"/>
      <c r="H13" s="83"/>
      <c r="I13" s="22">
        <f t="shared" si="0"/>
        <v>0</v>
      </c>
      <c r="J13" s="957"/>
      <c r="L13" s="72"/>
      <c r="M13" s="721"/>
      <c r="N13" s="724"/>
      <c r="O13" s="725"/>
      <c r="P13" s="847"/>
      <c r="Q13" s="847">
        <f t="shared" si="4"/>
        <v>0</v>
      </c>
      <c r="R13" s="81"/>
      <c r="S13" s="946">
        <f t="shared" si="2"/>
        <v>0</v>
      </c>
    </row>
    <row r="14" spans="1:21" ht="15">
      <c r="A14" s="73" t="s">
        <v>212</v>
      </c>
      <c r="B14" s="73"/>
      <c r="C14" s="73"/>
      <c r="D14" s="73"/>
      <c r="E14" s="74"/>
      <c r="F14" s="25">
        <f>F10+F12</f>
        <v>6527503</v>
      </c>
      <c r="G14" s="84"/>
      <c r="H14" s="25">
        <v>2132742</v>
      </c>
      <c r="I14" s="22">
        <f t="shared" si="0"/>
        <v>4394761</v>
      </c>
      <c r="J14" s="957"/>
      <c r="L14" s="72"/>
      <c r="M14" s="720"/>
      <c r="N14" s="724"/>
      <c r="O14" s="725"/>
      <c r="P14" s="848">
        <v>6510911</v>
      </c>
      <c r="Q14" s="848">
        <f t="shared" si="4"/>
        <v>16592</v>
      </c>
      <c r="R14" s="25">
        <v>6527146</v>
      </c>
      <c r="S14" s="946">
        <f t="shared" si="2"/>
        <v>-357</v>
      </c>
    </row>
    <row r="15" spans="1:21" ht="5.15" customHeight="1">
      <c r="B15" s="73"/>
      <c r="C15" s="73"/>
      <c r="D15" s="73"/>
      <c r="E15" s="74"/>
      <c r="F15" s="26"/>
      <c r="G15" s="84"/>
      <c r="H15" s="85"/>
      <c r="I15" s="22">
        <f t="shared" si="0"/>
        <v>0</v>
      </c>
      <c r="J15" s="957"/>
      <c r="L15" s="72"/>
      <c r="M15" s="720"/>
      <c r="N15" s="724"/>
      <c r="O15" s="725"/>
      <c r="P15" s="849"/>
      <c r="Q15" s="849">
        <f t="shared" si="4"/>
        <v>0</v>
      </c>
      <c r="R15" s="26"/>
      <c r="S15" s="946">
        <f t="shared" si="2"/>
        <v>0</v>
      </c>
    </row>
    <row r="16" spans="1:21" ht="15">
      <c r="A16" s="54" t="s">
        <v>911</v>
      </c>
      <c r="B16" s="73"/>
      <c r="C16" s="73"/>
      <c r="D16" s="73"/>
      <c r="E16" s="74"/>
      <c r="F16" s="22">
        <f>ROUND(-SUMIFS('TB 21-22'!L:L,'TB 21-22'!N:N,PL!A16),0)</f>
        <v>2311259</v>
      </c>
      <c r="G16" s="369"/>
      <c r="H16" s="368">
        <v>1988826</v>
      </c>
      <c r="I16" s="22">
        <f t="shared" si="0"/>
        <v>322433</v>
      </c>
      <c r="J16" s="956">
        <f t="shared" ref="J16:J19" si="5">(F16-H16)/H16</f>
        <v>0.16212227716250693</v>
      </c>
      <c r="K16" s="53">
        <v>1932454.03</v>
      </c>
      <c r="L16" s="72">
        <f>K16-F16</f>
        <v>-378804.97</v>
      </c>
      <c r="M16" s="719"/>
      <c r="N16" s="724"/>
      <c r="O16" s="725"/>
      <c r="P16" s="845">
        <v>2311259</v>
      </c>
      <c r="Q16" s="845">
        <f t="shared" si="4"/>
        <v>0</v>
      </c>
      <c r="R16" s="22">
        <v>2311259</v>
      </c>
      <c r="S16" s="946">
        <f t="shared" si="2"/>
        <v>0</v>
      </c>
      <c r="U16" s="53" t="s">
        <v>4177</v>
      </c>
    </row>
    <row r="17" spans="1:21" ht="15">
      <c r="A17" s="78" t="s">
        <v>15</v>
      </c>
      <c r="B17" s="78"/>
      <c r="C17" s="78"/>
      <c r="D17" s="78"/>
      <c r="E17" s="80">
        <f>'Notes 6-29'!A506</f>
        <v>26</v>
      </c>
      <c r="F17" s="22">
        <f>-ROUND('Notes 6-29'!J527,0)</f>
        <v>-6980169</v>
      </c>
      <c r="G17" s="70"/>
      <c r="H17" s="22">
        <v>-5854850</v>
      </c>
      <c r="I17" s="22">
        <f t="shared" si="0"/>
        <v>-1125319</v>
      </c>
      <c r="J17" s="956">
        <f t="shared" si="5"/>
        <v>0.19220287453991136</v>
      </c>
      <c r="K17" s="53">
        <v>-5722924.7300000014</v>
      </c>
      <c r="L17" s="72">
        <f>K17-F17</f>
        <v>1257244.2699999986</v>
      </c>
      <c r="M17" s="719"/>
      <c r="N17" s="724"/>
      <c r="O17" s="725"/>
      <c r="P17" s="845">
        <v>-6995410</v>
      </c>
      <c r="Q17" s="845">
        <f t="shared" si="4"/>
        <v>15241</v>
      </c>
      <c r="R17" s="22">
        <v>-6980169</v>
      </c>
      <c r="S17" s="946">
        <f t="shared" si="2"/>
        <v>0</v>
      </c>
      <c r="U17" s="53" t="s">
        <v>4182</v>
      </c>
    </row>
    <row r="18" spans="1:21" ht="15">
      <c r="A18" s="78" t="s">
        <v>275</v>
      </c>
      <c r="B18" s="78"/>
      <c r="C18" s="78"/>
      <c r="D18" s="78"/>
      <c r="E18" s="80">
        <f>'Notes 6-29'!A530</f>
        <v>27</v>
      </c>
      <c r="F18" s="22">
        <f>-ROUND('Notes 6-29'!J538,0)</f>
        <v>-923879</v>
      </c>
      <c r="G18" s="70"/>
      <c r="H18" s="22">
        <v>-1002942</v>
      </c>
      <c r="I18" s="22">
        <f t="shared" si="0"/>
        <v>79063</v>
      </c>
      <c r="J18" s="955">
        <f t="shared" si="5"/>
        <v>-7.8831078965682963E-2</v>
      </c>
      <c r="K18" s="53">
        <v>-980075.42</v>
      </c>
      <c r="L18" s="72">
        <f>K18-F18</f>
        <v>-56196.420000000042</v>
      </c>
      <c r="M18" s="719"/>
      <c r="N18" s="724"/>
      <c r="O18" s="725"/>
      <c r="P18" s="845">
        <v>-922594</v>
      </c>
      <c r="Q18" s="845">
        <f t="shared" si="4"/>
        <v>-1285</v>
      </c>
      <c r="R18" s="22">
        <v>-923879</v>
      </c>
      <c r="S18" s="946">
        <f t="shared" si="2"/>
        <v>0</v>
      </c>
    </row>
    <row r="19" spans="1:21" ht="15">
      <c r="A19" s="959" t="s">
        <v>1485</v>
      </c>
      <c r="B19" s="78"/>
      <c r="C19" s="78"/>
      <c r="D19" s="78"/>
      <c r="E19" s="80"/>
      <c r="F19" s="22">
        <v>9850.68</v>
      </c>
      <c r="G19" s="70"/>
      <c r="H19" s="22">
        <v>17890</v>
      </c>
      <c r="I19" s="22">
        <f t="shared" si="0"/>
        <v>-8039.32</v>
      </c>
      <c r="J19" s="956">
        <f t="shared" si="5"/>
        <v>-0.44937506987143655</v>
      </c>
      <c r="L19" s="72"/>
      <c r="M19" s="719"/>
      <c r="N19" s="724"/>
      <c r="O19" s="725"/>
      <c r="P19" s="845">
        <v>0</v>
      </c>
      <c r="Q19" s="845">
        <f t="shared" si="4"/>
        <v>9850.68</v>
      </c>
      <c r="R19" s="22">
        <v>9850.68</v>
      </c>
      <c r="S19" s="946">
        <f t="shared" si="2"/>
        <v>0</v>
      </c>
      <c r="U19" s="53" t="s">
        <v>4183</v>
      </c>
    </row>
    <row r="20" spans="1:21" ht="5.15" customHeight="1">
      <c r="A20" s="78"/>
      <c r="B20" s="78"/>
      <c r="C20" s="78"/>
      <c r="D20" s="78"/>
      <c r="E20" s="80"/>
      <c r="F20" s="22"/>
      <c r="G20" s="70"/>
      <c r="H20" s="71"/>
      <c r="I20" s="22">
        <f t="shared" si="0"/>
        <v>0</v>
      </c>
      <c r="J20" s="72"/>
      <c r="L20" s="72"/>
      <c r="M20" s="719"/>
      <c r="N20" s="724"/>
      <c r="O20" s="725"/>
      <c r="P20" s="845"/>
      <c r="Q20" s="845">
        <f t="shared" si="4"/>
        <v>0</v>
      </c>
      <c r="R20" s="22"/>
      <c r="S20" s="946">
        <f t="shared" si="2"/>
        <v>0</v>
      </c>
    </row>
    <row r="21" spans="1:21" ht="15">
      <c r="A21" s="73" t="s">
        <v>1001</v>
      </c>
      <c r="B21" s="79"/>
      <c r="C21" s="79"/>
      <c r="D21" s="79"/>
      <c r="E21" s="86"/>
      <c r="F21" s="25">
        <f>F14+F17+F18+F16+F19</f>
        <v>944564.68</v>
      </c>
      <c r="G21" s="84"/>
      <c r="H21" s="25">
        <v>-2718334</v>
      </c>
      <c r="I21" s="22">
        <f t="shared" si="0"/>
        <v>3662898.68</v>
      </c>
      <c r="L21" s="72"/>
      <c r="M21" s="720"/>
      <c r="N21" s="724"/>
      <c r="O21" s="725"/>
      <c r="P21" s="848">
        <v>904166</v>
      </c>
      <c r="Q21" s="848">
        <f t="shared" si="4"/>
        <v>40398.680000000051</v>
      </c>
      <c r="R21" s="25">
        <v>944207.68</v>
      </c>
      <c r="S21" s="946">
        <f t="shared" si="2"/>
        <v>-357</v>
      </c>
    </row>
    <row r="22" spans="1:21" ht="5.15" customHeight="1">
      <c r="B22" s="78"/>
      <c r="C22" s="78"/>
      <c r="D22" s="78"/>
      <c r="E22" s="80"/>
      <c r="F22" s="22"/>
      <c r="G22" s="70"/>
      <c r="H22" s="71"/>
      <c r="I22" s="22">
        <f t="shared" si="0"/>
        <v>0</v>
      </c>
      <c r="L22" s="72"/>
      <c r="M22" s="719"/>
      <c r="N22" s="724"/>
      <c r="O22" s="725"/>
      <c r="P22" s="845"/>
      <c r="Q22" s="845">
        <f t="shared" si="4"/>
        <v>0</v>
      </c>
      <c r="R22" s="22"/>
      <c r="S22" s="946">
        <f t="shared" si="2"/>
        <v>0</v>
      </c>
    </row>
    <row r="23" spans="1:21" ht="15">
      <c r="A23" s="78" t="s">
        <v>41</v>
      </c>
      <c r="B23" s="78"/>
      <c r="C23" s="78"/>
      <c r="D23" s="78"/>
      <c r="E23" s="80">
        <f>'Notes 6-29'!A540</f>
        <v>28</v>
      </c>
      <c r="F23" s="22">
        <f>-ROUND('Notes 6-29'!J547,0)</f>
        <v>-123222</v>
      </c>
      <c r="G23" s="70"/>
      <c r="H23" s="22">
        <v>-74332</v>
      </c>
      <c r="I23" s="22">
        <f t="shared" si="0"/>
        <v>-48890</v>
      </c>
      <c r="J23" s="956">
        <f t="shared" ref="J23" si="6">(F23-H23)/H23</f>
        <v>0.65772480223860519</v>
      </c>
      <c r="K23" s="53">
        <v>-96782.58</v>
      </c>
      <c r="L23" s="72">
        <f>K23-F23</f>
        <v>26439.42</v>
      </c>
      <c r="M23" s="719"/>
      <c r="N23" s="724"/>
      <c r="O23" s="725"/>
      <c r="P23" s="845">
        <v>-123453</v>
      </c>
      <c r="Q23" s="845">
        <f t="shared" si="4"/>
        <v>231</v>
      </c>
      <c r="R23" s="22">
        <v>-123222</v>
      </c>
      <c r="S23" s="946">
        <f t="shared" si="2"/>
        <v>0</v>
      </c>
      <c r="U23" s="53" t="s">
        <v>4184</v>
      </c>
    </row>
    <row r="24" spans="1:21" ht="15" hidden="1">
      <c r="A24" s="78" t="s">
        <v>993</v>
      </c>
      <c r="B24" s="78"/>
      <c r="C24" s="78"/>
      <c r="D24" s="78"/>
      <c r="E24" s="80"/>
      <c r="F24" s="22"/>
      <c r="G24" s="70"/>
      <c r="H24" s="22"/>
      <c r="I24" s="22">
        <f t="shared" si="0"/>
        <v>0</v>
      </c>
      <c r="J24" s="957"/>
      <c r="L24" s="72"/>
      <c r="M24" s="719"/>
      <c r="N24" s="724"/>
      <c r="O24" s="725"/>
      <c r="P24" s="845"/>
      <c r="Q24" s="845">
        <f t="shared" si="4"/>
        <v>0</v>
      </c>
      <c r="R24" s="22"/>
      <c r="S24" s="946">
        <f t="shared" si="2"/>
        <v>0</v>
      </c>
    </row>
    <row r="25" spans="1:21" ht="15">
      <c r="A25" s="78" t="s">
        <v>760</v>
      </c>
      <c r="B25" s="78"/>
      <c r="C25" s="78"/>
      <c r="D25" s="66"/>
      <c r="E25" s="80"/>
      <c r="F25" s="22">
        <f>ROUND(-SUMIFS('TB 21-22'!L:L,'TB 21-22'!N:N,PL!A25),0)</f>
        <v>-793</v>
      </c>
      <c r="G25" s="70"/>
      <c r="H25" s="22">
        <v>-59761</v>
      </c>
      <c r="I25" s="22">
        <f t="shared" si="0"/>
        <v>58968</v>
      </c>
      <c r="J25" s="956">
        <f t="shared" ref="J25:J26" si="7">(F25-H25)/H25</f>
        <v>-0.98673047639765066</v>
      </c>
      <c r="K25" s="53">
        <v>210906.81000000006</v>
      </c>
      <c r="L25" s="72">
        <f>K25-F25</f>
        <v>211699.81000000006</v>
      </c>
      <c r="M25" s="719"/>
      <c r="N25" s="724"/>
      <c r="O25" s="725"/>
      <c r="P25" s="845">
        <v>-793</v>
      </c>
      <c r="Q25" s="845">
        <f t="shared" si="4"/>
        <v>0</v>
      </c>
      <c r="R25" s="22">
        <v>-793</v>
      </c>
      <c r="S25" s="946">
        <f t="shared" si="2"/>
        <v>0</v>
      </c>
      <c r="U25" s="53" t="s">
        <v>4178</v>
      </c>
    </row>
    <row r="26" spans="1:21" ht="15">
      <c r="A26" s="78" t="s">
        <v>3896</v>
      </c>
      <c r="B26" s="78"/>
      <c r="C26" s="78"/>
      <c r="D26" s="66"/>
      <c r="E26" s="80"/>
      <c r="F26" s="22">
        <f>ROUND(-SUMIFS('TB 21-22'!L:L,'TB 21-22'!N:N,PL!A26),0)</f>
        <v>3506</v>
      </c>
      <c r="G26" s="70"/>
      <c r="H26" s="22">
        <v>-5220</v>
      </c>
      <c r="I26" s="22">
        <f t="shared" si="0"/>
        <v>8726</v>
      </c>
      <c r="J26" s="956">
        <f t="shared" si="7"/>
        <v>-1.6716475095785441</v>
      </c>
      <c r="K26" s="53">
        <v>3326.31</v>
      </c>
      <c r="L26" s="72">
        <f>K26-F26</f>
        <v>-179.69000000000005</v>
      </c>
      <c r="M26" s="719"/>
      <c r="N26" s="724"/>
      <c r="O26" s="725"/>
      <c r="P26" s="845">
        <v>3506</v>
      </c>
      <c r="Q26" s="845">
        <f t="shared" si="4"/>
        <v>0</v>
      </c>
      <c r="R26" s="22">
        <v>3506</v>
      </c>
      <c r="S26" s="946">
        <f t="shared" si="2"/>
        <v>0</v>
      </c>
      <c r="U26" s="53" t="s">
        <v>4185</v>
      </c>
    </row>
    <row r="27" spans="1:21" ht="5.15" customHeight="1">
      <c r="A27" s="78"/>
      <c r="B27" s="78"/>
      <c r="C27" s="78"/>
      <c r="D27" s="66"/>
      <c r="E27" s="80"/>
      <c r="F27" s="22"/>
      <c r="G27" s="70"/>
      <c r="H27" s="22"/>
      <c r="I27" s="22">
        <f t="shared" si="0"/>
        <v>0</v>
      </c>
      <c r="L27" s="72"/>
      <c r="M27" s="719"/>
      <c r="N27" s="724"/>
      <c r="O27" s="725"/>
      <c r="P27" s="845"/>
      <c r="Q27" s="845">
        <f t="shared" si="4"/>
        <v>0</v>
      </c>
      <c r="R27" s="22"/>
      <c r="S27" s="946">
        <f t="shared" si="2"/>
        <v>0</v>
      </c>
      <c r="U27" s="53" t="s">
        <v>4176</v>
      </c>
    </row>
    <row r="28" spans="1:21" ht="15">
      <c r="A28" s="68" t="s">
        <v>1002</v>
      </c>
      <c r="B28" s="68"/>
      <c r="C28" s="68"/>
      <c r="D28" s="68"/>
      <c r="E28" s="86"/>
      <c r="F28" s="87">
        <f>ROUND(F21+F23+F25+F26+F24,0)</f>
        <v>824056</v>
      </c>
      <c r="G28" s="84"/>
      <c r="H28" s="87">
        <v>-2857647</v>
      </c>
      <c r="I28" s="22">
        <f t="shared" si="0"/>
        <v>3681703</v>
      </c>
      <c r="L28" s="72"/>
      <c r="M28" s="720"/>
      <c r="N28" s="724"/>
      <c r="O28" s="725"/>
      <c r="P28" s="850">
        <v>783426</v>
      </c>
      <c r="Q28" s="850">
        <f t="shared" si="4"/>
        <v>40630</v>
      </c>
      <c r="R28" s="87">
        <v>823699</v>
      </c>
      <c r="S28" s="946">
        <f t="shared" si="2"/>
        <v>-357</v>
      </c>
    </row>
    <row r="29" spans="1:21" ht="5.15" customHeight="1">
      <c r="A29" s="68"/>
      <c r="B29" s="68"/>
      <c r="C29" s="68"/>
      <c r="D29" s="68"/>
      <c r="E29" s="86"/>
      <c r="F29" s="26"/>
      <c r="G29" s="84"/>
      <c r="H29" s="26"/>
      <c r="I29" s="22">
        <f t="shared" si="0"/>
        <v>0</v>
      </c>
      <c r="L29" s="72"/>
      <c r="M29" s="720"/>
      <c r="N29" s="724"/>
      <c r="O29" s="725"/>
      <c r="P29" s="849"/>
      <c r="Q29" s="849">
        <f t="shared" si="4"/>
        <v>0</v>
      </c>
      <c r="R29" s="26"/>
      <c r="S29" s="946">
        <f t="shared" si="2"/>
        <v>0</v>
      </c>
    </row>
    <row r="30" spans="1:21" ht="15">
      <c r="A30" s="959" t="s">
        <v>707</v>
      </c>
      <c r="B30" s="78" t="s">
        <v>213</v>
      </c>
      <c r="C30" s="78"/>
      <c r="D30" s="78"/>
      <c r="E30" s="80">
        <f>'Notes 6-29'!A548</f>
        <v>29</v>
      </c>
      <c r="F30" s="22">
        <f>-ROUND('Notes 6-29'!J553,0)</f>
        <v>-568666</v>
      </c>
      <c r="G30" s="27"/>
      <c r="H30" s="22">
        <v>-508505</v>
      </c>
      <c r="I30" s="22">
        <f t="shared" si="0"/>
        <v>-60161</v>
      </c>
      <c r="J30" s="956">
        <f t="shared" ref="J30" si="8">(F30-H30)/H30</f>
        <v>0.11830955447832371</v>
      </c>
      <c r="K30" s="53">
        <v>-472154.4</v>
      </c>
      <c r="L30" s="72">
        <f>K30-F30</f>
        <v>96511.599999999977</v>
      </c>
      <c r="M30" s="719"/>
      <c r="N30" s="724"/>
      <c r="O30" s="725"/>
      <c r="P30" s="845">
        <v>-533190</v>
      </c>
      <c r="Q30" s="845">
        <f t="shared" si="4"/>
        <v>-35476</v>
      </c>
      <c r="R30" s="22">
        <v>-568666</v>
      </c>
      <c r="S30" s="946">
        <f t="shared" si="2"/>
        <v>0</v>
      </c>
      <c r="U30" s="53" t="s">
        <v>4175</v>
      </c>
    </row>
    <row r="31" spans="1:21" ht="5.15" customHeight="1">
      <c r="A31" s="78"/>
      <c r="B31" s="78"/>
      <c r="C31" s="78"/>
      <c r="D31" s="78"/>
      <c r="E31" s="86"/>
      <c r="F31" s="22"/>
      <c r="G31" s="27"/>
      <c r="H31" s="88"/>
      <c r="I31" s="88"/>
      <c r="M31" s="719"/>
      <c r="N31" s="724"/>
      <c r="O31" s="725"/>
      <c r="P31" s="845"/>
      <c r="Q31" s="845">
        <f t="shared" si="4"/>
        <v>0</v>
      </c>
      <c r="R31" s="22"/>
      <c r="S31" s="946">
        <f t="shared" si="2"/>
        <v>0</v>
      </c>
    </row>
    <row r="32" spans="1:21" ht="15.5" thickBot="1">
      <c r="A32" s="68" t="s">
        <v>1003</v>
      </c>
      <c r="B32" s="68"/>
      <c r="C32" s="68"/>
      <c r="D32" s="68"/>
      <c r="E32" s="86"/>
      <c r="F32" s="29">
        <f>F28+F30</f>
        <v>255390</v>
      </c>
      <c r="G32" s="89"/>
      <c r="H32" s="29">
        <v>-3366152</v>
      </c>
      <c r="I32" s="26"/>
      <c r="J32" s="852"/>
      <c r="K32" s="53">
        <v>-536490.47000000312</v>
      </c>
      <c r="L32" s="72">
        <f>K32-F32</f>
        <v>-791880.47000000312</v>
      </c>
      <c r="M32" s="720"/>
      <c r="N32" s="724"/>
      <c r="O32" s="725"/>
      <c r="P32" s="851">
        <v>250236</v>
      </c>
      <c r="Q32" s="851">
        <f t="shared" si="4"/>
        <v>5154</v>
      </c>
      <c r="R32" s="29">
        <v>255033</v>
      </c>
      <c r="S32" s="947">
        <f t="shared" si="2"/>
        <v>-357</v>
      </c>
    </row>
    <row r="33" spans="1:17" ht="15" hidden="1" customHeight="1">
      <c r="B33" s="67"/>
      <c r="C33" s="67"/>
      <c r="D33" s="67"/>
      <c r="E33" s="86"/>
      <c r="F33" s="27"/>
      <c r="G33" s="70"/>
      <c r="H33" s="71"/>
      <c r="I33" s="71"/>
      <c r="M33" s="725"/>
      <c r="N33" s="725"/>
      <c r="O33" s="725"/>
    </row>
    <row r="34" spans="1:17" ht="15" hidden="1" customHeight="1">
      <c r="B34" s="68" t="s">
        <v>214</v>
      </c>
      <c r="C34" s="68"/>
      <c r="D34" s="68"/>
      <c r="E34" s="86"/>
      <c r="F34" s="27">
        <v>0</v>
      </c>
      <c r="G34" s="90"/>
      <c r="H34" s="91"/>
      <c r="I34" s="91"/>
      <c r="M34" s="725"/>
      <c r="N34" s="725"/>
      <c r="O34" s="725"/>
    </row>
    <row r="35" spans="1:17" ht="15" hidden="1" customHeight="1">
      <c r="B35" s="68" t="s">
        <v>215</v>
      </c>
      <c r="C35" s="68"/>
      <c r="D35" s="68"/>
      <c r="E35" s="86"/>
      <c r="F35" s="92">
        <v>0</v>
      </c>
      <c r="G35" s="84"/>
      <c r="H35" s="85"/>
      <c r="I35" s="85"/>
      <c r="M35" s="725"/>
      <c r="N35" s="725"/>
      <c r="O35" s="725"/>
    </row>
    <row r="36" spans="1:17" ht="15" hidden="1" customHeight="1">
      <c r="E36" s="86"/>
      <c r="F36" s="92"/>
      <c r="G36" s="84"/>
      <c r="H36" s="85"/>
      <c r="I36" s="85"/>
      <c r="M36" s="725"/>
      <c r="N36" s="725"/>
      <c r="O36" s="725"/>
    </row>
    <row r="37" spans="1:17" ht="15.75" hidden="1" customHeight="1" thickBot="1">
      <c r="E37" s="86"/>
      <c r="F37" s="93">
        <f>F32+F33+F34</f>
        <v>255390</v>
      </c>
      <c r="G37" s="84"/>
      <c r="H37" s="85"/>
      <c r="I37" s="85"/>
      <c r="M37" s="725"/>
      <c r="N37" s="725"/>
      <c r="O37" s="725"/>
    </row>
    <row r="38" spans="1:17" ht="15" thickTop="1">
      <c r="E38" s="86"/>
      <c r="F38" s="92"/>
      <c r="G38" s="84"/>
      <c r="H38" s="85"/>
      <c r="I38" s="85"/>
      <c r="M38" s="725"/>
      <c r="N38" s="725"/>
      <c r="O38" s="725"/>
    </row>
    <row r="39" spans="1:17">
      <c r="A39" s="999"/>
      <c r="B39" s="999"/>
      <c r="C39" s="999"/>
      <c r="D39" s="999"/>
      <c r="E39" s="999"/>
      <c r="F39" s="999"/>
      <c r="G39" s="999"/>
      <c r="H39" s="999"/>
      <c r="I39" s="970"/>
      <c r="P39" s="72"/>
    </row>
    <row r="40" spans="1:17">
      <c r="A40" s="54" t="str">
        <f>BS!A60</f>
        <v>The annexed notes 1 to 36 form an integral part of these financial statements.</v>
      </c>
      <c r="B40" s="94"/>
      <c r="C40" s="94"/>
      <c r="D40" s="94"/>
      <c r="E40" s="94"/>
      <c r="F40" s="95"/>
      <c r="G40" s="94"/>
      <c r="H40" s="96"/>
      <c r="I40" s="96"/>
    </row>
    <row r="41" spans="1:17">
      <c r="B41" s="94"/>
      <c r="C41" s="94"/>
      <c r="D41" s="94"/>
      <c r="E41" s="94"/>
      <c r="F41" s="95"/>
      <c r="G41" s="94"/>
      <c r="H41" s="96"/>
      <c r="I41" s="96"/>
      <c r="P41" s="852"/>
      <c r="Q41" s="852"/>
    </row>
    <row r="42" spans="1:17">
      <c r="B42" s="94"/>
      <c r="C42" s="94"/>
      <c r="D42" s="94"/>
      <c r="E42" s="94"/>
      <c r="F42" s="95"/>
      <c r="G42" s="94"/>
      <c r="H42" s="96"/>
      <c r="I42" s="96"/>
    </row>
    <row r="43" spans="1:17">
      <c r="B43" s="94"/>
      <c r="C43" s="94"/>
      <c r="D43" s="94"/>
      <c r="E43" s="94"/>
      <c r="F43" s="95"/>
      <c r="G43" s="94"/>
      <c r="H43" s="96"/>
      <c r="I43" s="96"/>
    </row>
    <row r="44" spans="1:17">
      <c r="B44" s="94"/>
      <c r="C44" s="94"/>
      <c r="D44" s="94"/>
      <c r="E44" s="94"/>
      <c r="F44" s="95"/>
      <c r="G44" s="94"/>
      <c r="H44" s="96"/>
      <c r="I44" s="96"/>
    </row>
    <row r="45" spans="1:17">
      <c r="A45" s="97" t="s">
        <v>868</v>
      </c>
      <c r="B45" s="94"/>
      <c r="C45" s="1003" t="s">
        <v>870</v>
      </c>
      <c r="D45" s="1003"/>
      <c r="E45" s="1003"/>
      <c r="F45" s="1004" t="s">
        <v>756</v>
      </c>
      <c r="G45" s="1004"/>
      <c r="H45" s="1004"/>
      <c r="I45" s="973"/>
    </row>
    <row r="46" spans="1:17" s="99" customFormat="1" ht="15" customHeight="1">
      <c r="A46" s="97" t="s">
        <v>1507</v>
      </c>
      <c r="B46" s="98"/>
      <c r="C46" s="1000" t="s">
        <v>1321</v>
      </c>
      <c r="D46" s="1000"/>
      <c r="E46" s="1000"/>
      <c r="F46" s="1001" t="s">
        <v>1324</v>
      </c>
      <c r="G46" s="1001"/>
      <c r="H46" s="1001"/>
      <c r="I46" s="971"/>
    </row>
    <row r="47" spans="1:17" ht="3.65" customHeight="1">
      <c r="B47" s="100"/>
      <c r="C47" s="100"/>
      <c r="D47" s="100"/>
      <c r="F47" s="61"/>
      <c r="G47" s="101"/>
      <c r="H47" s="62"/>
      <c r="I47" s="62"/>
    </row>
    <row r="48" spans="1:17">
      <c r="A48" s="51"/>
      <c r="B48" s="51"/>
      <c r="C48" s="51"/>
      <c r="D48" s="51"/>
      <c r="E48" s="51"/>
      <c r="F48" s="102"/>
      <c r="G48" s="51"/>
      <c r="H48" s="103"/>
      <c r="I48" s="103"/>
    </row>
    <row r="49" spans="1:9">
      <c r="B49" s="51"/>
      <c r="C49" s="51"/>
      <c r="D49" s="51"/>
      <c r="E49" s="51"/>
      <c r="F49" s="102"/>
      <c r="G49" s="51"/>
      <c r="H49" s="103"/>
      <c r="I49" s="103"/>
    </row>
    <row r="50" spans="1:9">
      <c r="B50" s="51"/>
      <c r="C50" s="51"/>
      <c r="D50" s="1005" t="str">
        <f>BS!D68</f>
        <v xml:space="preserve">           As per our annexed report of same date</v>
      </c>
      <c r="E50" s="1005"/>
      <c r="F50" s="1005"/>
      <c r="G50" s="1005"/>
      <c r="H50" s="1005"/>
      <c r="I50" s="974"/>
    </row>
    <row r="55" spans="1:9">
      <c r="A55" s="49" t="s">
        <v>754</v>
      </c>
      <c r="F55" s="991" t="s">
        <v>753</v>
      </c>
      <c r="G55" s="991"/>
      <c r="H55" s="991"/>
      <c r="I55" s="963"/>
    </row>
    <row r="56" spans="1:9">
      <c r="A56" s="50" t="s">
        <v>755</v>
      </c>
      <c r="F56" s="985" t="s">
        <v>274</v>
      </c>
      <c r="G56" s="985"/>
      <c r="H56" s="985"/>
      <c r="I56" s="961"/>
    </row>
    <row r="61" spans="1:9">
      <c r="H61" s="104"/>
      <c r="I61" s="104"/>
    </row>
  </sheetData>
  <mergeCells count="12">
    <mergeCell ref="F56:H56"/>
    <mergeCell ref="F5:H5"/>
    <mergeCell ref="C45:E45"/>
    <mergeCell ref="F45:H45"/>
    <mergeCell ref="D50:H50"/>
    <mergeCell ref="F55:H55"/>
    <mergeCell ref="A1:H1"/>
    <mergeCell ref="A2:H2"/>
    <mergeCell ref="A3:H3"/>
    <mergeCell ref="A39:H39"/>
    <mergeCell ref="C46:E46"/>
    <mergeCell ref="F46:H46"/>
  </mergeCells>
  <printOptions horizontalCentered="1"/>
  <pageMargins left="1" right="0.65" top="1" bottom="0.65" header="0.3" footer="0.3"/>
  <pageSetup paperSize="9" scale="52" firstPageNumber="5" orientation="portrait"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66FF"/>
    <pageSetUpPr fitToPage="1"/>
  </sheetPr>
  <dimension ref="A1:AB51"/>
  <sheetViews>
    <sheetView showGridLines="0" view="pageBreakPreview" zoomScaleSheetLayoutView="100" workbookViewId="0">
      <selection activeCell="A15" sqref="A15"/>
    </sheetView>
  </sheetViews>
  <sheetFormatPr defaultColWidth="9.26953125" defaultRowHeight="21.75" customHeight="1"/>
  <cols>
    <col min="1" max="1" width="46.26953125" style="106" customWidth="1"/>
    <col min="2" max="2" width="0.7265625" style="117" customWidth="1"/>
    <col min="3" max="3" width="15.54296875" style="106" customWidth="1"/>
    <col min="4" max="5" width="1.54296875" style="117" customWidth="1"/>
    <col min="6" max="6" width="15.54296875" style="117" customWidth="1"/>
    <col min="7" max="7" width="3.54296875" style="117" customWidth="1"/>
    <col min="8" max="8" width="13.7265625" style="106" customWidth="1"/>
    <col min="9" max="9" width="1.453125" style="117" customWidth="1"/>
    <col min="10" max="10" width="14.7265625" style="117" bestFit="1" customWidth="1"/>
    <col min="11" max="11" width="1.7265625" style="117" customWidth="1"/>
    <col min="12" max="12" width="17.81640625" style="106" customWidth="1"/>
    <col min="13" max="13" width="2" style="117" customWidth="1"/>
    <col min="14" max="14" width="16.26953125" style="106" bestFit="1" customWidth="1"/>
    <col min="15" max="15" width="4.26953125" style="106" hidden="1" customWidth="1"/>
    <col min="16" max="16" width="17" style="106" hidden="1" customWidth="1"/>
    <col min="17" max="19" width="0" style="106" hidden="1" customWidth="1"/>
    <col min="20" max="20" width="13.7265625" style="106" hidden="1" customWidth="1"/>
    <col min="21" max="22" width="0" style="106" hidden="1" customWidth="1"/>
    <col min="23" max="23" width="9.26953125" style="106"/>
    <col min="24" max="24" width="14" style="106" bestFit="1" customWidth="1"/>
    <col min="25" max="25" width="9.26953125" style="106" bestFit="1" customWidth="1"/>
    <col min="26" max="26" width="11.453125" style="106" bestFit="1" customWidth="1"/>
    <col min="27" max="27" width="12.7265625" style="106" bestFit="1" customWidth="1"/>
    <col min="28" max="28" width="14" style="106" bestFit="1" customWidth="1"/>
    <col min="29" max="16384" width="9.26953125" style="106"/>
  </cols>
  <sheetData>
    <row r="1" spans="1:28" ht="14.5">
      <c r="A1" s="1000" t="str">
        <f>PL!A1</f>
        <v>Cosmopolitan Industries (Pvt.) Limited</v>
      </c>
      <c r="B1" s="1000"/>
      <c r="C1" s="1000"/>
      <c r="D1" s="1000"/>
      <c r="E1" s="1000"/>
      <c r="F1" s="1000"/>
      <c r="G1" s="1000"/>
      <c r="H1" s="1000"/>
      <c r="I1" s="1000"/>
      <c r="J1" s="1000"/>
      <c r="K1" s="1000"/>
      <c r="L1" s="1000"/>
      <c r="M1" s="1000"/>
      <c r="N1" s="1000"/>
    </row>
    <row r="2" spans="1:28" ht="14.5">
      <c r="A2" s="1006" t="s">
        <v>761</v>
      </c>
      <c r="B2" s="1006"/>
      <c r="C2" s="1006"/>
      <c r="D2" s="1006"/>
      <c r="E2" s="1006"/>
      <c r="F2" s="1006"/>
      <c r="G2" s="1006"/>
      <c r="H2" s="1006"/>
      <c r="I2" s="1006"/>
      <c r="J2" s="1006"/>
      <c r="K2" s="1006"/>
      <c r="L2" s="1006"/>
      <c r="M2" s="1006"/>
      <c r="N2" s="1006"/>
    </row>
    <row r="3" spans="1:28" ht="14.5">
      <c r="A3" s="1006" t="s">
        <v>3799</v>
      </c>
      <c r="B3" s="1006"/>
      <c r="C3" s="1006"/>
      <c r="D3" s="1006"/>
      <c r="E3" s="1006"/>
      <c r="F3" s="1006"/>
      <c r="G3" s="1006"/>
      <c r="H3" s="1006"/>
      <c r="I3" s="1006"/>
      <c r="J3" s="1006"/>
      <c r="K3" s="1006"/>
      <c r="L3" s="1006"/>
      <c r="M3" s="1006"/>
      <c r="N3" s="1006"/>
    </row>
    <row r="4" spans="1:28" ht="12.75" customHeight="1">
      <c r="A4" s="107"/>
      <c r="B4" s="107"/>
      <c r="C4" s="107"/>
      <c r="D4" s="108"/>
      <c r="E4" s="108"/>
      <c r="F4" s="108"/>
      <c r="G4" s="108"/>
      <c r="H4" s="107"/>
      <c r="I4" s="108"/>
      <c r="J4" s="108"/>
      <c r="K4" s="108"/>
      <c r="L4" s="107"/>
      <c r="M4" s="108"/>
      <c r="N4" s="107"/>
    </row>
    <row r="5" spans="1:28" ht="14.5">
      <c r="A5" s="109"/>
      <c r="B5" s="110"/>
      <c r="C5" s="109"/>
      <c r="D5" s="110"/>
      <c r="E5" s="110"/>
      <c r="F5" s="110"/>
      <c r="G5" s="110"/>
      <c r="H5" s="111"/>
      <c r="I5" s="111"/>
      <c r="J5" s="111"/>
      <c r="K5" s="111"/>
      <c r="L5" s="1010" t="s">
        <v>1474</v>
      </c>
      <c r="M5" s="1010"/>
      <c r="N5" s="1010"/>
    </row>
    <row r="6" spans="1:28" ht="21.75" customHeight="1">
      <c r="A6" s="1007" t="s">
        <v>8</v>
      </c>
      <c r="B6" s="112"/>
      <c r="C6" s="1008" t="s">
        <v>40</v>
      </c>
      <c r="D6" s="112"/>
      <c r="E6" s="112"/>
      <c r="F6" s="1008" t="s">
        <v>207</v>
      </c>
      <c r="G6" s="112"/>
      <c r="H6" s="1008" t="s">
        <v>111</v>
      </c>
      <c r="I6" s="112"/>
      <c r="J6" s="1008" t="s">
        <v>991</v>
      </c>
      <c r="K6" s="112"/>
      <c r="L6" s="1008" t="s">
        <v>1488</v>
      </c>
      <c r="M6" s="112"/>
      <c r="N6" s="1008" t="s">
        <v>11</v>
      </c>
    </row>
    <row r="7" spans="1:28" ht="20.25" customHeight="1">
      <c r="A7" s="1007"/>
      <c r="B7" s="112"/>
      <c r="C7" s="1009"/>
      <c r="D7" s="112"/>
      <c r="E7" s="112"/>
      <c r="F7" s="1009"/>
      <c r="G7" s="112"/>
      <c r="H7" s="1009"/>
      <c r="I7" s="112"/>
      <c r="J7" s="1009"/>
      <c r="K7" s="112"/>
      <c r="L7" s="1009"/>
      <c r="M7" s="112"/>
      <c r="N7" s="1009"/>
    </row>
    <row r="8" spans="1:28" ht="14.5">
      <c r="A8" s="113" t="s">
        <v>732</v>
      </c>
      <c r="B8" s="113"/>
      <c r="C8" s="114">
        <v>5845999</v>
      </c>
      <c r="D8" s="115">
        <v>0</v>
      </c>
      <c r="E8" s="115">
        <v>0</v>
      </c>
      <c r="F8" s="116">
        <v>6831394</v>
      </c>
      <c r="G8" s="115"/>
      <c r="H8" s="116">
        <v>8813288.3800000008</v>
      </c>
      <c r="I8" s="115">
        <v>0</v>
      </c>
      <c r="J8" s="114">
        <v>2144820</v>
      </c>
      <c r="K8" s="115"/>
      <c r="L8" s="114">
        <v>-804496.01742569066</v>
      </c>
      <c r="M8" s="115">
        <v>0</v>
      </c>
      <c r="N8" s="114">
        <v>22831005.399999999</v>
      </c>
    </row>
    <row r="9" spans="1:28" ht="16.5" customHeight="1">
      <c r="A9" s="117" t="s">
        <v>1442</v>
      </c>
      <c r="B9" s="113"/>
      <c r="C9" s="667">
        <v>6831394</v>
      </c>
      <c r="D9" s="668"/>
      <c r="E9" s="668"/>
      <c r="F9" s="669">
        <v>-6831394</v>
      </c>
      <c r="G9" s="126"/>
      <c r="H9" s="75"/>
      <c r="I9" s="126"/>
      <c r="J9" s="128"/>
      <c r="K9" s="126"/>
      <c r="L9" s="128"/>
      <c r="M9" s="128"/>
      <c r="N9" s="120">
        <v>0</v>
      </c>
    </row>
    <row r="10" spans="1:28" ht="16.5" customHeight="1">
      <c r="A10" s="735" t="s">
        <v>893</v>
      </c>
      <c r="B10" s="113"/>
      <c r="C10" s="667"/>
      <c r="D10" s="668"/>
      <c r="E10" s="668"/>
      <c r="F10" s="669"/>
      <c r="G10" s="126"/>
      <c r="H10" s="669">
        <v>70802.140000000014</v>
      </c>
      <c r="I10" s="126"/>
      <c r="J10" s="128"/>
      <c r="K10" s="126"/>
      <c r="L10" s="128"/>
      <c r="M10" s="128"/>
      <c r="N10" s="120">
        <v>70802.140000000014</v>
      </c>
    </row>
    <row r="11" spans="1:28" ht="16.5" customHeight="1">
      <c r="A11" s="117" t="s">
        <v>1463</v>
      </c>
      <c r="B11" s="113"/>
      <c r="C11" s="667"/>
      <c r="D11" s="668"/>
      <c r="E11" s="668"/>
      <c r="F11" s="669"/>
      <c r="G11" s="126"/>
      <c r="H11" s="669">
        <v>1206.19</v>
      </c>
      <c r="I11" s="126"/>
      <c r="J11" s="128"/>
      <c r="K11" s="126"/>
      <c r="L11" s="128"/>
      <c r="M11" s="128"/>
      <c r="N11" s="120">
        <v>1206.19</v>
      </c>
    </row>
    <row r="12" spans="1:28" ht="16.5" customHeight="1">
      <c r="A12" s="117" t="s">
        <v>748</v>
      </c>
      <c r="B12" s="121"/>
      <c r="C12" s="119">
        <v>0</v>
      </c>
      <c r="D12" s="119"/>
      <c r="E12" s="119"/>
      <c r="F12" s="119">
        <v>0</v>
      </c>
      <c r="G12" s="119"/>
      <c r="H12" s="119">
        <v>-57772.52</v>
      </c>
      <c r="I12" s="119"/>
      <c r="J12" s="119">
        <v>0</v>
      </c>
      <c r="K12" s="119"/>
      <c r="L12" s="119">
        <v>57772.52</v>
      </c>
      <c r="M12" s="119"/>
      <c r="N12" s="120">
        <v>0</v>
      </c>
      <c r="X12" s="122"/>
      <c r="Y12" s="122"/>
      <c r="Z12" s="122"/>
      <c r="AA12" s="122"/>
      <c r="AB12" s="122"/>
    </row>
    <row r="13" spans="1:28" ht="16.5" customHeight="1">
      <c r="A13" s="117" t="s">
        <v>1004</v>
      </c>
      <c r="B13" s="130"/>
      <c r="C13" s="119">
        <v>0</v>
      </c>
      <c r="D13" s="119"/>
      <c r="E13" s="119"/>
      <c r="F13" s="119">
        <v>0</v>
      </c>
      <c r="G13" s="119"/>
      <c r="H13" s="119">
        <v>0</v>
      </c>
      <c r="I13" s="120"/>
      <c r="J13" s="120">
        <v>0</v>
      </c>
      <c r="K13" s="120"/>
      <c r="L13" s="120">
        <v>-3366152</v>
      </c>
      <c r="M13" s="120"/>
      <c r="N13" s="120">
        <v>-3366152</v>
      </c>
      <c r="P13" s="123"/>
      <c r="Q13" s="123"/>
    </row>
    <row r="14" spans="1:28" ht="14.5">
      <c r="A14" s="124" t="s">
        <v>1458</v>
      </c>
      <c r="B14" s="113"/>
      <c r="C14" s="125">
        <v>12677393</v>
      </c>
      <c r="D14" s="126">
        <v>0</v>
      </c>
      <c r="E14" s="126">
        <v>0</v>
      </c>
      <c r="F14" s="127">
        <v>0</v>
      </c>
      <c r="G14" s="126"/>
      <c r="H14" s="127">
        <v>8827524.1900000013</v>
      </c>
      <c r="I14" s="126">
        <v>0</v>
      </c>
      <c r="J14" s="125">
        <v>2144820</v>
      </c>
      <c r="K14" s="126"/>
      <c r="L14" s="125">
        <v>-4112875.4974256908</v>
      </c>
      <c r="M14" s="128">
        <v>0</v>
      </c>
      <c r="N14" s="125">
        <v>19536861.5</v>
      </c>
      <c r="P14" s="123">
        <v>14258802.400550012</v>
      </c>
      <c r="Q14" s="129">
        <f>N14-P14</f>
        <v>5278059.0994499885</v>
      </c>
    </row>
    <row r="15" spans="1:28" ht="14.5">
      <c r="A15" s="117" t="s">
        <v>1442</v>
      </c>
      <c r="B15" s="113"/>
      <c r="C15" s="669">
        <v>500001</v>
      </c>
      <c r="D15" s="668"/>
      <c r="E15" s="668"/>
      <c r="F15" s="669">
        <v>-500001</v>
      </c>
      <c r="G15" s="126"/>
      <c r="H15" s="75"/>
      <c r="I15" s="126"/>
      <c r="J15" s="128"/>
      <c r="K15" s="126"/>
      <c r="L15" s="128"/>
      <c r="M15" s="128"/>
      <c r="N15" s="120">
        <f t="shared" ref="N15:N20" si="0">SUM(C15:L15)</f>
        <v>0</v>
      </c>
      <c r="P15" s="123"/>
      <c r="Q15" s="129"/>
      <c r="X15" s="834"/>
    </row>
    <row r="16" spans="1:28" ht="14.5">
      <c r="A16" s="117" t="s">
        <v>2382</v>
      </c>
      <c r="B16" s="113"/>
      <c r="C16" s="667"/>
      <c r="D16" s="668"/>
      <c r="E16" s="668"/>
      <c r="F16" s="669">
        <v>500001</v>
      </c>
      <c r="G16" s="126"/>
      <c r="H16" s="75"/>
      <c r="I16" s="126"/>
      <c r="J16" s="128"/>
      <c r="K16" s="126"/>
      <c r="L16" s="128"/>
      <c r="M16" s="128"/>
      <c r="N16" s="120">
        <f t="shared" si="0"/>
        <v>500001</v>
      </c>
      <c r="P16" s="123"/>
      <c r="Q16" s="129"/>
      <c r="X16" s="834"/>
    </row>
    <row r="17" spans="1:22" ht="14.5" hidden="1">
      <c r="A17" s="735" t="s">
        <v>893</v>
      </c>
      <c r="B17" s="113"/>
      <c r="C17" s="667"/>
      <c r="D17" s="668"/>
      <c r="E17" s="668"/>
      <c r="F17" s="669"/>
      <c r="G17" s="126"/>
      <c r="H17" s="669"/>
      <c r="I17" s="126"/>
      <c r="J17" s="128"/>
      <c r="K17" s="126"/>
      <c r="L17" s="128"/>
      <c r="M17" s="128"/>
      <c r="N17" s="120">
        <f t="shared" si="0"/>
        <v>0</v>
      </c>
      <c r="P17" s="123"/>
      <c r="Q17" s="129"/>
    </row>
    <row r="18" spans="1:22" ht="14.5" hidden="1">
      <c r="A18" s="117" t="s">
        <v>1463</v>
      </c>
      <c r="B18" s="113"/>
      <c r="C18" s="667"/>
      <c r="D18" s="668"/>
      <c r="E18" s="668"/>
      <c r="F18" s="669"/>
      <c r="G18" s="126"/>
      <c r="H18" s="669">
        <f>'Notes 6-29'!J227</f>
        <v>0</v>
      </c>
      <c r="I18" s="126"/>
      <c r="J18" s="128"/>
      <c r="K18" s="126"/>
      <c r="L18" s="128"/>
      <c r="M18" s="128"/>
      <c r="N18" s="120">
        <f t="shared" si="0"/>
        <v>0</v>
      </c>
      <c r="P18" s="123"/>
      <c r="Q18" s="129"/>
    </row>
    <row r="19" spans="1:22" ht="16.5" customHeight="1">
      <c r="A19" s="117" t="s">
        <v>748</v>
      </c>
      <c r="B19" s="121"/>
      <c r="C19" s="119">
        <v>0</v>
      </c>
      <c r="D19" s="119"/>
      <c r="E19" s="119"/>
      <c r="F19" s="119">
        <v>0</v>
      </c>
      <c r="G19" s="119"/>
      <c r="H19" s="119">
        <f>-'Notes 6-29'!J229</f>
        <v>-57794.64</v>
      </c>
      <c r="I19" s="119"/>
      <c r="J19" s="119">
        <v>0</v>
      </c>
      <c r="K19" s="119"/>
      <c r="L19" s="119">
        <f>-H19</f>
        <v>57794.64</v>
      </c>
      <c r="M19" s="119"/>
      <c r="N19" s="120">
        <f t="shared" si="0"/>
        <v>0</v>
      </c>
      <c r="P19" s="123"/>
      <c r="Q19" s="123"/>
    </row>
    <row r="20" spans="1:22" s="131" customFormat="1" ht="15" customHeight="1">
      <c r="A20" s="117" t="s">
        <v>1004</v>
      </c>
      <c r="B20" s="130"/>
      <c r="C20" s="119">
        <v>0</v>
      </c>
      <c r="D20" s="119"/>
      <c r="E20" s="119"/>
      <c r="F20" s="119">
        <v>0</v>
      </c>
      <c r="G20" s="119"/>
      <c r="H20" s="119">
        <v>0</v>
      </c>
      <c r="I20" s="120"/>
      <c r="J20" s="120">
        <f>PL!D32</f>
        <v>0</v>
      </c>
      <c r="K20" s="120"/>
      <c r="L20" s="120">
        <f>PL!F32</f>
        <v>255390</v>
      </c>
      <c r="M20" s="120"/>
      <c r="N20" s="120">
        <f t="shared" si="0"/>
        <v>255390</v>
      </c>
      <c r="P20" s="132"/>
      <c r="Q20" s="132"/>
    </row>
    <row r="21" spans="1:22" ht="15" thickBot="1">
      <c r="A21" s="113" t="s">
        <v>3800</v>
      </c>
      <c r="B21" s="113"/>
      <c r="C21" s="133">
        <f>SUM(C14:C20)</f>
        <v>13177394</v>
      </c>
      <c r="D21" s="115">
        <f>SUM(D19:D20)</f>
        <v>0</v>
      </c>
      <c r="E21" s="115">
        <f>SUM(E19:E20)</f>
        <v>0</v>
      </c>
      <c r="F21" s="133">
        <f>SUM(F14:F20)</f>
        <v>0</v>
      </c>
      <c r="G21" s="115"/>
      <c r="H21" s="133">
        <f>SUM(H14:H20)</f>
        <v>8769729.5500000007</v>
      </c>
      <c r="I21" s="115">
        <f>SUM(I19:I20)</f>
        <v>0</v>
      </c>
      <c r="J21" s="133">
        <f>SUM(J14:J20)</f>
        <v>2144820</v>
      </c>
      <c r="K21" s="115"/>
      <c r="L21" s="133">
        <f>SUM(L14:L20)</f>
        <v>-3799690.8574256906</v>
      </c>
      <c r="M21" s="115">
        <f>SUM(M19:M20)</f>
        <v>0</v>
      </c>
      <c r="N21" s="133">
        <f>SUM(N14:N20)-0.4</f>
        <v>20292252.100000001</v>
      </c>
      <c r="P21" s="135">
        <f>BS!H37</f>
        <v>20292252</v>
      </c>
      <c r="Q21" s="129">
        <f>N21-P21</f>
        <v>0.10000000149011612</v>
      </c>
      <c r="T21" s="106">
        <f>BS!H37</f>
        <v>20292252</v>
      </c>
      <c r="V21" s="136">
        <f>N21-T21</f>
        <v>0.10000000149011612</v>
      </c>
    </row>
    <row r="22" spans="1:22" ht="20.25" customHeight="1" thickTop="1">
      <c r="A22" s="113"/>
      <c r="B22" s="113"/>
      <c r="C22" s="115"/>
      <c r="D22" s="115"/>
      <c r="E22" s="115"/>
      <c r="F22" s="115"/>
      <c r="G22" s="115"/>
      <c r="H22" s="115"/>
      <c r="I22" s="115"/>
      <c r="J22" s="115"/>
      <c r="K22" s="115"/>
      <c r="L22" s="115"/>
      <c r="M22" s="115"/>
      <c r="N22" s="137"/>
      <c r="P22" s="129">
        <f>N22-N21</f>
        <v>-20292252.100000001</v>
      </c>
      <c r="Q22" s="123"/>
    </row>
    <row r="23" spans="1:22" ht="14.5">
      <c r="A23" s="113"/>
      <c r="B23" s="113"/>
      <c r="C23" s="115"/>
      <c r="D23" s="115"/>
      <c r="E23" s="115"/>
      <c r="F23" s="115"/>
      <c r="G23" s="115"/>
      <c r="H23" s="115"/>
      <c r="I23" s="115"/>
      <c r="J23" s="115"/>
      <c r="K23" s="115"/>
      <c r="L23" s="115"/>
      <c r="M23" s="115"/>
      <c r="N23" s="137"/>
      <c r="P23" s="129"/>
      <c r="Q23" s="123"/>
    </row>
    <row r="24" spans="1:22" ht="15.75" customHeight="1">
      <c r="A24" s="1011" t="str">
        <f>PL!A40</f>
        <v>The annexed notes 1 to 36 form an integral part of these financial statements.</v>
      </c>
      <c r="B24" s="1011"/>
      <c r="C24" s="1011"/>
      <c r="D24" s="1011"/>
      <c r="E24" s="1011"/>
      <c r="F24" s="1011"/>
      <c r="G24" s="1011"/>
      <c r="H24" s="1011"/>
      <c r="I24" s="1011"/>
      <c r="J24" s="1011"/>
      <c r="K24" s="1011"/>
      <c r="L24" s="1011"/>
      <c r="M24" s="1011"/>
      <c r="N24" s="1011"/>
      <c r="P24" s="129"/>
      <c r="Q24" s="123"/>
    </row>
    <row r="25" spans="1:22" ht="14.5">
      <c r="A25" s="113"/>
      <c r="B25" s="113"/>
      <c r="C25" s="115"/>
      <c r="D25" s="115"/>
      <c r="E25" s="115"/>
      <c r="F25" s="115"/>
      <c r="G25" s="115"/>
      <c r="H25" s="115"/>
      <c r="I25" s="115"/>
      <c r="J25" s="115"/>
      <c r="K25" s="115"/>
      <c r="L25" s="115"/>
      <c r="M25" s="115"/>
      <c r="N25" s="137"/>
      <c r="P25" s="129"/>
      <c r="Q25" s="123"/>
    </row>
    <row r="26" spans="1:22" ht="14.5">
      <c r="A26" s="113"/>
      <c r="B26" s="113"/>
      <c r="C26" s="115"/>
      <c r="D26" s="115"/>
      <c r="E26" s="115"/>
      <c r="F26" s="115"/>
      <c r="G26" s="115"/>
      <c r="H26" s="115"/>
      <c r="I26" s="115"/>
      <c r="J26" s="115"/>
      <c r="K26" s="115"/>
      <c r="L26" s="115"/>
      <c r="M26" s="115"/>
      <c r="N26" s="137"/>
      <c r="P26" s="129"/>
      <c r="Q26" s="123"/>
    </row>
    <row r="27" spans="1:22" ht="14.5">
      <c r="A27" s="113"/>
      <c r="B27" s="113"/>
      <c r="C27" s="115"/>
      <c r="D27" s="115"/>
      <c r="E27" s="115"/>
      <c r="F27" s="115"/>
      <c r="G27" s="115"/>
      <c r="H27" s="115"/>
      <c r="I27" s="115"/>
      <c r="J27" s="115"/>
      <c r="K27" s="115"/>
      <c r="L27" s="115"/>
      <c r="M27" s="115"/>
      <c r="N27" s="137"/>
      <c r="P27" s="129"/>
      <c r="Q27" s="123"/>
    </row>
    <row r="28" spans="1:22" ht="14.5">
      <c r="A28" s="113"/>
      <c r="B28" s="113"/>
      <c r="C28" s="115"/>
      <c r="D28" s="115"/>
      <c r="E28" s="115"/>
      <c r="F28" s="115"/>
      <c r="G28" s="115"/>
      <c r="H28" s="115"/>
      <c r="I28" s="115"/>
      <c r="J28" s="115"/>
      <c r="K28" s="115"/>
      <c r="L28" s="115"/>
      <c r="M28" s="115"/>
      <c r="N28" s="137"/>
      <c r="P28" s="129"/>
      <c r="Q28" s="123"/>
    </row>
    <row r="29" spans="1:22" ht="14.5">
      <c r="A29" s="113"/>
      <c r="B29" s="113"/>
      <c r="C29" s="115"/>
      <c r="D29" s="115"/>
      <c r="E29" s="115"/>
      <c r="F29" s="115"/>
      <c r="G29" s="115"/>
      <c r="H29" s="115"/>
      <c r="I29" s="115"/>
      <c r="J29" s="115"/>
      <c r="K29" s="115"/>
      <c r="L29" s="115"/>
      <c r="M29" s="115"/>
      <c r="N29" s="137"/>
      <c r="P29" s="129"/>
      <c r="Q29" s="123"/>
    </row>
    <row r="30" spans="1:22" ht="14.5">
      <c r="A30" s="113"/>
      <c r="B30" s="113"/>
      <c r="C30" s="115"/>
      <c r="D30" s="115"/>
      <c r="E30" s="115"/>
      <c r="F30" s="115"/>
      <c r="G30" s="115"/>
      <c r="H30" s="115"/>
      <c r="I30" s="115"/>
      <c r="J30" s="115"/>
      <c r="K30" s="115"/>
      <c r="L30" s="115"/>
      <c r="M30" s="115"/>
      <c r="N30" s="137"/>
      <c r="P30" s="129"/>
      <c r="Q30" s="123"/>
    </row>
    <row r="31" spans="1:22" ht="14.5">
      <c r="A31" s="138" t="s">
        <v>871</v>
      </c>
      <c r="C31" s="1014" t="s">
        <v>872</v>
      </c>
      <c r="D31" s="1015"/>
      <c r="E31" s="1015"/>
      <c r="F31" s="1015"/>
      <c r="G31" s="1015"/>
      <c r="H31" s="1015"/>
      <c r="L31" s="1016" t="s">
        <v>864</v>
      </c>
      <c r="M31" s="1017"/>
      <c r="N31" s="1017"/>
    </row>
    <row r="32" spans="1:22" ht="14.65" customHeight="1">
      <c r="A32" s="139" t="s">
        <v>1508</v>
      </c>
      <c r="C32" s="1012" t="s">
        <v>1329</v>
      </c>
      <c r="D32" s="1012"/>
      <c r="E32" s="1012"/>
      <c r="F32" s="1012"/>
      <c r="G32" s="1012"/>
      <c r="H32" s="1012"/>
      <c r="L32" s="1013" t="s">
        <v>1325</v>
      </c>
      <c r="M32" s="1013"/>
      <c r="N32" s="1013"/>
    </row>
    <row r="33" spans="3:24" ht="21.75" hidden="1" customHeight="1"/>
    <row r="34" spans="3:24" ht="21.75" hidden="1" customHeight="1">
      <c r="C34" s="140">
        <v>10479162.940000001</v>
      </c>
      <c r="D34" s="118">
        <v>0</v>
      </c>
      <c r="E34" s="118">
        <v>0</v>
      </c>
      <c r="F34" s="118"/>
      <c r="G34" s="118"/>
      <c r="H34" s="140">
        <v>819076.37</v>
      </c>
      <c r="I34" s="118">
        <v>0</v>
      </c>
      <c r="J34" s="118"/>
      <c r="K34" s="118"/>
      <c r="L34" s="140">
        <v>9587372.1700000018</v>
      </c>
      <c r="M34" s="118">
        <v>0</v>
      </c>
      <c r="N34" s="140">
        <v>20885611.490000002</v>
      </c>
    </row>
    <row r="35" spans="3:24" ht="21.75" hidden="1" customHeight="1">
      <c r="C35" s="122">
        <f>C21-C34</f>
        <v>2698231.0599999987</v>
      </c>
      <c r="D35" s="141">
        <f t="shared" ref="D35:N35" si="1">D21-D34</f>
        <v>0</v>
      </c>
      <c r="E35" s="141">
        <f t="shared" si="1"/>
        <v>0</v>
      </c>
      <c r="F35" s="141"/>
      <c r="G35" s="141"/>
      <c r="H35" s="122">
        <f t="shared" si="1"/>
        <v>7950653.1800000006</v>
      </c>
      <c r="I35" s="141">
        <f t="shared" si="1"/>
        <v>0</v>
      </c>
      <c r="J35" s="141"/>
      <c r="K35" s="141"/>
      <c r="L35" s="122">
        <f t="shared" si="1"/>
        <v>-13387063.027425691</v>
      </c>
      <c r="M35" s="141">
        <f t="shared" si="1"/>
        <v>0</v>
      </c>
      <c r="N35" s="122">
        <f t="shared" si="1"/>
        <v>-593359.3900000006</v>
      </c>
    </row>
    <row r="36" spans="3:24" ht="21.75" hidden="1" customHeight="1">
      <c r="C36" s="142"/>
      <c r="D36" s="143"/>
      <c r="E36" s="143"/>
      <c r="F36" s="143"/>
      <c r="G36" s="143"/>
      <c r="H36" s="142"/>
      <c r="I36" s="143"/>
      <c r="J36" s="143"/>
      <c r="K36" s="143"/>
      <c r="L36" s="142"/>
      <c r="M36" s="143"/>
      <c r="N36" s="142"/>
    </row>
    <row r="37" spans="3:24" ht="21.75" hidden="1" customHeight="1">
      <c r="C37" s="106" t="s">
        <v>684</v>
      </c>
    </row>
    <row r="38" spans="3:24" ht="21.75" hidden="1" customHeight="1">
      <c r="X38" s="144"/>
    </row>
    <row r="40" spans="3:24" ht="21.75" hidden="1" customHeight="1"/>
    <row r="41" spans="3:24" ht="21.75" hidden="1" customHeight="1"/>
    <row r="42" spans="3:24" ht="21.75" hidden="1" customHeight="1">
      <c r="C42" s="140">
        <f>BS!H32</f>
        <v>13177394</v>
      </c>
      <c r="D42" s="118"/>
      <c r="E42" s="118"/>
      <c r="F42" s="118"/>
      <c r="G42" s="118"/>
      <c r="H42" s="140">
        <f>BS!H33</f>
        <v>8769729</v>
      </c>
      <c r="I42" s="118"/>
      <c r="J42" s="118"/>
      <c r="K42" s="118"/>
      <c r="L42" s="140">
        <f>BS!H36</f>
        <v>-3799691</v>
      </c>
      <c r="M42" s="118"/>
      <c r="N42" s="140">
        <f>BS!H37</f>
        <v>20292252</v>
      </c>
    </row>
    <row r="43" spans="3:24" ht="21.75" hidden="1" customHeight="1">
      <c r="C43" s="140">
        <f>C21-C42</f>
        <v>0</v>
      </c>
      <c r="D43" s="118">
        <f t="shared" ref="D43:N43" si="2">D21-D42</f>
        <v>0</v>
      </c>
      <c r="E43" s="118">
        <f t="shared" si="2"/>
        <v>0</v>
      </c>
      <c r="F43" s="118"/>
      <c r="G43" s="118"/>
      <c r="H43" s="140">
        <f t="shared" si="2"/>
        <v>0.55000000074505806</v>
      </c>
      <c r="I43" s="118">
        <f t="shared" si="2"/>
        <v>0</v>
      </c>
      <c r="J43" s="118"/>
      <c r="K43" s="118"/>
      <c r="L43" s="140">
        <f t="shared" si="2"/>
        <v>0.1425743093714118</v>
      </c>
      <c r="M43" s="118">
        <f t="shared" si="2"/>
        <v>0</v>
      </c>
      <c r="N43" s="140">
        <f t="shared" si="2"/>
        <v>0.10000000149011612</v>
      </c>
    </row>
    <row r="44" spans="3:24" ht="21.75" hidden="1" customHeight="1"/>
    <row r="45" spans="3:24" ht="21.75" hidden="1" customHeight="1"/>
    <row r="46" spans="3:24" ht="21.75" hidden="1" customHeight="1"/>
    <row r="47" spans="3:24" ht="21.75" hidden="1" customHeight="1"/>
    <row r="48" spans="3:24" ht="21.75" hidden="1" customHeight="1"/>
    <row r="49" ht="21.75" hidden="1" customHeight="1"/>
    <row r="50" ht="21.75" hidden="1" customHeight="1"/>
    <row r="51" ht="21.75" hidden="1" customHeight="1"/>
  </sheetData>
  <mergeCells count="16">
    <mergeCell ref="A24:N24"/>
    <mergeCell ref="C32:H32"/>
    <mergeCell ref="L32:N32"/>
    <mergeCell ref="C31:H31"/>
    <mergeCell ref="L31:N31"/>
    <mergeCell ref="A1:N1"/>
    <mergeCell ref="A2:N2"/>
    <mergeCell ref="A3:N3"/>
    <mergeCell ref="A6:A7"/>
    <mergeCell ref="C6:C7"/>
    <mergeCell ref="L6:L7"/>
    <mergeCell ref="N6:N7"/>
    <mergeCell ref="H6:H7"/>
    <mergeCell ref="L5:N5"/>
    <mergeCell ref="F6:F7"/>
    <mergeCell ref="J6:J7"/>
  </mergeCells>
  <printOptions horizontalCentered="1"/>
  <pageMargins left="0.5" right="0.5" top="1" bottom="0.5" header="0.3" footer="0.3"/>
  <pageSetup paperSize="9" scale="88" firstPageNumber="6" orientation="landscape"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0066FF"/>
    <pageSetUpPr fitToPage="1"/>
  </sheetPr>
  <dimension ref="A1:GT67"/>
  <sheetViews>
    <sheetView showGridLines="0" view="pageBreakPreview" topLeftCell="A34" zoomScaleSheetLayoutView="100" workbookViewId="0">
      <selection activeCell="M15" sqref="M15"/>
    </sheetView>
  </sheetViews>
  <sheetFormatPr defaultRowHeight="15" customHeight="1"/>
  <cols>
    <col min="1" max="1" width="3.7265625" style="196" customWidth="1"/>
    <col min="2" max="2" width="2.7265625" style="151" customWidth="1"/>
    <col min="3" max="3" width="2.26953125" style="151" customWidth="1"/>
    <col min="4" max="4" width="30.26953125" style="151" customWidth="1"/>
    <col min="5" max="5" width="24" style="152" customWidth="1"/>
    <col min="6" max="6" width="15.1796875" style="161" customWidth="1"/>
    <col min="7" max="7" width="0.7265625" style="152" customWidth="1"/>
    <col min="8" max="8" width="16.54296875" style="131" customWidth="1"/>
    <col min="9" max="9" width="2" style="197" customWidth="1"/>
    <col min="10" max="10" width="12.7265625" style="152" bestFit="1" customWidth="1"/>
    <col min="11" max="13" width="9.26953125" style="151"/>
    <col min="14" max="14" width="13.54296875" style="151" bestFit="1" customWidth="1"/>
    <col min="15" max="15" width="9.26953125" style="151"/>
    <col min="16" max="16" width="13.54296875" style="151" bestFit="1" customWidth="1"/>
    <col min="17" max="197" width="9.26953125" style="151"/>
    <col min="198" max="198" width="23.7265625" style="151" customWidth="1"/>
    <col min="199" max="222" width="9.26953125" style="151"/>
    <col min="223" max="223" width="1.26953125" style="151" customWidth="1"/>
    <col min="224" max="224" width="3.7265625" style="151" customWidth="1"/>
    <col min="225" max="225" width="2.7265625" style="151" customWidth="1"/>
    <col min="226" max="226" width="3.7265625" style="151" customWidth="1"/>
    <col min="227" max="227" width="30.7265625" style="151" customWidth="1"/>
    <col min="228" max="228" width="28" style="151" customWidth="1"/>
    <col min="229" max="229" width="1.26953125" style="151" customWidth="1"/>
    <col min="230" max="230" width="12.26953125" style="151" bestFit="1" customWidth="1"/>
    <col min="231" max="231" width="0.7265625" style="151" customWidth="1"/>
    <col min="232" max="232" width="11.26953125" style="151" bestFit="1" customWidth="1"/>
    <col min="233" max="235" width="0" style="151" hidden="1" customWidth="1"/>
    <col min="236" max="237" width="16.7265625" style="151" bestFit="1" customWidth="1"/>
    <col min="238" max="238" width="16" style="151" bestFit="1" customWidth="1"/>
    <col min="239" max="240" width="9.26953125" style="151"/>
    <col min="241" max="241" width="12" style="151" bestFit="1" customWidth="1"/>
    <col min="242" max="453" width="9.26953125" style="151"/>
    <col min="454" max="454" width="23.7265625" style="151" customWidth="1"/>
    <col min="455" max="478" width="9.26953125" style="151"/>
    <col min="479" max="479" width="1.26953125" style="151" customWidth="1"/>
    <col min="480" max="480" width="3.7265625" style="151" customWidth="1"/>
    <col min="481" max="481" width="2.7265625" style="151" customWidth="1"/>
    <col min="482" max="482" width="3.7265625" style="151" customWidth="1"/>
    <col min="483" max="483" width="30.7265625" style="151" customWidth="1"/>
    <col min="484" max="484" width="28" style="151" customWidth="1"/>
    <col min="485" max="485" width="1.26953125" style="151" customWidth="1"/>
    <col min="486" max="486" width="12.26953125" style="151" bestFit="1" customWidth="1"/>
    <col min="487" max="487" width="0.7265625" style="151" customWidth="1"/>
    <col min="488" max="488" width="11.26953125" style="151" bestFit="1" customWidth="1"/>
    <col min="489" max="491" width="0" style="151" hidden="1" customWidth="1"/>
    <col min="492" max="493" width="16.7265625" style="151" bestFit="1" customWidth="1"/>
    <col min="494" max="494" width="16" style="151" bestFit="1" customWidth="1"/>
    <col min="495" max="496" width="9.26953125" style="151"/>
    <col min="497" max="497" width="12" style="151" bestFit="1" customWidth="1"/>
    <col min="498" max="709" width="9.26953125" style="151"/>
    <col min="710" max="710" width="23.7265625" style="151" customWidth="1"/>
    <col min="711" max="734" width="9.26953125" style="151"/>
    <col min="735" max="735" width="1.26953125" style="151" customWidth="1"/>
    <col min="736" max="736" width="3.7265625" style="151" customWidth="1"/>
    <col min="737" max="737" width="2.7265625" style="151" customWidth="1"/>
    <col min="738" max="738" width="3.7265625" style="151" customWidth="1"/>
    <col min="739" max="739" width="30.7265625" style="151" customWidth="1"/>
    <col min="740" max="740" width="28" style="151" customWidth="1"/>
    <col min="741" max="741" width="1.26953125" style="151" customWidth="1"/>
    <col min="742" max="742" width="12.26953125" style="151" bestFit="1" customWidth="1"/>
    <col min="743" max="743" width="0.7265625" style="151" customWidth="1"/>
    <col min="744" max="744" width="11.26953125" style="151" bestFit="1" customWidth="1"/>
    <col min="745" max="747" width="0" style="151" hidden="1" customWidth="1"/>
    <col min="748" max="749" width="16.7265625" style="151" bestFit="1" customWidth="1"/>
    <col min="750" max="750" width="16" style="151" bestFit="1" customWidth="1"/>
    <col min="751" max="752" width="9.26953125" style="151"/>
    <col min="753" max="753" width="12" style="151" bestFit="1" customWidth="1"/>
    <col min="754" max="965" width="9.26953125" style="151"/>
    <col min="966" max="966" width="23.7265625" style="151" customWidth="1"/>
    <col min="967" max="990" width="9.26953125" style="151"/>
    <col min="991" max="991" width="1.26953125" style="151" customWidth="1"/>
    <col min="992" max="992" width="3.7265625" style="151" customWidth="1"/>
    <col min="993" max="993" width="2.7265625" style="151" customWidth="1"/>
    <col min="994" max="994" width="3.7265625" style="151" customWidth="1"/>
    <col min="995" max="995" width="30.7265625" style="151" customWidth="1"/>
    <col min="996" max="996" width="28" style="151" customWidth="1"/>
    <col min="997" max="997" width="1.26953125" style="151" customWidth="1"/>
    <col min="998" max="998" width="12.26953125" style="151" bestFit="1" customWidth="1"/>
    <col min="999" max="999" width="0.7265625" style="151" customWidth="1"/>
    <col min="1000" max="1000" width="11.26953125" style="151" bestFit="1" customWidth="1"/>
    <col min="1001" max="1003" width="0" style="151" hidden="1" customWidth="1"/>
    <col min="1004" max="1005" width="16.7265625" style="151" bestFit="1" customWidth="1"/>
    <col min="1006" max="1006" width="16" style="151" bestFit="1" customWidth="1"/>
    <col min="1007" max="1008" width="9.26953125" style="151"/>
    <col min="1009" max="1009" width="12" style="151" bestFit="1" customWidth="1"/>
    <col min="1010" max="1221" width="9.26953125" style="151"/>
    <col min="1222" max="1222" width="23.7265625" style="151" customWidth="1"/>
    <col min="1223" max="1246" width="9.26953125" style="151"/>
    <col min="1247" max="1247" width="1.26953125" style="151" customWidth="1"/>
    <col min="1248" max="1248" width="3.7265625" style="151" customWidth="1"/>
    <col min="1249" max="1249" width="2.7265625" style="151" customWidth="1"/>
    <col min="1250" max="1250" width="3.7265625" style="151" customWidth="1"/>
    <col min="1251" max="1251" width="30.7265625" style="151" customWidth="1"/>
    <col min="1252" max="1252" width="28" style="151" customWidth="1"/>
    <col min="1253" max="1253" width="1.26953125" style="151" customWidth="1"/>
    <col min="1254" max="1254" width="12.26953125" style="151" bestFit="1" customWidth="1"/>
    <col min="1255" max="1255" width="0.7265625" style="151" customWidth="1"/>
    <col min="1256" max="1256" width="11.26953125" style="151" bestFit="1" customWidth="1"/>
    <col min="1257" max="1259" width="0" style="151" hidden="1" customWidth="1"/>
    <col min="1260" max="1261" width="16.7265625" style="151" bestFit="1" customWidth="1"/>
    <col min="1262" max="1262" width="16" style="151" bestFit="1" customWidth="1"/>
    <col min="1263" max="1264" width="9.26953125" style="151"/>
    <col min="1265" max="1265" width="12" style="151" bestFit="1" customWidth="1"/>
    <col min="1266" max="1477" width="9.26953125" style="151"/>
    <col min="1478" max="1478" width="23.7265625" style="151" customWidth="1"/>
    <col min="1479" max="1502" width="9.26953125" style="151"/>
    <col min="1503" max="1503" width="1.26953125" style="151" customWidth="1"/>
    <col min="1504" max="1504" width="3.7265625" style="151" customWidth="1"/>
    <col min="1505" max="1505" width="2.7265625" style="151" customWidth="1"/>
    <col min="1506" max="1506" width="3.7265625" style="151" customWidth="1"/>
    <col min="1507" max="1507" width="30.7265625" style="151" customWidth="1"/>
    <col min="1508" max="1508" width="28" style="151" customWidth="1"/>
    <col min="1509" max="1509" width="1.26953125" style="151" customWidth="1"/>
    <col min="1510" max="1510" width="12.26953125" style="151" bestFit="1" customWidth="1"/>
    <col min="1511" max="1511" width="0.7265625" style="151" customWidth="1"/>
    <col min="1512" max="1512" width="11.26953125" style="151" bestFit="1" customWidth="1"/>
    <col min="1513" max="1515" width="0" style="151" hidden="1" customWidth="1"/>
    <col min="1516" max="1517" width="16.7265625" style="151" bestFit="1" customWidth="1"/>
    <col min="1518" max="1518" width="16" style="151" bestFit="1" customWidth="1"/>
    <col min="1519" max="1520" width="9.26953125" style="151"/>
    <col min="1521" max="1521" width="12" style="151" bestFit="1" customWidth="1"/>
    <col min="1522" max="1733" width="9.26953125" style="151"/>
    <col min="1734" max="1734" width="23.7265625" style="151" customWidth="1"/>
    <col min="1735" max="1758" width="9.26953125" style="151"/>
    <col min="1759" max="1759" width="1.26953125" style="151" customWidth="1"/>
    <col min="1760" max="1760" width="3.7265625" style="151" customWidth="1"/>
    <col min="1761" max="1761" width="2.7265625" style="151" customWidth="1"/>
    <col min="1762" max="1762" width="3.7265625" style="151" customWidth="1"/>
    <col min="1763" max="1763" width="30.7265625" style="151" customWidth="1"/>
    <col min="1764" max="1764" width="28" style="151" customWidth="1"/>
    <col min="1765" max="1765" width="1.26953125" style="151" customWidth="1"/>
    <col min="1766" max="1766" width="12.26953125" style="151" bestFit="1" customWidth="1"/>
    <col min="1767" max="1767" width="0.7265625" style="151" customWidth="1"/>
    <col min="1768" max="1768" width="11.26953125" style="151" bestFit="1" customWidth="1"/>
    <col min="1769" max="1771" width="0" style="151" hidden="1" customWidth="1"/>
    <col min="1772" max="1773" width="16.7265625" style="151" bestFit="1" customWidth="1"/>
    <col min="1774" max="1774" width="16" style="151" bestFit="1" customWidth="1"/>
    <col min="1775" max="1776" width="9.26953125" style="151"/>
    <col min="1777" max="1777" width="12" style="151" bestFit="1" customWidth="1"/>
    <col min="1778" max="1989" width="9.26953125" style="151"/>
    <col min="1990" max="1990" width="23.7265625" style="151" customWidth="1"/>
    <col min="1991" max="2014" width="9.26953125" style="151"/>
    <col min="2015" max="2015" width="1.26953125" style="151" customWidth="1"/>
    <col min="2016" max="2016" width="3.7265625" style="151" customWidth="1"/>
    <col min="2017" max="2017" width="2.7265625" style="151" customWidth="1"/>
    <col min="2018" max="2018" width="3.7265625" style="151" customWidth="1"/>
    <col min="2019" max="2019" width="30.7265625" style="151" customWidth="1"/>
    <col min="2020" max="2020" width="28" style="151" customWidth="1"/>
    <col min="2021" max="2021" width="1.26953125" style="151" customWidth="1"/>
    <col min="2022" max="2022" width="12.26953125" style="151" bestFit="1" customWidth="1"/>
    <col min="2023" max="2023" width="0.7265625" style="151" customWidth="1"/>
    <col min="2024" max="2024" width="11.26953125" style="151" bestFit="1" customWidth="1"/>
    <col min="2025" max="2027" width="0" style="151" hidden="1" customWidth="1"/>
    <col min="2028" max="2029" width="16.7265625" style="151" bestFit="1" customWidth="1"/>
    <col min="2030" max="2030" width="16" style="151" bestFit="1" customWidth="1"/>
    <col min="2031" max="2032" width="9.26953125" style="151"/>
    <col min="2033" max="2033" width="12" style="151" bestFit="1" customWidth="1"/>
    <col min="2034" max="2245" width="9.26953125" style="151"/>
    <col min="2246" max="2246" width="23.7265625" style="151" customWidth="1"/>
    <col min="2247" max="2270" width="9.26953125" style="151"/>
    <col min="2271" max="2271" width="1.26953125" style="151" customWidth="1"/>
    <col min="2272" max="2272" width="3.7265625" style="151" customWidth="1"/>
    <col min="2273" max="2273" width="2.7265625" style="151" customWidth="1"/>
    <col min="2274" max="2274" width="3.7265625" style="151" customWidth="1"/>
    <col min="2275" max="2275" width="30.7265625" style="151" customWidth="1"/>
    <col min="2276" max="2276" width="28" style="151" customWidth="1"/>
    <col min="2277" max="2277" width="1.26953125" style="151" customWidth="1"/>
    <col min="2278" max="2278" width="12.26953125" style="151" bestFit="1" customWidth="1"/>
    <col min="2279" max="2279" width="0.7265625" style="151" customWidth="1"/>
    <col min="2280" max="2280" width="11.26953125" style="151" bestFit="1" customWidth="1"/>
    <col min="2281" max="2283" width="0" style="151" hidden="1" customWidth="1"/>
    <col min="2284" max="2285" width="16.7265625" style="151" bestFit="1" customWidth="1"/>
    <col min="2286" max="2286" width="16" style="151" bestFit="1" customWidth="1"/>
    <col min="2287" max="2288" width="9.26953125" style="151"/>
    <col min="2289" max="2289" width="12" style="151" bestFit="1" customWidth="1"/>
    <col min="2290" max="2501" width="9.26953125" style="151"/>
    <col min="2502" max="2502" width="23.7265625" style="151" customWidth="1"/>
    <col min="2503" max="2526" width="9.26953125" style="151"/>
    <col min="2527" max="2527" width="1.26953125" style="151" customWidth="1"/>
    <col min="2528" max="2528" width="3.7265625" style="151" customWidth="1"/>
    <col min="2529" max="2529" width="2.7265625" style="151" customWidth="1"/>
    <col min="2530" max="2530" width="3.7265625" style="151" customWidth="1"/>
    <col min="2531" max="2531" width="30.7265625" style="151" customWidth="1"/>
    <col min="2532" max="2532" width="28" style="151" customWidth="1"/>
    <col min="2533" max="2533" width="1.26953125" style="151" customWidth="1"/>
    <col min="2534" max="2534" width="12.26953125" style="151" bestFit="1" customWidth="1"/>
    <col min="2535" max="2535" width="0.7265625" style="151" customWidth="1"/>
    <col min="2536" max="2536" width="11.26953125" style="151" bestFit="1" customWidth="1"/>
    <col min="2537" max="2539" width="0" style="151" hidden="1" customWidth="1"/>
    <col min="2540" max="2541" width="16.7265625" style="151" bestFit="1" customWidth="1"/>
    <col min="2542" max="2542" width="16" style="151" bestFit="1" customWidth="1"/>
    <col min="2543" max="2544" width="9.26953125" style="151"/>
    <col min="2545" max="2545" width="12" style="151" bestFit="1" customWidth="1"/>
    <col min="2546" max="2757" width="9.26953125" style="151"/>
    <col min="2758" max="2758" width="23.7265625" style="151" customWidth="1"/>
    <col min="2759" max="2782" width="9.26953125" style="151"/>
    <col min="2783" max="2783" width="1.26953125" style="151" customWidth="1"/>
    <col min="2784" max="2784" width="3.7265625" style="151" customWidth="1"/>
    <col min="2785" max="2785" width="2.7265625" style="151" customWidth="1"/>
    <col min="2786" max="2786" width="3.7265625" style="151" customWidth="1"/>
    <col min="2787" max="2787" width="30.7265625" style="151" customWidth="1"/>
    <col min="2788" max="2788" width="28" style="151" customWidth="1"/>
    <col min="2789" max="2789" width="1.26953125" style="151" customWidth="1"/>
    <col min="2790" max="2790" width="12.26953125" style="151" bestFit="1" customWidth="1"/>
    <col min="2791" max="2791" width="0.7265625" style="151" customWidth="1"/>
    <col min="2792" max="2792" width="11.26953125" style="151" bestFit="1" customWidth="1"/>
    <col min="2793" max="2795" width="0" style="151" hidden="1" customWidth="1"/>
    <col min="2796" max="2797" width="16.7265625" style="151" bestFit="1" customWidth="1"/>
    <col min="2798" max="2798" width="16" style="151" bestFit="1" customWidth="1"/>
    <col min="2799" max="2800" width="9.26953125" style="151"/>
    <col min="2801" max="2801" width="12" style="151" bestFit="1" customWidth="1"/>
    <col min="2802" max="3013" width="9.26953125" style="151"/>
    <col min="3014" max="3014" width="23.7265625" style="151" customWidth="1"/>
    <col min="3015" max="3038" width="9.26953125" style="151"/>
    <col min="3039" max="3039" width="1.26953125" style="151" customWidth="1"/>
    <col min="3040" max="3040" width="3.7265625" style="151" customWidth="1"/>
    <col min="3041" max="3041" width="2.7265625" style="151" customWidth="1"/>
    <col min="3042" max="3042" width="3.7265625" style="151" customWidth="1"/>
    <col min="3043" max="3043" width="30.7265625" style="151" customWidth="1"/>
    <col min="3044" max="3044" width="28" style="151" customWidth="1"/>
    <col min="3045" max="3045" width="1.26953125" style="151" customWidth="1"/>
    <col min="3046" max="3046" width="12.26953125" style="151" bestFit="1" customWidth="1"/>
    <col min="3047" max="3047" width="0.7265625" style="151" customWidth="1"/>
    <col min="3048" max="3048" width="11.26953125" style="151" bestFit="1" customWidth="1"/>
    <col min="3049" max="3051" width="0" style="151" hidden="1" customWidth="1"/>
    <col min="3052" max="3053" width="16.7265625" style="151" bestFit="1" customWidth="1"/>
    <col min="3054" max="3054" width="16" style="151" bestFit="1" customWidth="1"/>
    <col min="3055" max="3056" width="9.26953125" style="151"/>
    <col min="3057" max="3057" width="12" style="151" bestFit="1" customWidth="1"/>
    <col min="3058" max="3269" width="9.26953125" style="151"/>
    <col min="3270" max="3270" width="23.7265625" style="151" customWidth="1"/>
    <col min="3271" max="3294" width="9.26953125" style="151"/>
    <col min="3295" max="3295" width="1.26953125" style="151" customWidth="1"/>
    <col min="3296" max="3296" width="3.7265625" style="151" customWidth="1"/>
    <col min="3297" max="3297" width="2.7265625" style="151" customWidth="1"/>
    <col min="3298" max="3298" width="3.7265625" style="151" customWidth="1"/>
    <col min="3299" max="3299" width="30.7265625" style="151" customWidth="1"/>
    <col min="3300" max="3300" width="28" style="151" customWidth="1"/>
    <col min="3301" max="3301" width="1.26953125" style="151" customWidth="1"/>
    <col min="3302" max="3302" width="12.26953125" style="151" bestFit="1" customWidth="1"/>
    <col min="3303" max="3303" width="0.7265625" style="151" customWidth="1"/>
    <col min="3304" max="3304" width="11.26953125" style="151" bestFit="1" customWidth="1"/>
    <col min="3305" max="3307" width="0" style="151" hidden="1" customWidth="1"/>
    <col min="3308" max="3309" width="16.7265625" style="151" bestFit="1" customWidth="1"/>
    <col min="3310" max="3310" width="16" style="151" bestFit="1" customWidth="1"/>
    <col min="3311" max="3312" width="9.26953125" style="151"/>
    <col min="3313" max="3313" width="12" style="151" bestFit="1" customWidth="1"/>
    <col min="3314" max="3525" width="9.26953125" style="151"/>
    <col min="3526" max="3526" width="23.7265625" style="151" customWidth="1"/>
    <col min="3527" max="3550" width="9.26953125" style="151"/>
    <col min="3551" max="3551" width="1.26953125" style="151" customWidth="1"/>
    <col min="3552" max="3552" width="3.7265625" style="151" customWidth="1"/>
    <col min="3553" max="3553" width="2.7265625" style="151" customWidth="1"/>
    <col min="3554" max="3554" width="3.7265625" style="151" customWidth="1"/>
    <col min="3555" max="3555" width="30.7265625" style="151" customWidth="1"/>
    <col min="3556" max="3556" width="28" style="151" customWidth="1"/>
    <col min="3557" max="3557" width="1.26953125" style="151" customWidth="1"/>
    <col min="3558" max="3558" width="12.26953125" style="151" bestFit="1" customWidth="1"/>
    <col min="3559" max="3559" width="0.7265625" style="151" customWidth="1"/>
    <col min="3560" max="3560" width="11.26953125" style="151" bestFit="1" customWidth="1"/>
    <col min="3561" max="3563" width="0" style="151" hidden="1" customWidth="1"/>
    <col min="3564" max="3565" width="16.7265625" style="151" bestFit="1" customWidth="1"/>
    <col min="3566" max="3566" width="16" style="151" bestFit="1" customWidth="1"/>
    <col min="3567" max="3568" width="9.26953125" style="151"/>
    <col min="3569" max="3569" width="12" style="151" bestFit="1" customWidth="1"/>
    <col min="3570" max="3781" width="9.26953125" style="151"/>
    <col min="3782" max="3782" width="23.7265625" style="151" customWidth="1"/>
    <col min="3783" max="3806" width="9.26953125" style="151"/>
    <col min="3807" max="3807" width="1.26953125" style="151" customWidth="1"/>
    <col min="3808" max="3808" width="3.7265625" style="151" customWidth="1"/>
    <col min="3809" max="3809" width="2.7265625" style="151" customWidth="1"/>
    <col min="3810" max="3810" width="3.7265625" style="151" customWidth="1"/>
    <col min="3811" max="3811" width="30.7265625" style="151" customWidth="1"/>
    <col min="3812" max="3812" width="28" style="151" customWidth="1"/>
    <col min="3813" max="3813" width="1.26953125" style="151" customWidth="1"/>
    <col min="3814" max="3814" width="12.26953125" style="151" bestFit="1" customWidth="1"/>
    <col min="3815" max="3815" width="0.7265625" style="151" customWidth="1"/>
    <col min="3816" max="3816" width="11.26953125" style="151" bestFit="1" customWidth="1"/>
    <col min="3817" max="3819" width="0" style="151" hidden="1" customWidth="1"/>
    <col min="3820" max="3821" width="16.7265625" style="151" bestFit="1" customWidth="1"/>
    <col min="3822" max="3822" width="16" style="151" bestFit="1" customWidth="1"/>
    <col min="3823" max="3824" width="9.26953125" style="151"/>
    <col min="3825" max="3825" width="12" style="151" bestFit="1" customWidth="1"/>
    <col min="3826" max="4037" width="9.26953125" style="151"/>
    <col min="4038" max="4038" width="23.7265625" style="151" customWidth="1"/>
    <col min="4039" max="4062" width="9.26953125" style="151"/>
    <col min="4063" max="4063" width="1.26953125" style="151" customWidth="1"/>
    <col min="4064" max="4064" width="3.7265625" style="151" customWidth="1"/>
    <col min="4065" max="4065" width="2.7265625" style="151" customWidth="1"/>
    <col min="4066" max="4066" width="3.7265625" style="151" customWidth="1"/>
    <col min="4067" max="4067" width="30.7265625" style="151" customWidth="1"/>
    <col min="4068" max="4068" width="28" style="151" customWidth="1"/>
    <col min="4069" max="4069" width="1.26953125" style="151" customWidth="1"/>
    <col min="4070" max="4070" width="12.26953125" style="151" bestFit="1" customWidth="1"/>
    <col min="4071" max="4071" width="0.7265625" style="151" customWidth="1"/>
    <col min="4072" max="4072" width="11.26953125" style="151" bestFit="1" customWidth="1"/>
    <col min="4073" max="4075" width="0" style="151" hidden="1" customWidth="1"/>
    <col min="4076" max="4077" width="16.7265625" style="151" bestFit="1" customWidth="1"/>
    <col min="4078" max="4078" width="16" style="151" bestFit="1" customWidth="1"/>
    <col min="4079" max="4080" width="9.26953125" style="151"/>
    <col min="4081" max="4081" width="12" style="151" bestFit="1" customWidth="1"/>
    <col min="4082" max="4293" width="9.26953125" style="151"/>
    <col min="4294" max="4294" width="23.7265625" style="151" customWidth="1"/>
    <col min="4295" max="4318" width="9.26953125" style="151"/>
    <col min="4319" max="4319" width="1.26953125" style="151" customWidth="1"/>
    <col min="4320" max="4320" width="3.7265625" style="151" customWidth="1"/>
    <col min="4321" max="4321" width="2.7265625" style="151" customWidth="1"/>
    <col min="4322" max="4322" width="3.7265625" style="151" customWidth="1"/>
    <col min="4323" max="4323" width="30.7265625" style="151" customWidth="1"/>
    <col min="4324" max="4324" width="28" style="151" customWidth="1"/>
    <col min="4325" max="4325" width="1.26953125" style="151" customWidth="1"/>
    <col min="4326" max="4326" width="12.26953125" style="151" bestFit="1" customWidth="1"/>
    <col min="4327" max="4327" width="0.7265625" style="151" customWidth="1"/>
    <col min="4328" max="4328" width="11.26953125" style="151" bestFit="1" customWidth="1"/>
    <col min="4329" max="4331" width="0" style="151" hidden="1" customWidth="1"/>
    <col min="4332" max="4333" width="16.7265625" style="151" bestFit="1" customWidth="1"/>
    <col min="4334" max="4334" width="16" style="151" bestFit="1" customWidth="1"/>
    <col min="4335" max="4336" width="9.26953125" style="151"/>
    <col min="4337" max="4337" width="12" style="151" bestFit="1" customWidth="1"/>
    <col min="4338" max="4549" width="9.26953125" style="151"/>
    <col min="4550" max="4550" width="23.7265625" style="151" customWidth="1"/>
    <col min="4551" max="4574" width="9.26953125" style="151"/>
    <col min="4575" max="4575" width="1.26953125" style="151" customWidth="1"/>
    <col min="4576" max="4576" width="3.7265625" style="151" customWidth="1"/>
    <col min="4577" max="4577" width="2.7265625" style="151" customWidth="1"/>
    <col min="4578" max="4578" width="3.7265625" style="151" customWidth="1"/>
    <col min="4579" max="4579" width="30.7265625" style="151" customWidth="1"/>
    <col min="4580" max="4580" width="28" style="151" customWidth="1"/>
    <col min="4581" max="4581" width="1.26953125" style="151" customWidth="1"/>
    <col min="4582" max="4582" width="12.26953125" style="151" bestFit="1" customWidth="1"/>
    <col min="4583" max="4583" width="0.7265625" style="151" customWidth="1"/>
    <col min="4584" max="4584" width="11.26953125" style="151" bestFit="1" customWidth="1"/>
    <col min="4585" max="4587" width="0" style="151" hidden="1" customWidth="1"/>
    <col min="4588" max="4589" width="16.7265625" style="151" bestFit="1" customWidth="1"/>
    <col min="4590" max="4590" width="16" style="151" bestFit="1" customWidth="1"/>
    <col min="4591" max="4592" width="9.26953125" style="151"/>
    <col min="4593" max="4593" width="12" style="151" bestFit="1" customWidth="1"/>
    <col min="4594" max="4805" width="9.26953125" style="151"/>
    <col min="4806" max="4806" width="23.7265625" style="151" customWidth="1"/>
    <col min="4807" max="4830" width="9.26953125" style="151"/>
    <col min="4831" max="4831" width="1.26953125" style="151" customWidth="1"/>
    <col min="4832" max="4832" width="3.7265625" style="151" customWidth="1"/>
    <col min="4833" max="4833" width="2.7265625" style="151" customWidth="1"/>
    <col min="4834" max="4834" width="3.7265625" style="151" customWidth="1"/>
    <col min="4835" max="4835" width="30.7265625" style="151" customWidth="1"/>
    <col min="4836" max="4836" width="28" style="151" customWidth="1"/>
    <col min="4837" max="4837" width="1.26953125" style="151" customWidth="1"/>
    <col min="4838" max="4838" width="12.26953125" style="151" bestFit="1" customWidth="1"/>
    <col min="4839" max="4839" width="0.7265625" style="151" customWidth="1"/>
    <col min="4840" max="4840" width="11.26953125" style="151" bestFit="1" customWidth="1"/>
    <col min="4841" max="4843" width="0" style="151" hidden="1" customWidth="1"/>
    <col min="4844" max="4845" width="16.7265625" style="151" bestFit="1" customWidth="1"/>
    <col min="4846" max="4846" width="16" style="151" bestFit="1" customWidth="1"/>
    <col min="4847" max="4848" width="9.26953125" style="151"/>
    <col min="4849" max="4849" width="12" style="151" bestFit="1" customWidth="1"/>
    <col min="4850" max="5061" width="9.26953125" style="151"/>
    <col min="5062" max="5062" width="23.7265625" style="151" customWidth="1"/>
    <col min="5063" max="5086" width="9.26953125" style="151"/>
    <col min="5087" max="5087" width="1.26953125" style="151" customWidth="1"/>
    <col min="5088" max="5088" width="3.7265625" style="151" customWidth="1"/>
    <col min="5089" max="5089" width="2.7265625" style="151" customWidth="1"/>
    <col min="5090" max="5090" width="3.7265625" style="151" customWidth="1"/>
    <col min="5091" max="5091" width="30.7265625" style="151" customWidth="1"/>
    <col min="5092" max="5092" width="28" style="151" customWidth="1"/>
    <col min="5093" max="5093" width="1.26953125" style="151" customWidth="1"/>
    <col min="5094" max="5094" width="12.26953125" style="151" bestFit="1" customWidth="1"/>
    <col min="5095" max="5095" width="0.7265625" style="151" customWidth="1"/>
    <col min="5096" max="5096" width="11.26953125" style="151" bestFit="1" customWidth="1"/>
    <col min="5097" max="5099" width="0" style="151" hidden="1" customWidth="1"/>
    <col min="5100" max="5101" width="16.7265625" style="151" bestFit="1" customWidth="1"/>
    <col min="5102" max="5102" width="16" style="151" bestFit="1" customWidth="1"/>
    <col min="5103" max="5104" width="9.26953125" style="151"/>
    <col min="5105" max="5105" width="12" style="151" bestFit="1" customWidth="1"/>
    <col min="5106" max="5317" width="9.26953125" style="151"/>
    <col min="5318" max="5318" width="23.7265625" style="151" customWidth="1"/>
    <col min="5319" max="5342" width="9.26953125" style="151"/>
    <col min="5343" max="5343" width="1.26953125" style="151" customWidth="1"/>
    <col min="5344" max="5344" width="3.7265625" style="151" customWidth="1"/>
    <col min="5345" max="5345" width="2.7265625" style="151" customWidth="1"/>
    <col min="5346" max="5346" width="3.7265625" style="151" customWidth="1"/>
    <col min="5347" max="5347" width="30.7265625" style="151" customWidth="1"/>
    <col min="5348" max="5348" width="28" style="151" customWidth="1"/>
    <col min="5349" max="5349" width="1.26953125" style="151" customWidth="1"/>
    <col min="5350" max="5350" width="12.26953125" style="151" bestFit="1" customWidth="1"/>
    <col min="5351" max="5351" width="0.7265625" style="151" customWidth="1"/>
    <col min="5352" max="5352" width="11.26953125" style="151" bestFit="1" customWidth="1"/>
    <col min="5353" max="5355" width="0" style="151" hidden="1" customWidth="1"/>
    <col min="5356" max="5357" width="16.7265625" style="151" bestFit="1" customWidth="1"/>
    <col min="5358" max="5358" width="16" style="151" bestFit="1" customWidth="1"/>
    <col min="5359" max="5360" width="9.26953125" style="151"/>
    <col min="5361" max="5361" width="12" style="151" bestFit="1" customWidth="1"/>
    <col min="5362" max="5573" width="9.26953125" style="151"/>
    <col min="5574" max="5574" width="23.7265625" style="151" customWidth="1"/>
    <col min="5575" max="5598" width="9.26953125" style="151"/>
    <col min="5599" max="5599" width="1.26953125" style="151" customWidth="1"/>
    <col min="5600" max="5600" width="3.7265625" style="151" customWidth="1"/>
    <col min="5601" max="5601" width="2.7265625" style="151" customWidth="1"/>
    <col min="5602" max="5602" width="3.7265625" style="151" customWidth="1"/>
    <col min="5603" max="5603" width="30.7265625" style="151" customWidth="1"/>
    <col min="5604" max="5604" width="28" style="151" customWidth="1"/>
    <col min="5605" max="5605" width="1.26953125" style="151" customWidth="1"/>
    <col min="5606" max="5606" width="12.26953125" style="151" bestFit="1" customWidth="1"/>
    <col min="5607" max="5607" width="0.7265625" style="151" customWidth="1"/>
    <col min="5608" max="5608" width="11.26953125" style="151" bestFit="1" customWidth="1"/>
    <col min="5609" max="5611" width="0" style="151" hidden="1" customWidth="1"/>
    <col min="5612" max="5613" width="16.7265625" style="151" bestFit="1" customWidth="1"/>
    <col min="5614" max="5614" width="16" style="151" bestFit="1" customWidth="1"/>
    <col min="5615" max="5616" width="9.26953125" style="151"/>
    <col min="5617" max="5617" width="12" style="151" bestFit="1" customWidth="1"/>
    <col min="5618" max="5829" width="9.26953125" style="151"/>
    <col min="5830" max="5830" width="23.7265625" style="151" customWidth="1"/>
    <col min="5831" max="5854" width="9.26953125" style="151"/>
    <col min="5855" max="5855" width="1.26953125" style="151" customWidth="1"/>
    <col min="5856" max="5856" width="3.7265625" style="151" customWidth="1"/>
    <col min="5857" max="5857" width="2.7265625" style="151" customWidth="1"/>
    <col min="5858" max="5858" width="3.7265625" style="151" customWidth="1"/>
    <col min="5859" max="5859" width="30.7265625" style="151" customWidth="1"/>
    <col min="5860" max="5860" width="28" style="151" customWidth="1"/>
    <col min="5861" max="5861" width="1.26953125" style="151" customWidth="1"/>
    <col min="5862" max="5862" width="12.26953125" style="151" bestFit="1" customWidth="1"/>
    <col min="5863" max="5863" width="0.7265625" style="151" customWidth="1"/>
    <col min="5864" max="5864" width="11.26953125" style="151" bestFit="1" customWidth="1"/>
    <col min="5865" max="5867" width="0" style="151" hidden="1" customWidth="1"/>
    <col min="5868" max="5869" width="16.7265625" style="151" bestFit="1" customWidth="1"/>
    <col min="5870" max="5870" width="16" style="151" bestFit="1" customWidth="1"/>
    <col min="5871" max="5872" width="9.26953125" style="151"/>
    <col min="5873" max="5873" width="12" style="151" bestFit="1" customWidth="1"/>
    <col min="5874" max="6085" width="9.26953125" style="151"/>
    <col min="6086" max="6086" width="23.7265625" style="151" customWidth="1"/>
    <col min="6087" max="6110" width="9.26953125" style="151"/>
    <col min="6111" max="6111" width="1.26953125" style="151" customWidth="1"/>
    <col min="6112" max="6112" width="3.7265625" style="151" customWidth="1"/>
    <col min="6113" max="6113" width="2.7265625" style="151" customWidth="1"/>
    <col min="6114" max="6114" width="3.7265625" style="151" customWidth="1"/>
    <col min="6115" max="6115" width="30.7265625" style="151" customWidth="1"/>
    <col min="6116" max="6116" width="28" style="151" customWidth="1"/>
    <col min="6117" max="6117" width="1.26953125" style="151" customWidth="1"/>
    <col min="6118" max="6118" width="12.26953125" style="151" bestFit="1" customWidth="1"/>
    <col min="6119" max="6119" width="0.7265625" style="151" customWidth="1"/>
    <col min="6120" max="6120" width="11.26953125" style="151" bestFit="1" customWidth="1"/>
    <col min="6121" max="6123" width="0" style="151" hidden="1" customWidth="1"/>
    <col min="6124" max="6125" width="16.7265625" style="151" bestFit="1" customWidth="1"/>
    <col min="6126" max="6126" width="16" style="151" bestFit="1" customWidth="1"/>
    <col min="6127" max="6128" width="9.26953125" style="151"/>
    <col min="6129" max="6129" width="12" style="151" bestFit="1" customWidth="1"/>
    <col min="6130" max="6341" width="9.26953125" style="151"/>
    <col min="6342" max="6342" width="23.7265625" style="151" customWidth="1"/>
    <col min="6343" max="6366" width="9.26953125" style="151"/>
    <col min="6367" max="6367" width="1.26953125" style="151" customWidth="1"/>
    <col min="6368" max="6368" width="3.7265625" style="151" customWidth="1"/>
    <col min="6369" max="6369" width="2.7265625" style="151" customWidth="1"/>
    <col min="6370" max="6370" width="3.7265625" style="151" customWidth="1"/>
    <col min="6371" max="6371" width="30.7265625" style="151" customWidth="1"/>
    <col min="6372" max="6372" width="28" style="151" customWidth="1"/>
    <col min="6373" max="6373" width="1.26953125" style="151" customWidth="1"/>
    <col min="6374" max="6374" width="12.26953125" style="151" bestFit="1" customWidth="1"/>
    <col min="6375" max="6375" width="0.7265625" style="151" customWidth="1"/>
    <col min="6376" max="6376" width="11.26953125" style="151" bestFit="1" customWidth="1"/>
    <col min="6377" max="6379" width="0" style="151" hidden="1" customWidth="1"/>
    <col min="6380" max="6381" width="16.7265625" style="151" bestFit="1" customWidth="1"/>
    <col min="6382" max="6382" width="16" style="151" bestFit="1" customWidth="1"/>
    <col min="6383" max="6384" width="9.26953125" style="151"/>
    <col min="6385" max="6385" width="12" style="151" bestFit="1" customWidth="1"/>
    <col min="6386" max="6597" width="9.26953125" style="151"/>
    <col min="6598" max="6598" width="23.7265625" style="151" customWidth="1"/>
    <col min="6599" max="6622" width="9.26953125" style="151"/>
    <col min="6623" max="6623" width="1.26953125" style="151" customWidth="1"/>
    <col min="6624" max="6624" width="3.7265625" style="151" customWidth="1"/>
    <col min="6625" max="6625" width="2.7265625" style="151" customWidth="1"/>
    <col min="6626" max="6626" width="3.7265625" style="151" customWidth="1"/>
    <col min="6627" max="6627" width="30.7265625" style="151" customWidth="1"/>
    <col min="6628" max="6628" width="28" style="151" customWidth="1"/>
    <col min="6629" max="6629" width="1.26953125" style="151" customWidth="1"/>
    <col min="6630" max="6630" width="12.26953125" style="151" bestFit="1" customWidth="1"/>
    <col min="6631" max="6631" width="0.7265625" style="151" customWidth="1"/>
    <col min="6632" max="6632" width="11.26953125" style="151" bestFit="1" customWidth="1"/>
    <col min="6633" max="6635" width="0" style="151" hidden="1" customWidth="1"/>
    <col min="6636" max="6637" width="16.7265625" style="151" bestFit="1" customWidth="1"/>
    <col min="6638" max="6638" width="16" style="151" bestFit="1" customWidth="1"/>
    <col min="6639" max="6640" width="9.26953125" style="151"/>
    <col min="6641" max="6641" width="12" style="151" bestFit="1" customWidth="1"/>
    <col min="6642" max="6853" width="9.26953125" style="151"/>
    <col min="6854" max="6854" width="23.7265625" style="151" customWidth="1"/>
    <col min="6855" max="6878" width="9.26953125" style="151"/>
    <col min="6879" max="6879" width="1.26953125" style="151" customWidth="1"/>
    <col min="6880" max="6880" width="3.7265625" style="151" customWidth="1"/>
    <col min="6881" max="6881" width="2.7265625" style="151" customWidth="1"/>
    <col min="6882" max="6882" width="3.7265625" style="151" customWidth="1"/>
    <col min="6883" max="6883" width="30.7265625" style="151" customWidth="1"/>
    <col min="6884" max="6884" width="28" style="151" customWidth="1"/>
    <col min="6885" max="6885" width="1.26953125" style="151" customWidth="1"/>
    <col min="6886" max="6886" width="12.26953125" style="151" bestFit="1" customWidth="1"/>
    <col min="6887" max="6887" width="0.7265625" style="151" customWidth="1"/>
    <col min="6888" max="6888" width="11.26953125" style="151" bestFit="1" customWidth="1"/>
    <col min="6889" max="6891" width="0" style="151" hidden="1" customWidth="1"/>
    <col min="6892" max="6893" width="16.7265625" style="151" bestFit="1" customWidth="1"/>
    <col min="6894" max="6894" width="16" style="151" bestFit="1" customWidth="1"/>
    <col min="6895" max="6896" width="9.26953125" style="151"/>
    <col min="6897" max="6897" width="12" style="151" bestFit="1" customWidth="1"/>
    <col min="6898" max="7109" width="9.26953125" style="151"/>
    <col min="7110" max="7110" width="23.7265625" style="151" customWidth="1"/>
    <col min="7111" max="7134" width="9.26953125" style="151"/>
    <col min="7135" max="7135" width="1.26953125" style="151" customWidth="1"/>
    <col min="7136" max="7136" width="3.7265625" style="151" customWidth="1"/>
    <col min="7137" max="7137" width="2.7265625" style="151" customWidth="1"/>
    <col min="7138" max="7138" width="3.7265625" style="151" customWidth="1"/>
    <col min="7139" max="7139" width="30.7265625" style="151" customWidth="1"/>
    <col min="7140" max="7140" width="28" style="151" customWidth="1"/>
    <col min="7141" max="7141" width="1.26953125" style="151" customWidth="1"/>
    <col min="7142" max="7142" width="12.26953125" style="151" bestFit="1" customWidth="1"/>
    <col min="7143" max="7143" width="0.7265625" style="151" customWidth="1"/>
    <col min="7144" max="7144" width="11.26953125" style="151" bestFit="1" customWidth="1"/>
    <col min="7145" max="7147" width="0" style="151" hidden="1" customWidth="1"/>
    <col min="7148" max="7149" width="16.7265625" style="151" bestFit="1" customWidth="1"/>
    <col min="7150" max="7150" width="16" style="151" bestFit="1" customWidth="1"/>
    <col min="7151" max="7152" width="9.26953125" style="151"/>
    <col min="7153" max="7153" width="12" style="151" bestFit="1" customWidth="1"/>
    <col min="7154" max="7365" width="9.26953125" style="151"/>
    <col min="7366" max="7366" width="23.7265625" style="151" customWidth="1"/>
    <col min="7367" max="7390" width="9.26953125" style="151"/>
    <col min="7391" max="7391" width="1.26953125" style="151" customWidth="1"/>
    <col min="7392" max="7392" width="3.7265625" style="151" customWidth="1"/>
    <col min="7393" max="7393" width="2.7265625" style="151" customWidth="1"/>
    <col min="7394" max="7394" width="3.7265625" style="151" customWidth="1"/>
    <col min="7395" max="7395" width="30.7265625" style="151" customWidth="1"/>
    <col min="7396" max="7396" width="28" style="151" customWidth="1"/>
    <col min="7397" max="7397" width="1.26953125" style="151" customWidth="1"/>
    <col min="7398" max="7398" width="12.26953125" style="151" bestFit="1" customWidth="1"/>
    <col min="7399" max="7399" width="0.7265625" style="151" customWidth="1"/>
    <col min="7400" max="7400" width="11.26953125" style="151" bestFit="1" customWidth="1"/>
    <col min="7401" max="7403" width="0" style="151" hidden="1" customWidth="1"/>
    <col min="7404" max="7405" width="16.7265625" style="151" bestFit="1" customWidth="1"/>
    <col min="7406" max="7406" width="16" style="151" bestFit="1" customWidth="1"/>
    <col min="7407" max="7408" width="9.26953125" style="151"/>
    <col min="7409" max="7409" width="12" style="151" bestFit="1" customWidth="1"/>
    <col min="7410" max="7621" width="9.26953125" style="151"/>
    <col min="7622" max="7622" width="23.7265625" style="151" customWidth="1"/>
    <col min="7623" max="7646" width="9.26953125" style="151"/>
    <col min="7647" max="7647" width="1.26953125" style="151" customWidth="1"/>
    <col min="7648" max="7648" width="3.7265625" style="151" customWidth="1"/>
    <col min="7649" max="7649" width="2.7265625" style="151" customWidth="1"/>
    <col min="7650" max="7650" width="3.7265625" style="151" customWidth="1"/>
    <col min="7651" max="7651" width="30.7265625" style="151" customWidth="1"/>
    <col min="7652" max="7652" width="28" style="151" customWidth="1"/>
    <col min="7653" max="7653" width="1.26953125" style="151" customWidth="1"/>
    <col min="7654" max="7654" width="12.26953125" style="151" bestFit="1" customWidth="1"/>
    <col min="7655" max="7655" width="0.7265625" style="151" customWidth="1"/>
    <col min="7656" max="7656" width="11.26953125" style="151" bestFit="1" customWidth="1"/>
    <col min="7657" max="7659" width="0" style="151" hidden="1" customWidth="1"/>
    <col min="7660" max="7661" width="16.7265625" style="151" bestFit="1" customWidth="1"/>
    <col min="7662" max="7662" width="16" style="151" bestFit="1" customWidth="1"/>
    <col min="7663" max="7664" width="9.26953125" style="151"/>
    <col min="7665" max="7665" width="12" style="151" bestFit="1" customWidth="1"/>
    <col min="7666" max="7877" width="9.26953125" style="151"/>
    <col min="7878" max="7878" width="23.7265625" style="151" customWidth="1"/>
    <col min="7879" max="7902" width="9.26953125" style="151"/>
    <col min="7903" max="7903" width="1.26953125" style="151" customWidth="1"/>
    <col min="7904" max="7904" width="3.7265625" style="151" customWidth="1"/>
    <col min="7905" max="7905" width="2.7265625" style="151" customWidth="1"/>
    <col min="7906" max="7906" width="3.7265625" style="151" customWidth="1"/>
    <col min="7907" max="7907" width="30.7265625" style="151" customWidth="1"/>
    <col min="7908" max="7908" width="28" style="151" customWidth="1"/>
    <col min="7909" max="7909" width="1.26953125" style="151" customWidth="1"/>
    <col min="7910" max="7910" width="12.26953125" style="151" bestFit="1" customWidth="1"/>
    <col min="7911" max="7911" width="0.7265625" style="151" customWidth="1"/>
    <col min="7912" max="7912" width="11.26953125" style="151" bestFit="1" customWidth="1"/>
    <col min="7913" max="7915" width="0" style="151" hidden="1" customWidth="1"/>
    <col min="7916" max="7917" width="16.7265625" style="151" bestFit="1" customWidth="1"/>
    <col min="7918" max="7918" width="16" style="151" bestFit="1" customWidth="1"/>
    <col min="7919" max="7920" width="9.26953125" style="151"/>
    <col min="7921" max="7921" width="12" style="151" bestFit="1" customWidth="1"/>
    <col min="7922" max="8133" width="9.26953125" style="151"/>
    <col min="8134" max="8134" width="23.7265625" style="151" customWidth="1"/>
    <col min="8135" max="8158" width="9.26953125" style="151"/>
    <col min="8159" max="8159" width="1.26953125" style="151" customWidth="1"/>
    <col min="8160" max="8160" width="3.7265625" style="151" customWidth="1"/>
    <col min="8161" max="8161" width="2.7265625" style="151" customWidth="1"/>
    <col min="8162" max="8162" width="3.7265625" style="151" customWidth="1"/>
    <col min="8163" max="8163" width="30.7265625" style="151" customWidth="1"/>
    <col min="8164" max="8164" width="28" style="151" customWidth="1"/>
    <col min="8165" max="8165" width="1.26953125" style="151" customWidth="1"/>
    <col min="8166" max="8166" width="12.26953125" style="151" bestFit="1" customWidth="1"/>
    <col min="8167" max="8167" width="0.7265625" style="151" customWidth="1"/>
    <col min="8168" max="8168" width="11.26953125" style="151" bestFit="1" customWidth="1"/>
    <col min="8169" max="8171" width="0" style="151" hidden="1" customWidth="1"/>
    <col min="8172" max="8173" width="16.7265625" style="151" bestFit="1" customWidth="1"/>
    <col min="8174" max="8174" width="16" style="151" bestFit="1" customWidth="1"/>
    <col min="8175" max="8176" width="9.26953125" style="151"/>
    <col min="8177" max="8177" width="12" style="151" bestFit="1" customWidth="1"/>
    <col min="8178" max="8389" width="9.26953125" style="151"/>
    <col min="8390" max="8390" width="23.7265625" style="151" customWidth="1"/>
    <col min="8391" max="8414" width="9.26953125" style="151"/>
    <col min="8415" max="8415" width="1.26953125" style="151" customWidth="1"/>
    <col min="8416" max="8416" width="3.7265625" style="151" customWidth="1"/>
    <col min="8417" max="8417" width="2.7265625" style="151" customWidth="1"/>
    <col min="8418" max="8418" width="3.7265625" style="151" customWidth="1"/>
    <col min="8419" max="8419" width="30.7265625" style="151" customWidth="1"/>
    <col min="8420" max="8420" width="28" style="151" customWidth="1"/>
    <col min="8421" max="8421" width="1.26953125" style="151" customWidth="1"/>
    <col min="8422" max="8422" width="12.26953125" style="151" bestFit="1" customWidth="1"/>
    <col min="8423" max="8423" width="0.7265625" style="151" customWidth="1"/>
    <col min="8424" max="8424" width="11.26953125" style="151" bestFit="1" customWidth="1"/>
    <col min="8425" max="8427" width="0" style="151" hidden="1" customWidth="1"/>
    <col min="8428" max="8429" width="16.7265625" style="151" bestFit="1" customWidth="1"/>
    <col min="8430" max="8430" width="16" style="151" bestFit="1" customWidth="1"/>
    <col min="8431" max="8432" width="9.26953125" style="151"/>
    <col min="8433" max="8433" width="12" style="151" bestFit="1" customWidth="1"/>
    <col min="8434" max="8645" width="9.26953125" style="151"/>
    <col min="8646" max="8646" width="23.7265625" style="151" customWidth="1"/>
    <col min="8647" max="8670" width="9.26953125" style="151"/>
    <col min="8671" max="8671" width="1.26953125" style="151" customWidth="1"/>
    <col min="8672" max="8672" width="3.7265625" style="151" customWidth="1"/>
    <col min="8673" max="8673" width="2.7265625" style="151" customWidth="1"/>
    <col min="8674" max="8674" width="3.7265625" style="151" customWidth="1"/>
    <col min="8675" max="8675" width="30.7265625" style="151" customWidth="1"/>
    <col min="8676" max="8676" width="28" style="151" customWidth="1"/>
    <col min="8677" max="8677" width="1.26953125" style="151" customWidth="1"/>
    <col min="8678" max="8678" width="12.26953125" style="151" bestFit="1" customWidth="1"/>
    <col min="8679" max="8679" width="0.7265625" style="151" customWidth="1"/>
    <col min="8680" max="8680" width="11.26953125" style="151" bestFit="1" customWidth="1"/>
    <col min="8681" max="8683" width="0" style="151" hidden="1" customWidth="1"/>
    <col min="8684" max="8685" width="16.7265625" style="151" bestFit="1" customWidth="1"/>
    <col min="8686" max="8686" width="16" style="151" bestFit="1" customWidth="1"/>
    <col min="8687" max="8688" width="9.26953125" style="151"/>
    <col min="8689" max="8689" width="12" style="151" bestFit="1" customWidth="1"/>
    <col min="8690" max="8901" width="9.26953125" style="151"/>
    <col min="8902" max="8902" width="23.7265625" style="151" customWidth="1"/>
    <col min="8903" max="8926" width="9.26953125" style="151"/>
    <col min="8927" max="8927" width="1.26953125" style="151" customWidth="1"/>
    <col min="8928" max="8928" width="3.7265625" style="151" customWidth="1"/>
    <col min="8929" max="8929" width="2.7265625" style="151" customWidth="1"/>
    <col min="8930" max="8930" width="3.7265625" style="151" customWidth="1"/>
    <col min="8931" max="8931" width="30.7265625" style="151" customWidth="1"/>
    <col min="8932" max="8932" width="28" style="151" customWidth="1"/>
    <col min="8933" max="8933" width="1.26953125" style="151" customWidth="1"/>
    <col min="8934" max="8934" width="12.26953125" style="151" bestFit="1" customWidth="1"/>
    <col min="8935" max="8935" width="0.7265625" style="151" customWidth="1"/>
    <col min="8936" max="8936" width="11.26953125" style="151" bestFit="1" customWidth="1"/>
    <col min="8937" max="8939" width="0" style="151" hidden="1" customWidth="1"/>
    <col min="8940" max="8941" width="16.7265625" style="151" bestFit="1" customWidth="1"/>
    <col min="8942" max="8942" width="16" style="151" bestFit="1" customWidth="1"/>
    <col min="8943" max="8944" width="9.26953125" style="151"/>
    <col min="8945" max="8945" width="12" style="151" bestFit="1" customWidth="1"/>
    <col min="8946" max="9157" width="9.26953125" style="151"/>
    <col min="9158" max="9158" width="23.7265625" style="151" customWidth="1"/>
    <col min="9159" max="9182" width="9.26953125" style="151"/>
    <col min="9183" max="9183" width="1.26953125" style="151" customWidth="1"/>
    <col min="9184" max="9184" width="3.7265625" style="151" customWidth="1"/>
    <col min="9185" max="9185" width="2.7265625" style="151" customWidth="1"/>
    <col min="9186" max="9186" width="3.7265625" style="151" customWidth="1"/>
    <col min="9187" max="9187" width="30.7265625" style="151" customWidth="1"/>
    <col min="9188" max="9188" width="28" style="151" customWidth="1"/>
    <col min="9189" max="9189" width="1.26953125" style="151" customWidth="1"/>
    <col min="9190" max="9190" width="12.26953125" style="151" bestFit="1" customWidth="1"/>
    <col min="9191" max="9191" width="0.7265625" style="151" customWidth="1"/>
    <col min="9192" max="9192" width="11.26953125" style="151" bestFit="1" customWidth="1"/>
    <col min="9193" max="9195" width="0" style="151" hidden="1" customWidth="1"/>
    <col min="9196" max="9197" width="16.7265625" style="151" bestFit="1" customWidth="1"/>
    <col min="9198" max="9198" width="16" style="151" bestFit="1" customWidth="1"/>
    <col min="9199" max="9200" width="9.26953125" style="151"/>
    <col min="9201" max="9201" width="12" style="151" bestFit="1" customWidth="1"/>
    <col min="9202" max="9413" width="9.26953125" style="151"/>
    <col min="9414" max="9414" width="23.7265625" style="151" customWidth="1"/>
    <col min="9415" max="9438" width="9.26953125" style="151"/>
    <col min="9439" max="9439" width="1.26953125" style="151" customWidth="1"/>
    <col min="9440" max="9440" width="3.7265625" style="151" customWidth="1"/>
    <col min="9441" max="9441" width="2.7265625" style="151" customWidth="1"/>
    <col min="9442" max="9442" width="3.7265625" style="151" customWidth="1"/>
    <col min="9443" max="9443" width="30.7265625" style="151" customWidth="1"/>
    <col min="9444" max="9444" width="28" style="151" customWidth="1"/>
    <col min="9445" max="9445" width="1.26953125" style="151" customWidth="1"/>
    <col min="9446" max="9446" width="12.26953125" style="151" bestFit="1" customWidth="1"/>
    <col min="9447" max="9447" width="0.7265625" style="151" customWidth="1"/>
    <col min="9448" max="9448" width="11.26953125" style="151" bestFit="1" customWidth="1"/>
    <col min="9449" max="9451" width="0" style="151" hidden="1" customWidth="1"/>
    <col min="9452" max="9453" width="16.7265625" style="151" bestFit="1" customWidth="1"/>
    <col min="9454" max="9454" width="16" style="151" bestFit="1" customWidth="1"/>
    <col min="9455" max="9456" width="9.26953125" style="151"/>
    <col min="9457" max="9457" width="12" style="151" bestFit="1" customWidth="1"/>
    <col min="9458" max="9669" width="9.26953125" style="151"/>
    <col min="9670" max="9670" width="23.7265625" style="151" customWidth="1"/>
    <col min="9671" max="9694" width="9.26953125" style="151"/>
    <col min="9695" max="9695" width="1.26953125" style="151" customWidth="1"/>
    <col min="9696" max="9696" width="3.7265625" style="151" customWidth="1"/>
    <col min="9697" max="9697" width="2.7265625" style="151" customWidth="1"/>
    <col min="9698" max="9698" width="3.7265625" style="151" customWidth="1"/>
    <col min="9699" max="9699" width="30.7265625" style="151" customWidth="1"/>
    <col min="9700" max="9700" width="28" style="151" customWidth="1"/>
    <col min="9701" max="9701" width="1.26953125" style="151" customWidth="1"/>
    <col min="9702" max="9702" width="12.26953125" style="151" bestFit="1" customWidth="1"/>
    <col min="9703" max="9703" width="0.7265625" style="151" customWidth="1"/>
    <col min="9704" max="9704" width="11.26953125" style="151" bestFit="1" customWidth="1"/>
    <col min="9705" max="9707" width="0" style="151" hidden="1" customWidth="1"/>
    <col min="9708" max="9709" width="16.7265625" style="151" bestFit="1" customWidth="1"/>
    <col min="9710" max="9710" width="16" style="151" bestFit="1" customWidth="1"/>
    <col min="9711" max="9712" width="9.26953125" style="151"/>
    <col min="9713" max="9713" width="12" style="151" bestFit="1" customWidth="1"/>
    <col min="9714" max="9925" width="9.26953125" style="151"/>
    <col min="9926" max="9926" width="23.7265625" style="151" customWidth="1"/>
    <col min="9927" max="9950" width="9.26953125" style="151"/>
    <col min="9951" max="9951" width="1.26953125" style="151" customWidth="1"/>
    <col min="9952" max="9952" width="3.7265625" style="151" customWidth="1"/>
    <col min="9953" max="9953" width="2.7265625" style="151" customWidth="1"/>
    <col min="9954" max="9954" width="3.7265625" style="151" customWidth="1"/>
    <col min="9955" max="9955" width="30.7265625" style="151" customWidth="1"/>
    <col min="9956" max="9956" width="28" style="151" customWidth="1"/>
    <col min="9957" max="9957" width="1.26953125" style="151" customWidth="1"/>
    <col min="9958" max="9958" width="12.26953125" style="151" bestFit="1" customWidth="1"/>
    <col min="9959" max="9959" width="0.7265625" style="151" customWidth="1"/>
    <col min="9960" max="9960" width="11.26953125" style="151" bestFit="1" customWidth="1"/>
    <col min="9961" max="9963" width="0" style="151" hidden="1" customWidth="1"/>
    <col min="9964" max="9965" width="16.7265625" style="151" bestFit="1" customWidth="1"/>
    <col min="9966" max="9966" width="16" style="151" bestFit="1" customWidth="1"/>
    <col min="9967" max="9968" width="9.26953125" style="151"/>
    <col min="9969" max="9969" width="12" style="151" bestFit="1" customWidth="1"/>
    <col min="9970" max="10181" width="9.26953125" style="151"/>
    <col min="10182" max="10182" width="23.7265625" style="151" customWidth="1"/>
    <col min="10183" max="10206" width="9.26953125" style="151"/>
    <col min="10207" max="10207" width="1.26953125" style="151" customWidth="1"/>
    <col min="10208" max="10208" width="3.7265625" style="151" customWidth="1"/>
    <col min="10209" max="10209" width="2.7265625" style="151" customWidth="1"/>
    <col min="10210" max="10210" width="3.7265625" style="151" customWidth="1"/>
    <col min="10211" max="10211" width="30.7265625" style="151" customWidth="1"/>
    <col min="10212" max="10212" width="28" style="151" customWidth="1"/>
    <col min="10213" max="10213" width="1.26953125" style="151" customWidth="1"/>
    <col min="10214" max="10214" width="12.26953125" style="151" bestFit="1" customWidth="1"/>
    <col min="10215" max="10215" width="0.7265625" style="151" customWidth="1"/>
    <col min="10216" max="10216" width="11.26953125" style="151" bestFit="1" customWidth="1"/>
    <col min="10217" max="10219" width="0" style="151" hidden="1" customWidth="1"/>
    <col min="10220" max="10221" width="16.7265625" style="151" bestFit="1" customWidth="1"/>
    <col min="10222" max="10222" width="16" style="151" bestFit="1" customWidth="1"/>
    <col min="10223" max="10224" width="9.26953125" style="151"/>
    <col min="10225" max="10225" width="12" style="151" bestFit="1" customWidth="1"/>
    <col min="10226" max="10437" width="9.26953125" style="151"/>
    <col min="10438" max="10438" width="23.7265625" style="151" customWidth="1"/>
    <col min="10439" max="10462" width="9.26953125" style="151"/>
    <col min="10463" max="10463" width="1.26953125" style="151" customWidth="1"/>
    <col min="10464" max="10464" width="3.7265625" style="151" customWidth="1"/>
    <col min="10465" max="10465" width="2.7265625" style="151" customWidth="1"/>
    <col min="10466" max="10466" width="3.7265625" style="151" customWidth="1"/>
    <col min="10467" max="10467" width="30.7265625" style="151" customWidth="1"/>
    <col min="10468" max="10468" width="28" style="151" customWidth="1"/>
    <col min="10469" max="10469" width="1.26953125" style="151" customWidth="1"/>
    <col min="10470" max="10470" width="12.26953125" style="151" bestFit="1" customWidth="1"/>
    <col min="10471" max="10471" width="0.7265625" style="151" customWidth="1"/>
    <col min="10472" max="10472" width="11.26953125" style="151" bestFit="1" customWidth="1"/>
    <col min="10473" max="10475" width="0" style="151" hidden="1" customWidth="1"/>
    <col min="10476" max="10477" width="16.7265625" style="151" bestFit="1" customWidth="1"/>
    <col min="10478" max="10478" width="16" style="151" bestFit="1" customWidth="1"/>
    <col min="10479" max="10480" width="9.26953125" style="151"/>
    <col min="10481" max="10481" width="12" style="151" bestFit="1" customWidth="1"/>
    <col min="10482" max="10693" width="9.26953125" style="151"/>
    <col min="10694" max="10694" width="23.7265625" style="151" customWidth="1"/>
    <col min="10695" max="10718" width="9.26953125" style="151"/>
    <col min="10719" max="10719" width="1.26953125" style="151" customWidth="1"/>
    <col min="10720" max="10720" width="3.7265625" style="151" customWidth="1"/>
    <col min="10721" max="10721" width="2.7265625" style="151" customWidth="1"/>
    <col min="10722" max="10722" width="3.7265625" style="151" customWidth="1"/>
    <col min="10723" max="10723" width="30.7265625" style="151" customWidth="1"/>
    <col min="10724" max="10724" width="28" style="151" customWidth="1"/>
    <col min="10725" max="10725" width="1.26953125" style="151" customWidth="1"/>
    <col min="10726" max="10726" width="12.26953125" style="151" bestFit="1" customWidth="1"/>
    <col min="10727" max="10727" width="0.7265625" style="151" customWidth="1"/>
    <col min="10728" max="10728" width="11.26953125" style="151" bestFit="1" customWidth="1"/>
    <col min="10729" max="10731" width="0" style="151" hidden="1" customWidth="1"/>
    <col min="10732" max="10733" width="16.7265625" style="151" bestFit="1" customWidth="1"/>
    <col min="10734" max="10734" width="16" style="151" bestFit="1" customWidth="1"/>
    <col min="10735" max="10736" width="9.26953125" style="151"/>
    <col min="10737" max="10737" width="12" style="151" bestFit="1" customWidth="1"/>
    <col min="10738" max="10949" width="9.26953125" style="151"/>
    <col min="10950" max="10950" width="23.7265625" style="151" customWidth="1"/>
    <col min="10951" max="10974" width="9.26953125" style="151"/>
    <col min="10975" max="10975" width="1.26953125" style="151" customWidth="1"/>
    <col min="10976" max="10976" width="3.7265625" style="151" customWidth="1"/>
    <col min="10977" max="10977" width="2.7265625" style="151" customWidth="1"/>
    <col min="10978" max="10978" width="3.7265625" style="151" customWidth="1"/>
    <col min="10979" max="10979" width="30.7265625" style="151" customWidth="1"/>
    <col min="10980" max="10980" width="28" style="151" customWidth="1"/>
    <col min="10981" max="10981" width="1.26953125" style="151" customWidth="1"/>
    <col min="10982" max="10982" width="12.26953125" style="151" bestFit="1" customWidth="1"/>
    <col min="10983" max="10983" width="0.7265625" style="151" customWidth="1"/>
    <col min="10984" max="10984" width="11.26953125" style="151" bestFit="1" customWidth="1"/>
    <col min="10985" max="10987" width="0" style="151" hidden="1" customWidth="1"/>
    <col min="10988" max="10989" width="16.7265625" style="151" bestFit="1" customWidth="1"/>
    <col min="10990" max="10990" width="16" style="151" bestFit="1" customWidth="1"/>
    <col min="10991" max="10992" width="9.26953125" style="151"/>
    <col min="10993" max="10993" width="12" style="151" bestFit="1" customWidth="1"/>
    <col min="10994" max="11205" width="9.26953125" style="151"/>
    <col min="11206" max="11206" width="23.7265625" style="151" customWidth="1"/>
    <col min="11207" max="11230" width="9.26953125" style="151"/>
    <col min="11231" max="11231" width="1.26953125" style="151" customWidth="1"/>
    <col min="11232" max="11232" width="3.7265625" style="151" customWidth="1"/>
    <col min="11233" max="11233" width="2.7265625" style="151" customWidth="1"/>
    <col min="11234" max="11234" width="3.7265625" style="151" customWidth="1"/>
    <col min="11235" max="11235" width="30.7265625" style="151" customWidth="1"/>
    <col min="11236" max="11236" width="28" style="151" customWidth="1"/>
    <col min="11237" max="11237" width="1.26953125" style="151" customWidth="1"/>
    <col min="11238" max="11238" width="12.26953125" style="151" bestFit="1" customWidth="1"/>
    <col min="11239" max="11239" width="0.7265625" style="151" customWidth="1"/>
    <col min="11240" max="11240" width="11.26953125" style="151" bestFit="1" customWidth="1"/>
    <col min="11241" max="11243" width="0" style="151" hidden="1" customWidth="1"/>
    <col min="11244" max="11245" width="16.7265625" style="151" bestFit="1" customWidth="1"/>
    <col min="11246" max="11246" width="16" style="151" bestFit="1" customWidth="1"/>
    <col min="11247" max="11248" width="9.26953125" style="151"/>
    <col min="11249" max="11249" width="12" style="151" bestFit="1" customWidth="1"/>
    <col min="11250" max="11461" width="9.26953125" style="151"/>
    <col min="11462" max="11462" width="23.7265625" style="151" customWidth="1"/>
    <col min="11463" max="11486" width="9.26953125" style="151"/>
    <col min="11487" max="11487" width="1.26953125" style="151" customWidth="1"/>
    <col min="11488" max="11488" width="3.7265625" style="151" customWidth="1"/>
    <col min="11489" max="11489" width="2.7265625" style="151" customWidth="1"/>
    <col min="11490" max="11490" width="3.7265625" style="151" customWidth="1"/>
    <col min="11491" max="11491" width="30.7265625" style="151" customWidth="1"/>
    <col min="11492" max="11492" width="28" style="151" customWidth="1"/>
    <col min="11493" max="11493" width="1.26953125" style="151" customWidth="1"/>
    <col min="11494" max="11494" width="12.26953125" style="151" bestFit="1" customWidth="1"/>
    <col min="11495" max="11495" width="0.7265625" style="151" customWidth="1"/>
    <col min="11496" max="11496" width="11.26953125" style="151" bestFit="1" customWidth="1"/>
    <col min="11497" max="11499" width="0" style="151" hidden="1" customWidth="1"/>
    <col min="11500" max="11501" width="16.7265625" style="151" bestFit="1" customWidth="1"/>
    <col min="11502" max="11502" width="16" style="151" bestFit="1" customWidth="1"/>
    <col min="11503" max="11504" width="9.26953125" style="151"/>
    <col min="11505" max="11505" width="12" style="151" bestFit="1" customWidth="1"/>
    <col min="11506" max="11717" width="9.26953125" style="151"/>
    <col min="11718" max="11718" width="23.7265625" style="151" customWidth="1"/>
    <col min="11719" max="11742" width="9.26953125" style="151"/>
    <col min="11743" max="11743" width="1.26953125" style="151" customWidth="1"/>
    <col min="11744" max="11744" width="3.7265625" style="151" customWidth="1"/>
    <col min="11745" max="11745" width="2.7265625" style="151" customWidth="1"/>
    <col min="11746" max="11746" width="3.7265625" style="151" customWidth="1"/>
    <col min="11747" max="11747" width="30.7265625" style="151" customWidth="1"/>
    <col min="11748" max="11748" width="28" style="151" customWidth="1"/>
    <col min="11749" max="11749" width="1.26953125" style="151" customWidth="1"/>
    <col min="11750" max="11750" width="12.26953125" style="151" bestFit="1" customWidth="1"/>
    <col min="11751" max="11751" width="0.7265625" style="151" customWidth="1"/>
    <col min="11752" max="11752" width="11.26953125" style="151" bestFit="1" customWidth="1"/>
    <col min="11753" max="11755" width="0" style="151" hidden="1" customWidth="1"/>
    <col min="11756" max="11757" width="16.7265625" style="151" bestFit="1" customWidth="1"/>
    <col min="11758" max="11758" width="16" style="151" bestFit="1" customWidth="1"/>
    <col min="11759" max="11760" width="9.26953125" style="151"/>
    <col min="11761" max="11761" width="12" style="151" bestFit="1" customWidth="1"/>
    <col min="11762" max="11973" width="9.26953125" style="151"/>
    <col min="11974" max="11974" width="23.7265625" style="151" customWidth="1"/>
    <col min="11975" max="11998" width="9.26953125" style="151"/>
    <col min="11999" max="11999" width="1.26953125" style="151" customWidth="1"/>
    <col min="12000" max="12000" width="3.7265625" style="151" customWidth="1"/>
    <col min="12001" max="12001" width="2.7265625" style="151" customWidth="1"/>
    <col min="12002" max="12002" width="3.7265625" style="151" customWidth="1"/>
    <col min="12003" max="12003" width="30.7265625" style="151" customWidth="1"/>
    <col min="12004" max="12004" width="28" style="151" customWidth="1"/>
    <col min="12005" max="12005" width="1.26953125" style="151" customWidth="1"/>
    <col min="12006" max="12006" width="12.26953125" style="151" bestFit="1" customWidth="1"/>
    <col min="12007" max="12007" width="0.7265625" style="151" customWidth="1"/>
    <col min="12008" max="12008" width="11.26953125" style="151" bestFit="1" customWidth="1"/>
    <col min="12009" max="12011" width="0" style="151" hidden="1" customWidth="1"/>
    <col min="12012" max="12013" width="16.7265625" style="151" bestFit="1" customWidth="1"/>
    <col min="12014" max="12014" width="16" style="151" bestFit="1" customWidth="1"/>
    <col min="12015" max="12016" width="9.26953125" style="151"/>
    <col min="12017" max="12017" width="12" style="151" bestFit="1" customWidth="1"/>
    <col min="12018" max="12229" width="9.26953125" style="151"/>
    <col min="12230" max="12230" width="23.7265625" style="151" customWidth="1"/>
    <col min="12231" max="12254" width="9.26953125" style="151"/>
    <col min="12255" max="12255" width="1.26953125" style="151" customWidth="1"/>
    <col min="12256" max="12256" width="3.7265625" style="151" customWidth="1"/>
    <col min="12257" max="12257" width="2.7265625" style="151" customWidth="1"/>
    <col min="12258" max="12258" width="3.7265625" style="151" customWidth="1"/>
    <col min="12259" max="12259" width="30.7265625" style="151" customWidth="1"/>
    <col min="12260" max="12260" width="28" style="151" customWidth="1"/>
    <col min="12261" max="12261" width="1.26953125" style="151" customWidth="1"/>
    <col min="12262" max="12262" width="12.26953125" style="151" bestFit="1" customWidth="1"/>
    <col min="12263" max="12263" width="0.7265625" style="151" customWidth="1"/>
    <col min="12264" max="12264" width="11.26953125" style="151" bestFit="1" customWidth="1"/>
    <col min="12265" max="12267" width="0" style="151" hidden="1" customWidth="1"/>
    <col min="12268" max="12269" width="16.7265625" style="151" bestFit="1" customWidth="1"/>
    <col min="12270" max="12270" width="16" style="151" bestFit="1" customWidth="1"/>
    <col min="12271" max="12272" width="9.26953125" style="151"/>
    <col min="12273" max="12273" width="12" style="151" bestFit="1" customWidth="1"/>
    <col min="12274" max="12485" width="9.26953125" style="151"/>
    <col min="12486" max="12486" width="23.7265625" style="151" customWidth="1"/>
    <col min="12487" max="12510" width="9.26953125" style="151"/>
    <col min="12511" max="12511" width="1.26953125" style="151" customWidth="1"/>
    <col min="12512" max="12512" width="3.7265625" style="151" customWidth="1"/>
    <col min="12513" max="12513" width="2.7265625" style="151" customWidth="1"/>
    <col min="12514" max="12514" width="3.7265625" style="151" customWidth="1"/>
    <col min="12515" max="12515" width="30.7265625" style="151" customWidth="1"/>
    <col min="12516" max="12516" width="28" style="151" customWidth="1"/>
    <col min="12517" max="12517" width="1.26953125" style="151" customWidth="1"/>
    <col min="12518" max="12518" width="12.26953125" style="151" bestFit="1" customWidth="1"/>
    <col min="12519" max="12519" width="0.7265625" style="151" customWidth="1"/>
    <col min="12520" max="12520" width="11.26953125" style="151" bestFit="1" customWidth="1"/>
    <col min="12521" max="12523" width="0" style="151" hidden="1" customWidth="1"/>
    <col min="12524" max="12525" width="16.7265625" style="151" bestFit="1" customWidth="1"/>
    <col min="12526" max="12526" width="16" style="151" bestFit="1" customWidth="1"/>
    <col min="12527" max="12528" width="9.26953125" style="151"/>
    <col min="12529" max="12529" width="12" style="151" bestFit="1" customWidth="1"/>
    <col min="12530" max="12741" width="9.26953125" style="151"/>
    <col min="12742" max="12742" width="23.7265625" style="151" customWidth="1"/>
    <col min="12743" max="12766" width="9.26953125" style="151"/>
    <col min="12767" max="12767" width="1.26953125" style="151" customWidth="1"/>
    <col min="12768" max="12768" width="3.7265625" style="151" customWidth="1"/>
    <col min="12769" max="12769" width="2.7265625" style="151" customWidth="1"/>
    <col min="12770" max="12770" width="3.7265625" style="151" customWidth="1"/>
    <col min="12771" max="12771" width="30.7265625" style="151" customWidth="1"/>
    <col min="12772" max="12772" width="28" style="151" customWidth="1"/>
    <col min="12773" max="12773" width="1.26953125" style="151" customWidth="1"/>
    <col min="12774" max="12774" width="12.26953125" style="151" bestFit="1" customWidth="1"/>
    <col min="12775" max="12775" width="0.7265625" style="151" customWidth="1"/>
    <col min="12776" max="12776" width="11.26953125" style="151" bestFit="1" customWidth="1"/>
    <col min="12777" max="12779" width="0" style="151" hidden="1" customWidth="1"/>
    <col min="12780" max="12781" width="16.7265625" style="151" bestFit="1" customWidth="1"/>
    <col min="12782" max="12782" width="16" style="151" bestFit="1" customWidth="1"/>
    <col min="12783" max="12784" width="9.26953125" style="151"/>
    <col min="12785" max="12785" width="12" style="151" bestFit="1" customWidth="1"/>
    <col min="12786" max="12997" width="9.26953125" style="151"/>
    <col min="12998" max="12998" width="23.7265625" style="151" customWidth="1"/>
    <col min="12999" max="13022" width="9.26953125" style="151"/>
    <col min="13023" max="13023" width="1.26953125" style="151" customWidth="1"/>
    <col min="13024" max="13024" width="3.7265625" style="151" customWidth="1"/>
    <col min="13025" max="13025" width="2.7265625" style="151" customWidth="1"/>
    <col min="13026" max="13026" width="3.7265625" style="151" customWidth="1"/>
    <col min="13027" max="13027" width="30.7265625" style="151" customWidth="1"/>
    <col min="13028" max="13028" width="28" style="151" customWidth="1"/>
    <col min="13029" max="13029" width="1.26953125" style="151" customWidth="1"/>
    <col min="13030" max="13030" width="12.26953125" style="151" bestFit="1" customWidth="1"/>
    <col min="13031" max="13031" width="0.7265625" style="151" customWidth="1"/>
    <col min="13032" max="13032" width="11.26953125" style="151" bestFit="1" customWidth="1"/>
    <col min="13033" max="13035" width="0" style="151" hidden="1" customWidth="1"/>
    <col min="13036" max="13037" width="16.7265625" style="151" bestFit="1" customWidth="1"/>
    <col min="13038" max="13038" width="16" style="151" bestFit="1" customWidth="1"/>
    <col min="13039" max="13040" width="9.26953125" style="151"/>
    <col min="13041" max="13041" width="12" style="151" bestFit="1" customWidth="1"/>
    <col min="13042" max="13253" width="9.26953125" style="151"/>
    <col min="13254" max="13254" width="23.7265625" style="151" customWidth="1"/>
    <col min="13255" max="13278" width="9.26953125" style="151"/>
    <col min="13279" max="13279" width="1.26953125" style="151" customWidth="1"/>
    <col min="13280" max="13280" width="3.7265625" style="151" customWidth="1"/>
    <col min="13281" max="13281" width="2.7265625" style="151" customWidth="1"/>
    <col min="13282" max="13282" width="3.7265625" style="151" customWidth="1"/>
    <col min="13283" max="13283" width="30.7265625" style="151" customWidth="1"/>
    <col min="13284" max="13284" width="28" style="151" customWidth="1"/>
    <col min="13285" max="13285" width="1.26953125" style="151" customWidth="1"/>
    <col min="13286" max="13286" width="12.26953125" style="151" bestFit="1" customWidth="1"/>
    <col min="13287" max="13287" width="0.7265625" style="151" customWidth="1"/>
    <col min="13288" max="13288" width="11.26953125" style="151" bestFit="1" customWidth="1"/>
    <col min="13289" max="13291" width="0" style="151" hidden="1" customWidth="1"/>
    <col min="13292" max="13293" width="16.7265625" style="151" bestFit="1" customWidth="1"/>
    <col min="13294" max="13294" width="16" style="151" bestFit="1" customWidth="1"/>
    <col min="13295" max="13296" width="9.26953125" style="151"/>
    <col min="13297" max="13297" width="12" style="151" bestFit="1" customWidth="1"/>
    <col min="13298" max="13509" width="9.26953125" style="151"/>
    <col min="13510" max="13510" width="23.7265625" style="151" customWidth="1"/>
    <col min="13511" max="13534" width="9.26953125" style="151"/>
    <col min="13535" max="13535" width="1.26953125" style="151" customWidth="1"/>
    <col min="13536" max="13536" width="3.7265625" style="151" customWidth="1"/>
    <col min="13537" max="13537" width="2.7265625" style="151" customWidth="1"/>
    <col min="13538" max="13538" width="3.7265625" style="151" customWidth="1"/>
    <col min="13539" max="13539" width="30.7265625" style="151" customWidth="1"/>
    <col min="13540" max="13540" width="28" style="151" customWidth="1"/>
    <col min="13541" max="13541" width="1.26953125" style="151" customWidth="1"/>
    <col min="13542" max="13542" width="12.26953125" style="151" bestFit="1" customWidth="1"/>
    <col min="13543" max="13543" width="0.7265625" style="151" customWidth="1"/>
    <col min="13544" max="13544" width="11.26953125" style="151" bestFit="1" customWidth="1"/>
    <col min="13545" max="13547" width="0" style="151" hidden="1" customWidth="1"/>
    <col min="13548" max="13549" width="16.7265625" style="151" bestFit="1" customWidth="1"/>
    <col min="13550" max="13550" width="16" style="151" bestFit="1" customWidth="1"/>
    <col min="13551" max="13552" width="9.26953125" style="151"/>
    <col min="13553" max="13553" width="12" style="151" bestFit="1" customWidth="1"/>
    <col min="13554" max="13765" width="9.26953125" style="151"/>
    <col min="13766" max="13766" width="23.7265625" style="151" customWidth="1"/>
    <col min="13767" max="13790" width="9.26953125" style="151"/>
    <col min="13791" max="13791" width="1.26953125" style="151" customWidth="1"/>
    <col min="13792" max="13792" width="3.7265625" style="151" customWidth="1"/>
    <col min="13793" max="13793" width="2.7265625" style="151" customWidth="1"/>
    <col min="13794" max="13794" width="3.7265625" style="151" customWidth="1"/>
    <col min="13795" max="13795" width="30.7265625" style="151" customWidth="1"/>
    <col min="13796" max="13796" width="28" style="151" customWidth="1"/>
    <col min="13797" max="13797" width="1.26953125" style="151" customWidth="1"/>
    <col min="13798" max="13798" width="12.26953125" style="151" bestFit="1" customWidth="1"/>
    <col min="13799" max="13799" width="0.7265625" style="151" customWidth="1"/>
    <col min="13800" max="13800" width="11.26953125" style="151" bestFit="1" customWidth="1"/>
    <col min="13801" max="13803" width="0" style="151" hidden="1" customWidth="1"/>
    <col min="13804" max="13805" width="16.7265625" style="151" bestFit="1" customWidth="1"/>
    <col min="13806" max="13806" width="16" style="151" bestFit="1" customWidth="1"/>
    <col min="13807" max="13808" width="9.26953125" style="151"/>
    <col min="13809" max="13809" width="12" style="151" bestFit="1" customWidth="1"/>
    <col min="13810" max="14021" width="9.26953125" style="151"/>
    <col min="14022" max="14022" width="23.7265625" style="151" customWidth="1"/>
    <col min="14023" max="14046" width="9.26953125" style="151"/>
    <col min="14047" max="14047" width="1.26953125" style="151" customWidth="1"/>
    <col min="14048" max="14048" width="3.7265625" style="151" customWidth="1"/>
    <col min="14049" max="14049" width="2.7265625" style="151" customWidth="1"/>
    <col min="14050" max="14050" width="3.7265625" style="151" customWidth="1"/>
    <col min="14051" max="14051" width="30.7265625" style="151" customWidth="1"/>
    <col min="14052" max="14052" width="28" style="151" customWidth="1"/>
    <col min="14053" max="14053" width="1.26953125" style="151" customWidth="1"/>
    <col min="14054" max="14054" width="12.26953125" style="151" bestFit="1" customWidth="1"/>
    <col min="14055" max="14055" width="0.7265625" style="151" customWidth="1"/>
    <col min="14056" max="14056" width="11.26953125" style="151" bestFit="1" customWidth="1"/>
    <col min="14057" max="14059" width="0" style="151" hidden="1" customWidth="1"/>
    <col min="14060" max="14061" width="16.7265625" style="151" bestFit="1" customWidth="1"/>
    <col min="14062" max="14062" width="16" style="151" bestFit="1" customWidth="1"/>
    <col min="14063" max="14064" width="9.26953125" style="151"/>
    <col min="14065" max="14065" width="12" style="151" bestFit="1" customWidth="1"/>
    <col min="14066" max="14277" width="9.26953125" style="151"/>
    <col min="14278" max="14278" width="23.7265625" style="151" customWidth="1"/>
    <col min="14279" max="14302" width="9.26953125" style="151"/>
    <col min="14303" max="14303" width="1.26953125" style="151" customWidth="1"/>
    <col min="14304" max="14304" width="3.7265625" style="151" customWidth="1"/>
    <col min="14305" max="14305" width="2.7265625" style="151" customWidth="1"/>
    <col min="14306" max="14306" width="3.7265625" style="151" customWidth="1"/>
    <col min="14307" max="14307" width="30.7265625" style="151" customWidth="1"/>
    <col min="14308" max="14308" width="28" style="151" customWidth="1"/>
    <col min="14309" max="14309" width="1.26953125" style="151" customWidth="1"/>
    <col min="14310" max="14310" width="12.26953125" style="151" bestFit="1" customWidth="1"/>
    <col min="14311" max="14311" width="0.7265625" style="151" customWidth="1"/>
    <col min="14312" max="14312" width="11.26953125" style="151" bestFit="1" customWidth="1"/>
    <col min="14313" max="14315" width="0" style="151" hidden="1" customWidth="1"/>
    <col min="14316" max="14317" width="16.7265625" style="151" bestFit="1" customWidth="1"/>
    <col min="14318" max="14318" width="16" style="151" bestFit="1" customWidth="1"/>
    <col min="14319" max="14320" width="9.26953125" style="151"/>
    <col min="14321" max="14321" width="12" style="151" bestFit="1" customWidth="1"/>
    <col min="14322" max="14533" width="9.26953125" style="151"/>
    <col min="14534" max="14534" width="23.7265625" style="151" customWidth="1"/>
    <col min="14535" max="14558" width="9.26953125" style="151"/>
    <col min="14559" max="14559" width="1.26953125" style="151" customWidth="1"/>
    <col min="14560" max="14560" width="3.7265625" style="151" customWidth="1"/>
    <col min="14561" max="14561" width="2.7265625" style="151" customWidth="1"/>
    <col min="14562" max="14562" width="3.7265625" style="151" customWidth="1"/>
    <col min="14563" max="14563" width="30.7265625" style="151" customWidth="1"/>
    <col min="14564" max="14564" width="28" style="151" customWidth="1"/>
    <col min="14565" max="14565" width="1.26953125" style="151" customWidth="1"/>
    <col min="14566" max="14566" width="12.26953125" style="151" bestFit="1" customWidth="1"/>
    <col min="14567" max="14567" width="0.7265625" style="151" customWidth="1"/>
    <col min="14568" max="14568" width="11.26953125" style="151" bestFit="1" customWidth="1"/>
    <col min="14569" max="14571" width="0" style="151" hidden="1" customWidth="1"/>
    <col min="14572" max="14573" width="16.7265625" style="151" bestFit="1" customWidth="1"/>
    <col min="14574" max="14574" width="16" style="151" bestFit="1" customWidth="1"/>
    <col min="14575" max="14576" width="9.26953125" style="151"/>
    <col min="14577" max="14577" width="12" style="151" bestFit="1" customWidth="1"/>
    <col min="14578" max="14789" width="9.26953125" style="151"/>
    <col min="14790" max="14790" width="23.7265625" style="151" customWidth="1"/>
    <col min="14791" max="14814" width="9.26953125" style="151"/>
    <col min="14815" max="14815" width="1.26953125" style="151" customWidth="1"/>
    <col min="14816" max="14816" width="3.7265625" style="151" customWidth="1"/>
    <col min="14817" max="14817" width="2.7265625" style="151" customWidth="1"/>
    <col min="14818" max="14818" width="3.7265625" style="151" customWidth="1"/>
    <col min="14819" max="14819" width="30.7265625" style="151" customWidth="1"/>
    <col min="14820" max="14820" width="28" style="151" customWidth="1"/>
    <col min="14821" max="14821" width="1.26953125" style="151" customWidth="1"/>
    <col min="14822" max="14822" width="12.26953125" style="151" bestFit="1" customWidth="1"/>
    <col min="14823" max="14823" width="0.7265625" style="151" customWidth="1"/>
    <col min="14824" max="14824" width="11.26953125" style="151" bestFit="1" customWidth="1"/>
    <col min="14825" max="14827" width="0" style="151" hidden="1" customWidth="1"/>
    <col min="14828" max="14829" width="16.7265625" style="151" bestFit="1" customWidth="1"/>
    <col min="14830" max="14830" width="16" style="151" bestFit="1" customWidth="1"/>
    <col min="14831" max="14832" width="9.26953125" style="151"/>
    <col min="14833" max="14833" width="12" style="151" bestFit="1" customWidth="1"/>
    <col min="14834" max="15045" width="9.26953125" style="151"/>
    <col min="15046" max="15046" width="23.7265625" style="151" customWidth="1"/>
    <col min="15047" max="15070" width="9.26953125" style="151"/>
    <col min="15071" max="15071" width="1.26953125" style="151" customWidth="1"/>
    <col min="15072" max="15072" width="3.7265625" style="151" customWidth="1"/>
    <col min="15073" max="15073" width="2.7265625" style="151" customWidth="1"/>
    <col min="15074" max="15074" width="3.7265625" style="151" customWidth="1"/>
    <col min="15075" max="15075" width="30.7265625" style="151" customWidth="1"/>
    <col min="15076" max="15076" width="28" style="151" customWidth="1"/>
    <col min="15077" max="15077" width="1.26953125" style="151" customWidth="1"/>
    <col min="15078" max="15078" width="12.26953125" style="151" bestFit="1" customWidth="1"/>
    <col min="15079" max="15079" width="0.7265625" style="151" customWidth="1"/>
    <col min="15080" max="15080" width="11.26953125" style="151" bestFit="1" customWidth="1"/>
    <col min="15081" max="15083" width="0" style="151" hidden="1" customWidth="1"/>
    <col min="15084" max="15085" width="16.7265625" style="151" bestFit="1" customWidth="1"/>
    <col min="15086" max="15086" width="16" style="151" bestFit="1" customWidth="1"/>
    <col min="15087" max="15088" width="9.26953125" style="151"/>
    <col min="15089" max="15089" width="12" style="151" bestFit="1" customWidth="1"/>
    <col min="15090" max="15301" width="9.26953125" style="151"/>
    <col min="15302" max="15302" width="23.7265625" style="151" customWidth="1"/>
    <col min="15303" max="15326" width="9.26953125" style="151"/>
    <col min="15327" max="15327" width="1.26953125" style="151" customWidth="1"/>
    <col min="15328" max="15328" width="3.7265625" style="151" customWidth="1"/>
    <col min="15329" max="15329" width="2.7265625" style="151" customWidth="1"/>
    <col min="15330" max="15330" width="3.7265625" style="151" customWidth="1"/>
    <col min="15331" max="15331" width="30.7265625" style="151" customWidth="1"/>
    <col min="15332" max="15332" width="28" style="151" customWidth="1"/>
    <col min="15333" max="15333" width="1.26953125" style="151" customWidth="1"/>
    <col min="15334" max="15334" width="12.26953125" style="151" bestFit="1" customWidth="1"/>
    <col min="15335" max="15335" width="0.7265625" style="151" customWidth="1"/>
    <col min="15336" max="15336" width="11.26953125" style="151" bestFit="1" customWidth="1"/>
    <col min="15337" max="15339" width="0" style="151" hidden="1" customWidth="1"/>
    <col min="15340" max="15341" width="16.7265625" style="151" bestFit="1" customWidth="1"/>
    <col min="15342" max="15342" width="16" style="151" bestFit="1" customWidth="1"/>
    <col min="15343" max="15344" width="9.26953125" style="151"/>
    <col min="15345" max="15345" width="12" style="151" bestFit="1" customWidth="1"/>
    <col min="15346" max="15557" width="9.26953125" style="151"/>
    <col min="15558" max="15558" width="23.7265625" style="151" customWidth="1"/>
    <col min="15559" max="15582" width="9.26953125" style="151"/>
    <col min="15583" max="15583" width="1.26953125" style="151" customWidth="1"/>
    <col min="15584" max="15584" width="3.7265625" style="151" customWidth="1"/>
    <col min="15585" max="15585" width="2.7265625" style="151" customWidth="1"/>
    <col min="15586" max="15586" width="3.7265625" style="151" customWidth="1"/>
    <col min="15587" max="15587" width="30.7265625" style="151" customWidth="1"/>
    <col min="15588" max="15588" width="28" style="151" customWidth="1"/>
    <col min="15589" max="15589" width="1.26953125" style="151" customWidth="1"/>
    <col min="15590" max="15590" width="12.26953125" style="151" bestFit="1" customWidth="1"/>
    <col min="15591" max="15591" width="0.7265625" style="151" customWidth="1"/>
    <col min="15592" max="15592" width="11.26953125" style="151" bestFit="1" customWidth="1"/>
    <col min="15593" max="15595" width="0" style="151" hidden="1" customWidth="1"/>
    <col min="15596" max="15597" width="16.7265625" style="151" bestFit="1" customWidth="1"/>
    <col min="15598" max="15598" width="16" style="151" bestFit="1" customWidth="1"/>
    <col min="15599" max="15600" width="9.26953125" style="151"/>
    <col min="15601" max="15601" width="12" style="151" bestFit="1" customWidth="1"/>
    <col min="15602" max="15813" width="9.26953125" style="151"/>
    <col min="15814" max="15814" width="23.7265625" style="151" customWidth="1"/>
    <col min="15815" max="15838" width="9.26953125" style="151"/>
    <col min="15839" max="15839" width="1.26953125" style="151" customWidth="1"/>
    <col min="15840" max="15840" width="3.7265625" style="151" customWidth="1"/>
    <col min="15841" max="15841" width="2.7265625" style="151" customWidth="1"/>
    <col min="15842" max="15842" width="3.7265625" style="151" customWidth="1"/>
    <col min="15843" max="15843" width="30.7265625" style="151" customWidth="1"/>
    <col min="15844" max="15844" width="28" style="151" customWidth="1"/>
    <col min="15845" max="15845" width="1.26953125" style="151" customWidth="1"/>
    <col min="15846" max="15846" width="12.26953125" style="151" bestFit="1" customWidth="1"/>
    <col min="15847" max="15847" width="0.7265625" style="151" customWidth="1"/>
    <col min="15848" max="15848" width="11.26953125" style="151" bestFit="1" customWidth="1"/>
    <col min="15849" max="15851" width="0" style="151" hidden="1" customWidth="1"/>
    <col min="15852" max="15853" width="16.7265625" style="151" bestFit="1" customWidth="1"/>
    <col min="15854" max="15854" width="16" style="151" bestFit="1" customWidth="1"/>
    <col min="15855" max="15856" width="9.26953125" style="151"/>
    <col min="15857" max="15857" width="12" style="151" bestFit="1" customWidth="1"/>
    <col min="15858" max="16069" width="9.26953125" style="151"/>
    <col min="16070" max="16070" width="23.7265625" style="151" customWidth="1"/>
    <col min="16071" max="16094" width="9.26953125" style="151"/>
    <col min="16095" max="16095" width="1.26953125" style="151" customWidth="1"/>
    <col min="16096" max="16096" width="3.7265625" style="151" customWidth="1"/>
    <col min="16097" max="16097" width="2.7265625" style="151" customWidth="1"/>
    <col min="16098" max="16098" width="3.7265625" style="151" customWidth="1"/>
    <col min="16099" max="16099" width="30.7265625" style="151" customWidth="1"/>
    <col min="16100" max="16100" width="28" style="151" customWidth="1"/>
    <col min="16101" max="16101" width="1.26953125" style="151" customWidth="1"/>
    <col min="16102" max="16102" width="12.26953125" style="151" bestFit="1" customWidth="1"/>
    <col min="16103" max="16103" width="0.7265625" style="151" customWidth="1"/>
    <col min="16104" max="16104" width="11.26953125" style="151" bestFit="1" customWidth="1"/>
    <col min="16105" max="16107" width="0" style="151" hidden="1" customWidth="1"/>
    <col min="16108" max="16109" width="16.7265625" style="151" bestFit="1" customWidth="1"/>
    <col min="16110" max="16110" width="16" style="151" bestFit="1" customWidth="1"/>
    <col min="16111" max="16112" width="9.26953125" style="151"/>
    <col min="16113" max="16113" width="12" style="151" bestFit="1" customWidth="1"/>
    <col min="16114" max="16325" width="9.26953125" style="151"/>
    <col min="16326" max="16326" width="23.7265625" style="151" customWidth="1"/>
    <col min="16327" max="16382" width="9.26953125" style="151"/>
    <col min="16383" max="16384" width="9.26953125" style="151" customWidth="1"/>
  </cols>
  <sheetData>
    <row r="1" spans="1:202" s="146" customFormat="1" ht="15" customHeight="1">
      <c r="A1" s="1024" t="str">
        <f>SCE!A1</f>
        <v>Cosmopolitan Industries (Pvt.) Limited</v>
      </c>
      <c r="B1" s="1024"/>
      <c r="C1" s="1024"/>
      <c r="D1" s="1024"/>
      <c r="E1" s="1024"/>
      <c r="F1" s="1024"/>
      <c r="G1" s="1024"/>
      <c r="H1" s="1024"/>
      <c r="I1" s="145"/>
      <c r="J1" s="131"/>
      <c r="GL1" s="147"/>
      <c r="GQ1" s="147"/>
    </row>
    <row r="2" spans="1:202" s="146" customFormat="1" ht="15" customHeight="1">
      <c r="A2" s="1025" t="s">
        <v>764</v>
      </c>
      <c r="B2" s="1025"/>
      <c r="C2" s="1025"/>
      <c r="D2" s="1025"/>
      <c r="E2" s="1025"/>
      <c r="F2" s="1025"/>
      <c r="G2" s="1025"/>
      <c r="H2" s="1025"/>
      <c r="I2" s="145"/>
      <c r="J2" s="131"/>
    </row>
    <row r="3" spans="1:202" s="146" customFormat="1" ht="15" customHeight="1">
      <c r="A3" s="1026" t="s">
        <v>3799</v>
      </c>
      <c r="B3" s="1026"/>
      <c r="C3" s="1026"/>
      <c r="D3" s="1026"/>
      <c r="E3" s="1026"/>
      <c r="F3" s="1026"/>
      <c r="G3" s="1026"/>
      <c r="H3" s="1026"/>
      <c r="I3" s="145"/>
      <c r="J3" s="131"/>
      <c r="GL3" s="147"/>
      <c r="GQ3" s="147"/>
    </row>
    <row r="4" spans="1:202" s="146" customFormat="1" ht="15" customHeight="1">
      <c r="A4" s="148"/>
      <c r="B4" s="148"/>
      <c r="C4" s="148"/>
      <c r="D4" s="148"/>
      <c r="E4" s="148"/>
      <c r="F4" s="1028" t="s">
        <v>758</v>
      </c>
      <c r="G4" s="1028"/>
      <c r="H4" s="1028"/>
      <c r="I4" s="145"/>
      <c r="J4" s="131"/>
      <c r="GL4" s="147"/>
      <c r="GQ4" s="147"/>
    </row>
    <row r="5" spans="1:202" s="146" customFormat="1" ht="15" customHeight="1">
      <c r="A5" s="148"/>
      <c r="C5" s="149"/>
      <c r="D5" s="149"/>
      <c r="E5" s="139"/>
      <c r="F5" s="11" t="s">
        <v>3798</v>
      </c>
      <c r="G5" s="60"/>
      <c r="H5" s="13" t="s">
        <v>1457</v>
      </c>
      <c r="I5" s="145"/>
      <c r="J5" s="131"/>
      <c r="GM5" s="150"/>
      <c r="GN5" s="150"/>
      <c r="GO5" s="150"/>
      <c r="GR5" s="150"/>
      <c r="GS5" s="150"/>
      <c r="GT5" s="150"/>
    </row>
    <row r="6" spans="1:202" s="146" customFormat="1" ht="17.25" customHeight="1">
      <c r="A6" s="148"/>
      <c r="C6" s="151"/>
      <c r="D6" s="151"/>
      <c r="E6" s="152"/>
      <c r="F6" s="248" t="s">
        <v>20</v>
      </c>
      <c r="G6" s="62"/>
      <c r="H6" s="62" t="s">
        <v>20</v>
      </c>
      <c r="I6" s="145"/>
      <c r="J6" s="131"/>
      <c r="GM6" s="150"/>
      <c r="GN6" s="150"/>
      <c r="GO6" s="150"/>
      <c r="GR6" s="150"/>
      <c r="GS6" s="150"/>
      <c r="GT6" s="150"/>
    </row>
    <row r="7" spans="1:202" s="146" customFormat="1" ht="15" customHeight="1">
      <c r="A7" s="153" t="s">
        <v>265</v>
      </c>
      <c r="B7" s="154" t="s">
        <v>601</v>
      </c>
      <c r="E7" s="131"/>
      <c r="F7" s="155"/>
      <c r="G7" s="131"/>
      <c r="H7" s="131"/>
      <c r="I7" s="145"/>
      <c r="J7" s="131"/>
      <c r="GK7" s="147"/>
      <c r="GL7" s="147"/>
      <c r="GP7" s="147"/>
      <c r="GQ7" s="147"/>
    </row>
    <row r="8" spans="1:202" s="146" customFormat="1" ht="6" customHeight="1">
      <c r="A8" s="148"/>
      <c r="B8" s="149"/>
      <c r="E8" s="131"/>
      <c r="F8" s="155"/>
      <c r="G8" s="131"/>
      <c r="H8" s="131"/>
      <c r="I8" s="145"/>
      <c r="J8" s="131"/>
      <c r="GK8" s="147"/>
      <c r="GL8" s="147"/>
      <c r="GP8" s="147"/>
      <c r="GQ8" s="147"/>
    </row>
    <row r="9" spans="1:202" s="131" customFormat="1" ht="15" customHeight="1">
      <c r="A9" s="156"/>
      <c r="B9" s="139" t="s">
        <v>1498</v>
      </c>
      <c r="C9" s="157"/>
      <c r="D9" s="157"/>
      <c r="F9" s="158">
        <f>PL!F28</f>
        <v>824056</v>
      </c>
      <c r="G9" s="159"/>
      <c r="H9" s="158">
        <v>-2857647</v>
      </c>
      <c r="I9" s="145"/>
    </row>
    <row r="10" spans="1:202" s="146" customFormat="1" ht="15" customHeight="1">
      <c r="A10" s="148"/>
      <c r="B10" s="147" t="s">
        <v>765</v>
      </c>
      <c r="C10" s="149"/>
      <c r="D10" s="149" t="s">
        <v>1005</v>
      </c>
      <c r="E10" s="152"/>
      <c r="F10" s="161"/>
      <c r="G10" s="161"/>
      <c r="H10" s="162"/>
      <c r="I10" s="145"/>
      <c r="J10" s="131"/>
    </row>
    <row r="11" spans="1:202" s="146" customFormat="1" ht="15" customHeight="1">
      <c r="A11" s="148"/>
      <c r="D11" s="151" t="s">
        <v>321</v>
      </c>
      <c r="E11" s="152"/>
      <c r="F11" s="155">
        <f>ROUND('Note-4-5'!O80,0)</f>
        <v>1361287</v>
      </c>
      <c r="G11" s="155"/>
      <c r="H11" s="155">
        <v>1678551</v>
      </c>
      <c r="I11" s="145"/>
      <c r="J11" s="131"/>
    </row>
    <row r="12" spans="1:202" s="146" customFormat="1" ht="15" customHeight="1">
      <c r="A12" s="148"/>
      <c r="D12" s="151" t="s">
        <v>248</v>
      </c>
      <c r="E12" s="152"/>
      <c r="F12" s="155">
        <f>ROUND('Notes 6-29'!J526,0)</f>
        <v>2236</v>
      </c>
      <c r="G12" s="155"/>
      <c r="H12" s="155">
        <v>3142</v>
      </c>
      <c r="I12" s="145"/>
      <c r="J12" s="131"/>
    </row>
    <row r="13" spans="1:202" s="146" customFormat="1" ht="15" customHeight="1">
      <c r="A13" s="826"/>
      <c r="D13" s="151" t="s">
        <v>922</v>
      </c>
      <c r="E13" s="152"/>
      <c r="F13" s="155">
        <f>'Notes 6-29'!J544</f>
        <v>6240.96</v>
      </c>
      <c r="G13" s="155"/>
      <c r="H13" s="155">
        <v>0</v>
      </c>
      <c r="I13" s="145"/>
      <c r="J13" s="131"/>
    </row>
    <row r="14" spans="1:202" s="146" customFormat="1" ht="15" customHeight="1">
      <c r="A14" s="600"/>
      <c r="D14" s="151" t="s">
        <v>1327</v>
      </c>
      <c r="E14" s="152"/>
      <c r="F14" s="162">
        <f>ROUND('Note-4-5'!O81,0)</f>
        <v>36951</v>
      </c>
      <c r="G14" s="155"/>
      <c r="H14" s="155">
        <v>36676</v>
      </c>
      <c r="I14" s="145"/>
      <c r="J14" s="131"/>
    </row>
    <row r="15" spans="1:202" s="146" customFormat="1" ht="15" customHeight="1">
      <c r="A15" s="148"/>
      <c r="D15" s="151" t="s">
        <v>3897</v>
      </c>
      <c r="E15" s="151"/>
      <c r="F15" s="155">
        <f>ROUND(-PL!F26,0)</f>
        <v>-3506</v>
      </c>
      <c r="G15" s="155"/>
      <c r="H15" s="155">
        <v>5220</v>
      </c>
      <c r="I15" s="164"/>
      <c r="J15" s="131"/>
    </row>
    <row r="16" spans="1:202" s="146" customFormat="1" ht="15" customHeight="1">
      <c r="A16" s="148"/>
      <c r="C16" s="151"/>
      <c r="D16" s="151"/>
      <c r="E16" s="152"/>
      <c r="F16" s="158">
        <f>SUM(F11:F15)</f>
        <v>1403208.96</v>
      </c>
      <c r="G16" s="159"/>
      <c r="H16" s="165">
        <v>1723589</v>
      </c>
      <c r="I16" s="164"/>
      <c r="J16" s="131"/>
    </row>
    <row r="17" spans="1:200" s="146" customFormat="1" ht="9" customHeight="1">
      <c r="A17" s="148"/>
      <c r="B17" s="166"/>
      <c r="C17" s="166"/>
      <c r="D17" s="166"/>
      <c r="E17" s="167"/>
      <c r="F17" s="155"/>
      <c r="G17" s="155"/>
      <c r="H17" s="162"/>
      <c r="I17" s="145"/>
      <c r="J17" s="131"/>
    </row>
    <row r="18" spans="1:200" s="146" customFormat="1" ht="14.5">
      <c r="A18" s="148"/>
      <c r="B18" s="1027" t="s">
        <v>1489</v>
      </c>
      <c r="C18" s="1027"/>
      <c r="D18" s="1027"/>
      <c r="E18" s="1027"/>
      <c r="F18" s="158">
        <f>F9+F16</f>
        <v>2227264.96</v>
      </c>
      <c r="G18" s="168">
        <f>G9+G16</f>
        <v>0</v>
      </c>
      <c r="H18" s="165">
        <v>-1134058</v>
      </c>
      <c r="I18" s="145">
        <v>0</v>
      </c>
      <c r="J18" s="131"/>
      <c r="GM18" s="163"/>
      <c r="GR18" s="163"/>
    </row>
    <row r="19" spans="1:200" s="146" customFormat="1" ht="16.5" customHeight="1">
      <c r="A19" s="148"/>
      <c r="C19" s="149" t="s">
        <v>645</v>
      </c>
      <c r="D19" s="151"/>
      <c r="E19" s="152"/>
      <c r="F19" s="155"/>
      <c r="G19" s="155"/>
      <c r="H19" s="162"/>
      <c r="I19" s="145"/>
      <c r="J19" s="131"/>
      <c r="GM19" s="163"/>
      <c r="GR19" s="163"/>
    </row>
    <row r="20" spans="1:200" s="146" customFormat="1" ht="15" customHeight="1">
      <c r="A20" s="148"/>
      <c r="C20" s="151" t="s">
        <v>717</v>
      </c>
      <c r="D20" s="151"/>
      <c r="E20" s="152"/>
      <c r="F20" s="155">
        <f>BS!J18-BS!H18</f>
        <v>-8695592</v>
      </c>
      <c r="G20" s="155"/>
      <c r="H20" s="162">
        <v>-3994032.4000000004</v>
      </c>
      <c r="I20" s="164"/>
      <c r="J20" s="131"/>
      <c r="GM20" s="163"/>
      <c r="GR20" s="163"/>
    </row>
    <row r="21" spans="1:200" s="146" customFormat="1" ht="15" customHeight="1">
      <c r="A21" s="148"/>
      <c r="C21" s="151" t="s">
        <v>718</v>
      </c>
      <c r="D21" s="151"/>
      <c r="E21" s="152"/>
      <c r="F21" s="155">
        <f>BS!J19-BS!H19-1</f>
        <v>-1302734</v>
      </c>
      <c r="G21" s="155"/>
      <c r="H21" s="162">
        <v>-1330029.3999999999</v>
      </c>
      <c r="I21" s="164"/>
      <c r="J21" s="131"/>
      <c r="GM21" s="163"/>
      <c r="GR21" s="163"/>
    </row>
    <row r="22" spans="1:200" s="146" customFormat="1" ht="15" customHeight="1">
      <c r="A22" s="148"/>
      <c r="C22" s="151" t="s">
        <v>913</v>
      </c>
      <c r="D22" s="151"/>
      <c r="E22" s="152"/>
      <c r="F22" s="155">
        <f>BS!J22-BS!H22</f>
        <v>-236507</v>
      </c>
      <c r="G22" s="155"/>
      <c r="H22" s="162">
        <v>-965872.6100000001</v>
      </c>
      <c r="I22" s="164"/>
      <c r="J22" s="131"/>
      <c r="GM22" s="163"/>
      <c r="GR22" s="163"/>
    </row>
    <row r="23" spans="1:200" s="146" customFormat="1" ht="15" customHeight="1">
      <c r="A23" s="194"/>
      <c r="C23" s="151" t="s">
        <v>1006</v>
      </c>
      <c r="E23" s="131"/>
      <c r="F23" s="155">
        <f>BS!J20-BS!H20</f>
        <v>-265771</v>
      </c>
      <c r="G23" s="155"/>
      <c r="H23" s="162">
        <v>105744.78</v>
      </c>
      <c r="I23" s="145"/>
      <c r="J23" s="131"/>
      <c r="GM23" s="163"/>
      <c r="GR23" s="163"/>
    </row>
    <row r="24" spans="1:200" s="146" customFormat="1" ht="15" customHeight="1">
      <c r="A24" s="194"/>
      <c r="C24" s="151" t="s">
        <v>1007</v>
      </c>
      <c r="E24" s="131"/>
      <c r="F24" s="155">
        <f>BS!J21-BS!H21</f>
        <v>-1425136</v>
      </c>
      <c r="G24" s="155"/>
      <c r="H24" s="162">
        <v>-82946.473725721124</v>
      </c>
      <c r="I24" s="145"/>
      <c r="J24" s="131"/>
      <c r="GM24" s="163"/>
      <c r="GR24" s="163"/>
    </row>
    <row r="25" spans="1:200" s="146" customFormat="1" ht="15" customHeight="1">
      <c r="A25" s="148"/>
      <c r="C25" s="151" t="s">
        <v>727</v>
      </c>
      <c r="D25" s="151"/>
      <c r="E25" s="152"/>
      <c r="F25" s="155">
        <f>BS!H52-BS!J52</f>
        <v>194034</v>
      </c>
      <c r="G25" s="155"/>
      <c r="H25" s="162">
        <v>-1516550.1199999996</v>
      </c>
      <c r="I25" s="170"/>
      <c r="J25" s="131"/>
      <c r="GM25" s="163"/>
      <c r="GR25" s="163"/>
    </row>
    <row r="26" spans="1:200" s="146" customFormat="1" ht="15" customHeight="1">
      <c r="A26" s="148"/>
      <c r="C26" s="151" t="s">
        <v>728</v>
      </c>
      <c r="D26" s="151"/>
      <c r="E26" s="152"/>
      <c r="F26" s="155">
        <f>BS!H51-BS!J51</f>
        <v>9912067</v>
      </c>
      <c r="G26" s="155"/>
      <c r="H26" s="162">
        <v>7143685</v>
      </c>
      <c r="I26" s="145"/>
      <c r="J26" s="131"/>
      <c r="GM26" s="163"/>
      <c r="GR26" s="163"/>
    </row>
    <row r="27" spans="1:200" s="146" customFormat="1" ht="15" customHeight="1">
      <c r="A27" s="148"/>
      <c r="C27" s="151" t="s">
        <v>730</v>
      </c>
      <c r="D27" s="151"/>
      <c r="E27" s="152"/>
      <c r="F27" s="155">
        <f>BS!H53-BS!J53</f>
        <v>268416</v>
      </c>
      <c r="G27" s="155"/>
      <c r="H27" s="162">
        <v>711785.6</v>
      </c>
      <c r="I27" s="145"/>
      <c r="J27" s="131"/>
      <c r="GM27" s="163"/>
      <c r="GR27" s="163"/>
    </row>
    <row r="28" spans="1:200" s="146" customFormat="1" ht="15" customHeight="1">
      <c r="A28" s="148"/>
      <c r="C28" s="151" t="s">
        <v>729</v>
      </c>
      <c r="E28" s="131"/>
      <c r="F28" s="155">
        <f>BS!H54-BS!J54</f>
        <v>526653</v>
      </c>
      <c r="G28" s="155"/>
      <c r="H28" s="162">
        <v>986469.39999999991</v>
      </c>
      <c r="I28" s="145"/>
      <c r="J28" s="131"/>
      <c r="GM28" s="163"/>
      <c r="GR28" s="163"/>
    </row>
    <row r="29" spans="1:200" s="146" customFormat="1" ht="15" customHeight="1">
      <c r="A29" s="148"/>
      <c r="C29" s="151"/>
      <c r="E29" s="131"/>
      <c r="F29" s="158">
        <f>SUM(F20:F28)</f>
        <v>-1024570</v>
      </c>
      <c r="G29" s="159"/>
      <c r="H29" s="165">
        <v>1058253.7762742788</v>
      </c>
      <c r="I29" s="145"/>
      <c r="J29" s="131"/>
      <c r="GM29" s="163"/>
      <c r="GR29" s="163"/>
    </row>
    <row r="30" spans="1:200" s="146" customFormat="1" ht="15" customHeight="1">
      <c r="A30" s="148"/>
      <c r="C30" s="1022" t="s">
        <v>213</v>
      </c>
      <c r="D30" s="1022"/>
      <c r="E30" s="1022"/>
      <c r="F30" s="155">
        <f>ROUND(PL!F30,0)</f>
        <v>-568666</v>
      </c>
      <c r="G30" s="155"/>
      <c r="H30" s="162">
        <v>-508505</v>
      </c>
      <c r="I30" s="145"/>
      <c r="J30" s="131"/>
      <c r="GM30" s="163"/>
      <c r="GR30" s="163"/>
    </row>
    <row r="31" spans="1:200" s="146" customFormat="1" ht="15" customHeight="1">
      <c r="A31" s="826"/>
      <c r="C31" s="836" t="s">
        <v>3898</v>
      </c>
      <c r="D31" s="827"/>
      <c r="E31" s="827"/>
      <c r="F31" s="155">
        <f>-(F13+231)</f>
        <v>-6471.96</v>
      </c>
      <c r="G31" s="155"/>
      <c r="H31" s="162">
        <v>0</v>
      </c>
      <c r="I31" s="145"/>
      <c r="J31" s="131"/>
      <c r="GM31" s="163"/>
      <c r="GR31" s="163"/>
    </row>
    <row r="32" spans="1:200" s="146" customFormat="1" ht="15" customHeight="1">
      <c r="A32" s="148"/>
      <c r="B32" s="149" t="s">
        <v>1490</v>
      </c>
      <c r="E32" s="131"/>
      <c r="F32" s="158">
        <f>F18+F29+F30+F31</f>
        <v>627557</v>
      </c>
      <c r="G32" s="159"/>
      <c r="H32" s="165">
        <v>-584309.22372572124</v>
      </c>
      <c r="I32" s="145"/>
      <c r="J32" s="131"/>
      <c r="GM32" s="163"/>
      <c r="GR32" s="163"/>
    </row>
    <row r="33" spans="1:202" s="146" customFormat="1" ht="6" customHeight="1">
      <c r="A33" s="148"/>
      <c r="C33" s="149"/>
      <c r="D33" s="149"/>
      <c r="E33" s="139"/>
      <c r="F33" s="159"/>
      <c r="G33" s="159"/>
      <c r="H33" s="172"/>
      <c r="I33" s="145"/>
      <c r="J33" s="131"/>
      <c r="GL33" s="147"/>
      <c r="GM33" s="173"/>
      <c r="GQ33" s="147"/>
      <c r="GR33" s="173"/>
    </row>
    <row r="34" spans="1:202" s="146" customFormat="1" ht="15" customHeight="1">
      <c r="A34" s="153" t="s">
        <v>266</v>
      </c>
      <c r="B34" s="154" t="s">
        <v>602</v>
      </c>
      <c r="E34" s="131"/>
      <c r="F34" s="161"/>
      <c r="G34" s="161"/>
      <c r="H34" s="162"/>
      <c r="I34" s="145"/>
      <c r="J34" s="131"/>
      <c r="GK34" s="147"/>
      <c r="GP34" s="147"/>
    </row>
    <row r="35" spans="1:202" s="146" customFormat="1" ht="4.5" customHeight="1">
      <c r="A35" s="148"/>
      <c r="C35" s="151"/>
      <c r="D35" s="151"/>
      <c r="E35" s="152"/>
      <c r="F35" s="161"/>
      <c r="G35" s="161"/>
      <c r="H35" s="162"/>
      <c r="I35" s="145"/>
      <c r="J35" s="131"/>
      <c r="GK35" s="147"/>
      <c r="GP35" s="147"/>
    </row>
    <row r="36" spans="1:202" s="174" customFormat="1" ht="15" customHeight="1">
      <c r="A36" s="175"/>
      <c r="C36" s="176" t="s">
        <v>267</v>
      </c>
      <c r="D36" s="176"/>
      <c r="E36" s="177"/>
      <c r="F36" s="178">
        <f>ROUND(-'Note-4-5'!P13+'Note-4-5'!I13,0)</f>
        <v>-1451003</v>
      </c>
      <c r="G36" s="178"/>
      <c r="H36" s="179">
        <v>-1130330</v>
      </c>
      <c r="I36" s="180"/>
      <c r="J36" s="606"/>
      <c r="N36" s="179"/>
      <c r="O36" s="179"/>
      <c r="P36" s="179"/>
      <c r="GM36" s="182"/>
      <c r="GR36" s="182"/>
    </row>
    <row r="37" spans="1:202" s="174" customFormat="1" ht="15" hidden="1" customHeight="1">
      <c r="A37" s="175"/>
      <c r="C37" s="176" t="s">
        <v>1499</v>
      </c>
      <c r="D37" s="176"/>
      <c r="E37" s="177"/>
      <c r="F37" s="178">
        <f>'Notes 6-29'!J7</f>
        <v>0</v>
      </c>
      <c r="G37" s="178"/>
      <c r="H37" s="179">
        <v>0</v>
      </c>
      <c r="I37" s="180"/>
      <c r="J37" s="181"/>
      <c r="N37" s="179"/>
      <c r="O37" s="179"/>
      <c r="P37" s="179"/>
      <c r="GM37" s="182"/>
      <c r="GR37" s="182"/>
    </row>
    <row r="38" spans="1:202" s="174" customFormat="1" ht="15" hidden="1" customHeight="1">
      <c r="A38" s="175"/>
      <c r="C38" s="176" t="s">
        <v>1328</v>
      </c>
      <c r="D38" s="176"/>
      <c r="E38" s="177"/>
      <c r="F38" s="178">
        <f>-'Note-4-5'!P42</f>
        <v>0</v>
      </c>
      <c r="G38" s="178"/>
      <c r="H38" s="179">
        <v>0</v>
      </c>
      <c r="I38" s="180"/>
      <c r="J38" s="181"/>
      <c r="N38" s="179"/>
      <c r="O38" s="179"/>
      <c r="P38" s="179"/>
      <c r="GM38" s="182"/>
      <c r="GR38" s="182"/>
    </row>
    <row r="39" spans="1:202" s="174" customFormat="1" ht="15" customHeight="1">
      <c r="A39" s="175"/>
      <c r="C39" s="176" t="s">
        <v>205</v>
      </c>
      <c r="D39" s="176"/>
      <c r="E39" s="177"/>
      <c r="F39" s="178">
        <f>-(BS!H14-BS!J14)</f>
        <v>-1544739</v>
      </c>
      <c r="G39" s="178"/>
      <c r="H39" s="179">
        <v>-126659.70000000022</v>
      </c>
      <c r="I39" s="180"/>
      <c r="J39" s="181"/>
      <c r="N39" s="179"/>
      <c r="O39" s="179"/>
      <c r="P39" s="179"/>
      <c r="GM39" s="182"/>
      <c r="GR39" s="182"/>
    </row>
    <row r="40" spans="1:202" s="146" customFormat="1" ht="15" customHeight="1">
      <c r="A40" s="148"/>
      <c r="C40" s="151" t="s">
        <v>914</v>
      </c>
      <c r="D40" s="151"/>
      <c r="E40" s="152"/>
      <c r="F40" s="155">
        <f>ROUND(-'Note-4-5'!P14+'Note-4-5'!P25+PL!F26,0)</f>
        <v>398864</v>
      </c>
      <c r="G40" s="155"/>
      <c r="H40" s="162">
        <v>31</v>
      </c>
      <c r="I40" s="164"/>
      <c r="J40" s="131"/>
      <c r="N40" s="162"/>
      <c r="O40" s="162"/>
      <c r="P40" s="162"/>
      <c r="GM40" s="183"/>
      <c r="GR40" s="183"/>
    </row>
    <row r="41" spans="1:202" s="146" customFormat="1" ht="15" customHeight="1">
      <c r="A41" s="148"/>
      <c r="B41" s="154" t="s">
        <v>268</v>
      </c>
      <c r="E41" s="131"/>
      <c r="F41" s="158">
        <f>SUM(F36:F40)</f>
        <v>-2596878</v>
      </c>
      <c r="G41" s="159">
        <f>SUM(G36:G40)</f>
        <v>0</v>
      </c>
      <c r="H41" s="158">
        <v>-1256958.7000000002</v>
      </c>
      <c r="I41" s="145">
        <v>0</v>
      </c>
      <c r="J41" s="131"/>
      <c r="GL41" s="147"/>
      <c r="GM41" s="173"/>
      <c r="GO41" s="147"/>
      <c r="GQ41" s="147"/>
      <c r="GR41" s="173"/>
      <c r="GT41" s="147"/>
    </row>
    <row r="42" spans="1:202" s="146" customFormat="1" ht="4.5" customHeight="1">
      <c r="A42" s="148"/>
      <c r="B42" s="149"/>
      <c r="E42" s="131"/>
      <c r="F42" s="159"/>
      <c r="G42" s="159"/>
      <c r="H42" s="184"/>
      <c r="I42" s="145"/>
      <c r="J42" s="131"/>
      <c r="GL42" s="147"/>
      <c r="GM42" s="173"/>
      <c r="GO42" s="147"/>
      <c r="GQ42" s="147"/>
      <c r="GR42" s="173"/>
      <c r="GT42" s="147"/>
    </row>
    <row r="43" spans="1:202" s="146" customFormat="1" ht="15" customHeight="1">
      <c r="A43" s="153" t="s">
        <v>269</v>
      </c>
      <c r="B43" s="154" t="s">
        <v>603</v>
      </c>
      <c r="C43" s="185"/>
      <c r="E43" s="131"/>
      <c r="F43" s="159"/>
      <c r="G43" s="159"/>
      <c r="H43" s="172"/>
      <c r="I43" s="145"/>
      <c r="J43" s="131"/>
      <c r="GL43" s="147"/>
      <c r="GM43" s="173"/>
      <c r="GO43" s="147"/>
      <c r="GQ43" s="147"/>
      <c r="GR43" s="173"/>
      <c r="GT43" s="147"/>
    </row>
    <row r="44" spans="1:202" s="146" customFormat="1" ht="2.25" customHeight="1">
      <c r="A44" s="148"/>
      <c r="B44" s="149"/>
      <c r="E44" s="131"/>
      <c r="F44" s="159"/>
      <c r="G44" s="159"/>
      <c r="H44" s="172"/>
      <c r="I44" s="164"/>
      <c r="J44" s="131"/>
      <c r="GL44" s="147"/>
      <c r="GM44" s="173"/>
      <c r="GO44" s="147"/>
      <c r="GQ44" s="147"/>
      <c r="GR44" s="173"/>
      <c r="GT44" s="147"/>
    </row>
    <row r="45" spans="1:202" s="146" customFormat="1" ht="15" customHeight="1">
      <c r="A45" s="148"/>
      <c r="C45" s="176" t="s">
        <v>1487</v>
      </c>
      <c r="E45" s="131"/>
      <c r="F45" s="186">
        <f>(BS!H43-BS!J43+BS!H49-BS!J49)</f>
        <v>2160347</v>
      </c>
      <c r="G45" s="155"/>
      <c r="H45" s="187">
        <v>685261.94</v>
      </c>
      <c r="I45" s="145"/>
      <c r="J45" s="131"/>
    </row>
    <row r="46" spans="1:202" s="146" customFormat="1" ht="15" customHeight="1">
      <c r="A46" s="148"/>
      <c r="C46" s="176" t="s">
        <v>1486</v>
      </c>
      <c r="E46" s="131"/>
      <c r="F46" s="155">
        <f>(BS!H42-BS!J42+BS!H48-BS!J48)</f>
        <v>-1258181</v>
      </c>
      <c r="G46" s="155"/>
      <c r="H46" s="162">
        <v>1049832.6999999997</v>
      </c>
      <c r="I46" s="145"/>
      <c r="J46" s="131"/>
    </row>
    <row r="47" spans="1:202" s="146" customFormat="1" ht="15" customHeight="1">
      <c r="A47" s="600"/>
      <c r="C47" s="776" t="s">
        <v>3899</v>
      </c>
      <c r="E47" s="131"/>
      <c r="F47" s="162">
        <f>BS!H41-BS!J41+BS!H47-BS!J47-495</f>
        <v>-32873</v>
      </c>
      <c r="G47" s="155"/>
      <c r="H47" s="162">
        <v>-31903.049999999988</v>
      </c>
      <c r="I47" s="145"/>
      <c r="J47" s="131"/>
    </row>
    <row r="48" spans="1:202" s="146" customFormat="1" ht="15" customHeight="1">
      <c r="A48" s="617"/>
      <c r="C48" s="176" t="s">
        <v>3815</v>
      </c>
      <c r="E48" s="131"/>
      <c r="F48" s="155">
        <v>500001</v>
      </c>
      <c r="G48" s="155"/>
      <c r="H48" s="162">
        <v>0</v>
      </c>
      <c r="I48" s="145"/>
      <c r="J48" s="131"/>
    </row>
    <row r="49" spans="1:200" s="146" customFormat="1" ht="15" hidden="1" customHeight="1">
      <c r="A49" s="812"/>
      <c r="C49" s="176" t="s">
        <v>2383</v>
      </c>
      <c r="E49" s="131"/>
      <c r="F49" s="155"/>
      <c r="G49" s="155"/>
      <c r="H49" s="162">
        <v>0</v>
      </c>
      <c r="I49" s="145"/>
      <c r="J49" s="131"/>
    </row>
    <row r="50" spans="1:200" s="146" customFormat="1" ht="15" hidden="1" customHeight="1">
      <c r="A50" s="617"/>
      <c r="C50" s="176" t="s">
        <v>1455</v>
      </c>
      <c r="E50" s="131"/>
      <c r="F50" s="155">
        <v>0</v>
      </c>
      <c r="G50" s="155"/>
      <c r="H50" s="162">
        <v>0</v>
      </c>
      <c r="I50" s="145"/>
      <c r="J50" s="131"/>
    </row>
    <row r="51" spans="1:200" s="146" customFormat="1" ht="15" customHeight="1">
      <c r="A51" s="148"/>
      <c r="C51" s="176" t="s">
        <v>994</v>
      </c>
      <c r="E51" s="131"/>
      <c r="F51" s="155">
        <f>BS!H50-BS!J50</f>
        <v>1299328</v>
      </c>
      <c r="G51" s="155"/>
      <c r="H51" s="162">
        <v>-2197517.459999999</v>
      </c>
      <c r="I51" s="164"/>
      <c r="J51" s="131"/>
    </row>
    <row r="52" spans="1:200" s="146" customFormat="1" ht="15" customHeight="1">
      <c r="A52" s="148"/>
      <c r="B52" s="154" t="s">
        <v>723</v>
      </c>
      <c r="E52" s="131"/>
      <c r="F52" s="158">
        <f>SUM(F45:F51)</f>
        <v>2668622</v>
      </c>
      <c r="G52" s="159"/>
      <c r="H52" s="158">
        <v>-494325.86999999941</v>
      </c>
      <c r="I52" s="164"/>
      <c r="J52" s="131"/>
      <c r="GL52" s="147"/>
      <c r="GM52" s="163"/>
      <c r="GQ52" s="147"/>
      <c r="GR52" s="163"/>
    </row>
    <row r="53" spans="1:200" s="146" customFormat="1" ht="15" customHeight="1">
      <c r="A53" s="153" t="s">
        <v>322</v>
      </c>
      <c r="B53" s="154" t="s">
        <v>270</v>
      </c>
      <c r="E53" s="131"/>
      <c r="F53" s="158">
        <f>ROUND(F32+F41+F52,0)</f>
        <v>699301</v>
      </c>
      <c r="G53" s="159">
        <f>G32+G41+G52</f>
        <v>0</v>
      </c>
      <c r="H53" s="158">
        <v>-2335594</v>
      </c>
      <c r="I53" s="164">
        <v>0</v>
      </c>
      <c r="J53" s="131"/>
    </row>
    <row r="54" spans="1:200" s="146" customFormat="1" ht="15" customHeight="1">
      <c r="A54" s="153" t="s">
        <v>323</v>
      </c>
      <c r="B54" s="151" t="s">
        <v>319</v>
      </c>
      <c r="E54" s="131"/>
      <c r="F54" s="155">
        <f>H55</f>
        <v>2224493.9800000004</v>
      </c>
      <c r="G54" s="155"/>
      <c r="H54" s="162">
        <v>4560087.9800000004</v>
      </c>
      <c r="I54" s="145"/>
      <c r="J54" s="131"/>
    </row>
    <row r="55" spans="1:200" s="146" customFormat="1" ht="15" customHeight="1" thickBot="1">
      <c r="A55" s="153" t="s">
        <v>324</v>
      </c>
      <c r="B55" s="154" t="s">
        <v>320</v>
      </c>
      <c r="E55" s="131"/>
      <c r="F55" s="188">
        <f>F53+F54</f>
        <v>2923794.9800000004</v>
      </c>
      <c r="G55" s="159">
        <f>G53+G54</f>
        <v>0</v>
      </c>
      <c r="H55" s="188">
        <v>2224493.9800000004</v>
      </c>
      <c r="I55" s="145">
        <v>0</v>
      </c>
      <c r="J55" s="160"/>
      <c r="GK55" s="147"/>
      <c r="GL55" s="147"/>
      <c r="GM55" s="163"/>
      <c r="GP55" s="147"/>
      <c r="GQ55" s="147"/>
      <c r="GR55" s="163"/>
    </row>
    <row r="56" spans="1:200" s="146" customFormat="1" ht="15" customHeight="1" thickTop="1">
      <c r="A56" s="148"/>
      <c r="B56" s="149"/>
      <c r="E56" s="131"/>
      <c r="F56" s="189"/>
      <c r="G56" s="190"/>
      <c r="I56" s="145"/>
      <c r="J56" s="131"/>
      <c r="GK56" s="147"/>
      <c r="GL56" s="147"/>
      <c r="GM56" s="163"/>
      <c r="GP56" s="147"/>
      <c r="GQ56" s="147"/>
      <c r="GR56" s="163"/>
    </row>
    <row r="57" spans="1:200" s="146" customFormat="1" ht="15" customHeight="1">
      <c r="A57" s="191" t="str">
        <f>SCE!A24</f>
        <v>The annexed notes 1 to 36 form an integral part of these financial statements.</v>
      </c>
      <c r="B57" s="149"/>
      <c r="E57" s="131"/>
      <c r="F57" s="189"/>
      <c r="G57" s="190"/>
      <c r="I57" s="145"/>
      <c r="J57" s="131"/>
      <c r="GK57" s="147"/>
      <c r="GL57" s="147"/>
      <c r="GM57" s="163"/>
      <c r="GP57" s="147"/>
      <c r="GQ57" s="147"/>
      <c r="GR57" s="163"/>
    </row>
    <row r="58" spans="1:200" s="146" customFormat="1" ht="15" customHeight="1">
      <c r="A58" s="148"/>
      <c r="B58" s="149"/>
      <c r="E58" s="131"/>
      <c r="F58" s="189"/>
      <c r="G58" s="190"/>
      <c r="I58" s="145"/>
      <c r="J58" s="131"/>
      <c r="GK58" s="147"/>
      <c r="GL58" s="147"/>
      <c r="GM58" s="163"/>
      <c r="GP58" s="147"/>
      <c r="GQ58" s="147"/>
      <c r="GR58" s="163"/>
    </row>
    <row r="59" spans="1:200" s="146" customFormat="1" ht="15" customHeight="1">
      <c r="A59" s="148"/>
      <c r="B59" s="149"/>
      <c r="E59" s="131"/>
      <c r="F59" s="192"/>
      <c r="G59" s="190"/>
      <c r="I59" s="145"/>
      <c r="J59" s="131"/>
      <c r="GK59" s="147"/>
      <c r="GL59" s="147"/>
      <c r="GM59" s="163"/>
      <c r="GP59" s="147"/>
      <c r="GQ59" s="147"/>
      <c r="GR59" s="163"/>
    </row>
    <row r="60" spans="1:200" s="146" customFormat="1" ht="15" customHeight="1">
      <c r="A60" s="148"/>
      <c r="B60" s="149"/>
      <c r="E60" s="131"/>
      <c r="F60" s="192"/>
      <c r="G60" s="190"/>
      <c r="I60" s="145"/>
      <c r="J60" s="131"/>
      <c r="GK60" s="147"/>
      <c r="GL60" s="147"/>
      <c r="GM60" s="163"/>
      <c r="GP60" s="147"/>
      <c r="GQ60" s="147"/>
      <c r="GR60" s="163"/>
    </row>
    <row r="61" spans="1:200" s="146" customFormat="1" ht="15" customHeight="1">
      <c r="A61" s="148"/>
      <c r="B61" s="149"/>
      <c r="E61" s="131"/>
      <c r="F61" s="192"/>
      <c r="G61" s="190"/>
      <c r="I61" s="145"/>
      <c r="J61" s="131"/>
      <c r="GK61" s="147"/>
      <c r="GL61" s="147"/>
      <c r="GM61" s="163"/>
      <c r="GP61" s="147"/>
      <c r="GQ61" s="147"/>
      <c r="GR61" s="163"/>
    </row>
    <row r="62" spans="1:200" s="146" customFormat="1" ht="15" customHeight="1">
      <c r="A62" s="148"/>
      <c r="B62" s="149"/>
      <c r="E62" s="131"/>
      <c r="F62" s="192"/>
      <c r="G62" s="190"/>
      <c r="I62" s="145"/>
      <c r="J62" s="131"/>
      <c r="GK62" s="147"/>
      <c r="GL62" s="147"/>
      <c r="GM62" s="163"/>
      <c r="GP62" s="147"/>
      <c r="GQ62" s="147"/>
      <c r="GR62" s="163"/>
    </row>
    <row r="63" spans="1:200" s="146" customFormat="1" ht="15" customHeight="1">
      <c r="A63" s="1023" t="s">
        <v>915</v>
      </c>
      <c r="B63" s="1023"/>
      <c r="C63" s="1023"/>
      <c r="D63" s="1023"/>
      <c r="E63" s="157" t="s">
        <v>869</v>
      </c>
      <c r="F63" s="1020" t="s">
        <v>766</v>
      </c>
      <c r="G63" s="1021"/>
      <c r="H63" s="1021"/>
      <c r="I63" s="145"/>
      <c r="J63" s="131"/>
      <c r="GK63" s="147"/>
      <c r="GL63" s="147"/>
      <c r="GM63" s="163"/>
      <c r="GP63" s="147"/>
      <c r="GQ63" s="147"/>
      <c r="GR63" s="163"/>
    </row>
    <row r="64" spans="1:200" s="147" customFormat="1" ht="15" customHeight="1">
      <c r="A64" s="1018" t="s">
        <v>1509</v>
      </c>
      <c r="B64" s="1018"/>
      <c r="C64" s="1018"/>
      <c r="D64" s="1018"/>
      <c r="E64" s="193" t="s">
        <v>1322</v>
      </c>
      <c r="F64" s="1019" t="s">
        <v>1324</v>
      </c>
      <c r="G64" s="1019"/>
      <c r="H64" s="1019"/>
      <c r="I64" s="195"/>
      <c r="J64" s="157"/>
    </row>
    <row r="65" spans="1:10" s="146" customFormat="1" ht="15" customHeight="1">
      <c r="A65" s="148"/>
      <c r="E65" s="131"/>
      <c r="F65" s="155"/>
      <c r="G65" s="131"/>
      <c r="H65" s="131"/>
      <c r="I65" s="145"/>
      <c r="J65" s="131"/>
    </row>
    <row r="67" spans="1:10" ht="15" customHeight="1">
      <c r="A67" s="151"/>
      <c r="I67" s="152"/>
    </row>
  </sheetData>
  <mergeCells count="10">
    <mergeCell ref="A1:H1"/>
    <mergeCell ref="A2:H2"/>
    <mergeCell ref="A3:H3"/>
    <mergeCell ref="B18:E18"/>
    <mergeCell ref="F4:H4"/>
    <mergeCell ref="A64:D64"/>
    <mergeCell ref="F64:H64"/>
    <mergeCell ref="F63:H63"/>
    <mergeCell ref="C30:E30"/>
    <mergeCell ref="A63:D63"/>
  </mergeCells>
  <printOptions horizontalCentered="1"/>
  <pageMargins left="1" right="0.65" top="1" bottom="0.65" header="0.3" footer="0.3"/>
  <pageSetup paperSize="9" scale="81" firstPageNumber="7"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6007-9D25-438F-9B79-EA3A758D5A2D}">
  <sheetPr codeName="Sheet6">
    <tabColor rgb="FF33CC33"/>
    <pageSetUpPr fitToPage="1"/>
  </sheetPr>
  <dimension ref="A1:Q399"/>
  <sheetViews>
    <sheetView showGridLines="0" view="pageBreakPreview" topLeftCell="A362" zoomScaleNormal="100" zoomScaleSheetLayoutView="100" workbookViewId="0">
      <selection activeCell="C378" sqref="C378:H381"/>
    </sheetView>
  </sheetViews>
  <sheetFormatPr defaultRowHeight="13.15" customHeight="1"/>
  <cols>
    <col min="1" max="1" width="7.26953125" style="738" customWidth="1"/>
    <col min="2" max="2" width="5.453125" style="739" customWidth="1"/>
    <col min="3" max="3" width="12.26953125" style="739" customWidth="1"/>
    <col min="4" max="4" width="9.26953125" style="739" customWidth="1"/>
    <col min="5" max="5" width="0.54296875" style="739" customWidth="1"/>
    <col min="6" max="6" width="29.26953125" style="739" customWidth="1"/>
    <col min="7" max="7" width="2" style="739" customWidth="1"/>
    <col min="8" max="8" width="36.26953125" style="739" customWidth="1"/>
    <col min="9" max="9" width="1.54296875" style="739" customWidth="1"/>
    <col min="10" max="11" width="9.26953125" style="739" customWidth="1"/>
    <col min="12" max="12" width="15" style="739" customWidth="1"/>
    <col min="13" max="37" width="8.81640625" style="739" customWidth="1"/>
    <col min="38" max="246" width="8.81640625" style="739"/>
    <col min="247" max="247" width="5" style="739" bestFit="1" customWidth="1"/>
    <col min="248" max="248" width="9.26953125" style="739" customWidth="1"/>
    <col min="249" max="249" width="8.7265625" style="739" customWidth="1"/>
    <col min="250" max="250" width="11.7265625" style="739" customWidth="1"/>
    <col min="251" max="251" width="0.7265625" style="739" customWidth="1"/>
    <col min="252" max="252" width="25.7265625" style="739" customWidth="1"/>
    <col min="253" max="253" width="0.7265625" style="739" customWidth="1"/>
    <col min="254" max="254" width="35.54296875" style="739" customWidth="1"/>
    <col min="255" max="255" width="1" style="739" customWidth="1"/>
    <col min="256" max="258" width="9.26953125" style="739" customWidth="1"/>
    <col min="259" max="502" width="8.81640625" style="739"/>
    <col min="503" max="503" width="5" style="739" bestFit="1" customWidth="1"/>
    <col min="504" max="504" width="9.26953125" style="739" customWidth="1"/>
    <col min="505" max="505" width="8.7265625" style="739" customWidth="1"/>
    <col min="506" max="506" width="11.7265625" style="739" customWidth="1"/>
    <col min="507" max="507" width="0.7265625" style="739" customWidth="1"/>
    <col min="508" max="508" width="25.7265625" style="739" customWidth="1"/>
    <col min="509" max="509" width="0.7265625" style="739" customWidth="1"/>
    <col min="510" max="510" width="35.54296875" style="739" customWidth="1"/>
    <col min="511" max="511" width="1" style="739" customWidth="1"/>
    <col min="512" max="514" width="9.26953125" style="739" customWidth="1"/>
    <col min="515" max="758" width="8.81640625" style="739"/>
    <col min="759" max="759" width="5" style="739" bestFit="1" customWidth="1"/>
    <col min="760" max="760" width="9.26953125" style="739" customWidth="1"/>
    <col min="761" max="761" width="8.7265625" style="739" customWidth="1"/>
    <col min="762" max="762" width="11.7265625" style="739" customWidth="1"/>
    <col min="763" max="763" width="0.7265625" style="739" customWidth="1"/>
    <col min="764" max="764" width="25.7265625" style="739" customWidth="1"/>
    <col min="765" max="765" width="0.7265625" style="739" customWidth="1"/>
    <col min="766" max="766" width="35.54296875" style="739" customWidth="1"/>
    <col min="767" max="767" width="1" style="739" customWidth="1"/>
    <col min="768" max="770" width="9.26953125" style="739" customWidth="1"/>
    <col min="771" max="1014" width="8.81640625" style="739"/>
    <col min="1015" max="1015" width="5" style="739" bestFit="1" customWidth="1"/>
    <col min="1016" max="1016" width="9.26953125" style="739" customWidth="1"/>
    <col min="1017" max="1017" width="8.7265625" style="739" customWidth="1"/>
    <col min="1018" max="1018" width="11.7265625" style="739" customWidth="1"/>
    <col min="1019" max="1019" width="0.7265625" style="739" customWidth="1"/>
    <col min="1020" max="1020" width="25.7265625" style="739" customWidth="1"/>
    <col min="1021" max="1021" width="0.7265625" style="739" customWidth="1"/>
    <col min="1022" max="1022" width="35.54296875" style="739" customWidth="1"/>
    <col min="1023" max="1023" width="1" style="739" customWidth="1"/>
    <col min="1024" max="1026" width="9.26953125" style="739" customWidth="1"/>
    <col min="1027" max="1270" width="8.81640625" style="739"/>
    <col min="1271" max="1271" width="5" style="739" bestFit="1" customWidth="1"/>
    <col min="1272" max="1272" width="9.26953125" style="739" customWidth="1"/>
    <col min="1273" max="1273" width="8.7265625" style="739" customWidth="1"/>
    <col min="1274" max="1274" width="11.7265625" style="739" customWidth="1"/>
    <col min="1275" max="1275" width="0.7265625" style="739" customWidth="1"/>
    <col min="1276" max="1276" width="25.7265625" style="739" customWidth="1"/>
    <col min="1277" max="1277" width="0.7265625" style="739" customWidth="1"/>
    <col min="1278" max="1278" width="35.54296875" style="739" customWidth="1"/>
    <col min="1279" max="1279" width="1" style="739" customWidth="1"/>
    <col min="1280" max="1282" width="9.26953125" style="739" customWidth="1"/>
    <col min="1283" max="1526" width="8.81640625" style="739"/>
    <col min="1527" max="1527" width="5" style="739" bestFit="1" customWidth="1"/>
    <col min="1528" max="1528" width="9.26953125" style="739" customWidth="1"/>
    <col min="1529" max="1529" width="8.7265625" style="739" customWidth="1"/>
    <col min="1530" max="1530" width="11.7265625" style="739" customWidth="1"/>
    <col min="1531" max="1531" width="0.7265625" style="739" customWidth="1"/>
    <col min="1532" max="1532" width="25.7265625" style="739" customWidth="1"/>
    <col min="1533" max="1533" width="0.7265625" style="739" customWidth="1"/>
    <col min="1534" max="1534" width="35.54296875" style="739" customWidth="1"/>
    <col min="1535" max="1535" width="1" style="739" customWidth="1"/>
    <col min="1536" max="1538" width="9.26953125" style="739" customWidth="1"/>
    <col min="1539" max="1782" width="8.81640625" style="739"/>
    <col min="1783" max="1783" width="5" style="739" bestFit="1" customWidth="1"/>
    <col min="1784" max="1784" width="9.26953125" style="739" customWidth="1"/>
    <col min="1785" max="1785" width="8.7265625" style="739" customWidth="1"/>
    <col min="1786" max="1786" width="11.7265625" style="739" customWidth="1"/>
    <col min="1787" max="1787" width="0.7265625" style="739" customWidth="1"/>
    <col min="1788" max="1788" width="25.7265625" style="739" customWidth="1"/>
    <col min="1789" max="1789" width="0.7265625" style="739" customWidth="1"/>
    <col min="1790" max="1790" width="35.54296875" style="739" customWidth="1"/>
    <col min="1791" max="1791" width="1" style="739" customWidth="1"/>
    <col min="1792" max="1794" width="9.26953125" style="739" customWidth="1"/>
    <col min="1795" max="2038" width="8.81640625" style="739"/>
    <col min="2039" max="2039" width="5" style="739" bestFit="1" customWidth="1"/>
    <col min="2040" max="2040" width="9.26953125" style="739" customWidth="1"/>
    <col min="2041" max="2041" width="8.7265625" style="739" customWidth="1"/>
    <col min="2042" max="2042" width="11.7265625" style="739" customWidth="1"/>
    <col min="2043" max="2043" width="0.7265625" style="739" customWidth="1"/>
    <col min="2044" max="2044" width="25.7265625" style="739" customWidth="1"/>
    <col min="2045" max="2045" width="0.7265625" style="739" customWidth="1"/>
    <col min="2046" max="2046" width="35.54296875" style="739" customWidth="1"/>
    <col min="2047" max="2047" width="1" style="739" customWidth="1"/>
    <col min="2048" max="2050" width="9.26953125" style="739" customWidth="1"/>
    <col min="2051" max="2294" width="8.81640625" style="739"/>
    <col min="2295" max="2295" width="5" style="739" bestFit="1" customWidth="1"/>
    <col min="2296" max="2296" width="9.26953125" style="739" customWidth="1"/>
    <col min="2297" max="2297" width="8.7265625" style="739" customWidth="1"/>
    <col min="2298" max="2298" width="11.7265625" style="739" customWidth="1"/>
    <col min="2299" max="2299" width="0.7265625" style="739" customWidth="1"/>
    <col min="2300" max="2300" width="25.7265625" style="739" customWidth="1"/>
    <col min="2301" max="2301" width="0.7265625" style="739" customWidth="1"/>
    <col min="2302" max="2302" width="35.54296875" style="739" customWidth="1"/>
    <col min="2303" max="2303" width="1" style="739" customWidth="1"/>
    <col min="2304" max="2306" width="9.26953125" style="739" customWidth="1"/>
    <col min="2307" max="2550" width="8.81640625" style="739"/>
    <col min="2551" max="2551" width="5" style="739" bestFit="1" customWidth="1"/>
    <col min="2552" max="2552" width="9.26953125" style="739" customWidth="1"/>
    <col min="2553" max="2553" width="8.7265625" style="739" customWidth="1"/>
    <col min="2554" max="2554" width="11.7265625" style="739" customWidth="1"/>
    <col min="2555" max="2555" width="0.7265625" style="739" customWidth="1"/>
    <col min="2556" max="2556" width="25.7265625" style="739" customWidth="1"/>
    <col min="2557" max="2557" width="0.7265625" style="739" customWidth="1"/>
    <col min="2558" max="2558" width="35.54296875" style="739" customWidth="1"/>
    <col min="2559" max="2559" width="1" style="739" customWidth="1"/>
    <col min="2560" max="2562" width="9.26953125" style="739" customWidth="1"/>
    <col min="2563" max="2806" width="8.81640625" style="739"/>
    <col min="2807" max="2807" width="5" style="739" bestFit="1" customWidth="1"/>
    <col min="2808" max="2808" width="9.26953125" style="739" customWidth="1"/>
    <col min="2809" max="2809" width="8.7265625" style="739" customWidth="1"/>
    <col min="2810" max="2810" width="11.7265625" style="739" customWidth="1"/>
    <col min="2811" max="2811" width="0.7265625" style="739" customWidth="1"/>
    <col min="2812" max="2812" width="25.7265625" style="739" customWidth="1"/>
    <col min="2813" max="2813" width="0.7265625" style="739" customWidth="1"/>
    <col min="2814" max="2814" width="35.54296875" style="739" customWidth="1"/>
    <col min="2815" max="2815" width="1" style="739" customWidth="1"/>
    <col min="2816" max="2818" width="9.26953125" style="739" customWidth="1"/>
    <col min="2819" max="3062" width="8.81640625" style="739"/>
    <col min="3063" max="3063" width="5" style="739" bestFit="1" customWidth="1"/>
    <col min="3064" max="3064" width="9.26953125" style="739" customWidth="1"/>
    <col min="3065" max="3065" width="8.7265625" style="739" customWidth="1"/>
    <col min="3066" max="3066" width="11.7265625" style="739" customWidth="1"/>
    <col min="3067" max="3067" width="0.7265625" style="739" customWidth="1"/>
    <col min="3068" max="3068" width="25.7265625" style="739" customWidth="1"/>
    <col min="3069" max="3069" width="0.7265625" style="739" customWidth="1"/>
    <col min="3070" max="3070" width="35.54296875" style="739" customWidth="1"/>
    <col min="3071" max="3071" width="1" style="739" customWidth="1"/>
    <col min="3072" max="3074" width="9.26953125" style="739" customWidth="1"/>
    <col min="3075" max="3318" width="8.81640625" style="739"/>
    <col min="3319" max="3319" width="5" style="739" bestFit="1" customWidth="1"/>
    <col min="3320" max="3320" width="9.26953125" style="739" customWidth="1"/>
    <col min="3321" max="3321" width="8.7265625" style="739" customWidth="1"/>
    <col min="3322" max="3322" width="11.7265625" style="739" customWidth="1"/>
    <col min="3323" max="3323" width="0.7265625" style="739" customWidth="1"/>
    <col min="3324" max="3324" width="25.7265625" style="739" customWidth="1"/>
    <col min="3325" max="3325" width="0.7265625" style="739" customWidth="1"/>
    <col min="3326" max="3326" width="35.54296875" style="739" customWidth="1"/>
    <col min="3327" max="3327" width="1" style="739" customWidth="1"/>
    <col min="3328" max="3330" width="9.26953125" style="739" customWidth="1"/>
    <col min="3331" max="3574" width="8.81640625" style="739"/>
    <col min="3575" max="3575" width="5" style="739" bestFit="1" customWidth="1"/>
    <col min="3576" max="3576" width="9.26953125" style="739" customWidth="1"/>
    <col min="3577" max="3577" width="8.7265625" style="739" customWidth="1"/>
    <col min="3578" max="3578" width="11.7265625" style="739" customWidth="1"/>
    <col min="3579" max="3579" width="0.7265625" style="739" customWidth="1"/>
    <col min="3580" max="3580" width="25.7265625" style="739" customWidth="1"/>
    <col min="3581" max="3581" width="0.7265625" style="739" customWidth="1"/>
    <col min="3582" max="3582" width="35.54296875" style="739" customWidth="1"/>
    <col min="3583" max="3583" width="1" style="739" customWidth="1"/>
    <col min="3584" max="3586" width="9.26953125" style="739" customWidth="1"/>
    <col min="3587" max="3830" width="8.81640625" style="739"/>
    <col min="3831" max="3831" width="5" style="739" bestFit="1" customWidth="1"/>
    <col min="3832" max="3832" width="9.26953125" style="739" customWidth="1"/>
    <col min="3833" max="3833" width="8.7265625" style="739" customWidth="1"/>
    <col min="3834" max="3834" width="11.7265625" style="739" customWidth="1"/>
    <col min="3835" max="3835" width="0.7265625" style="739" customWidth="1"/>
    <col min="3836" max="3836" width="25.7265625" style="739" customWidth="1"/>
    <col min="3837" max="3837" width="0.7265625" style="739" customWidth="1"/>
    <col min="3838" max="3838" width="35.54296875" style="739" customWidth="1"/>
    <col min="3839" max="3839" width="1" style="739" customWidth="1"/>
    <col min="3840" max="3842" width="9.26953125" style="739" customWidth="1"/>
    <col min="3843" max="4086" width="8.81640625" style="739"/>
    <col min="4087" max="4087" width="5" style="739" bestFit="1" customWidth="1"/>
    <col min="4088" max="4088" width="9.26953125" style="739" customWidth="1"/>
    <col min="4089" max="4089" width="8.7265625" style="739" customWidth="1"/>
    <col min="4090" max="4090" width="11.7265625" style="739" customWidth="1"/>
    <col min="4091" max="4091" width="0.7265625" style="739" customWidth="1"/>
    <col min="4092" max="4092" width="25.7265625" style="739" customWidth="1"/>
    <col min="4093" max="4093" width="0.7265625" style="739" customWidth="1"/>
    <col min="4094" max="4094" width="35.54296875" style="739" customWidth="1"/>
    <col min="4095" max="4095" width="1" style="739" customWidth="1"/>
    <col min="4096" max="4098" width="9.26953125" style="739" customWidth="1"/>
    <col min="4099" max="4342" width="8.81640625" style="739"/>
    <col min="4343" max="4343" width="5" style="739" bestFit="1" customWidth="1"/>
    <col min="4344" max="4344" width="9.26953125" style="739" customWidth="1"/>
    <col min="4345" max="4345" width="8.7265625" style="739" customWidth="1"/>
    <col min="4346" max="4346" width="11.7265625" style="739" customWidth="1"/>
    <col min="4347" max="4347" width="0.7265625" style="739" customWidth="1"/>
    <col min="4348" max="4348" width="25.7265625" style="739" customWidth="1"/>
    <col min="4349" max="4349" width="0.7265625" style="739" customWidth="1"/>
    <col min="4350" max="4350" width="35.54296875" style="739" customWidth="1"/>
    <col min="4351" max="4351" width="1" style="739" customWidth="1"/>
    <col min="4352" max="4354" width="9.26953125" style="739" customWidth="1"/>
    <col min="4355" max="4598" width="8.81640625" style="739"/>
    <col min="4599" max="4599" width="5" style="739" bestFit="1" customWidth="1"/>
    <col min="4600" max="4600" width="9.26953125" style="739" customWidth="1"/>
    <col min="4601" max="4601" width="8.7265625" style="739" customWidth="1"/>
    <col min="4602" max="4602" width="11.7265625" style="739" customWidth="1"/>
    <col min="4603" max="4603" width="0.7265625" style="739" customWidth="1"/>
    <col min="4604" max="4604" width="25.7265625" style="739" customWidth="1"/>
    <col min="4605" max="4605" width="0.7265625" style="739" customWidth="1"/>
    <col min="4606" max="4606" width="35.54296875" style="739" customWidth="1"/>
    <col min="4607" max="4607" width="1" style="739" customWidth="1"/>
    <col min="4608" max="4610" width="9.26953125" style="739" customWidth="1"/>
    <col min="4611" max="4854" width="8.81640625" style="739"/>
    <col min="4855" max="4855" width="5" style="739" bestFit="1" customWidth="1"/>
    <col min="4856" max="4856" width="9.26953125" style="739" customWidth="1"/>
    <col min="4857" max="4857" width="8.7265625" style="739" customWidth="1"/>
    <col min="4858" max="4858" width="11.7265625" style="739" customWidth="1"/>
    <col min="4859" max="4859" width="0.7265625" style="739" customWidth="1"/>
    <col min="4860" max="4860" width="25.7265625" style="739" customWidth="1"/>
    <col min="4861" max="4861" width="0.7265625" style="739" customWidth="1"/>
    <col min="4862" max="4862" width="35.54296875" style="739" customWidth="1"/>
    <col min="4863" max="4863" width="1" style="739" customWidth="1"/>
    <col min="4864" max="4866" width="9.26953125" style="739" customWidth="1"/>
    <col min="4867" max="5110" width="8.81640625" style="739"/>
    <col min="5111" max="5111" width="5" style="739" bestFit="1" customWidth="1"/>
    <col min="5112" max="5112" width="9.26953125" style="739" customWidth="1"/>
    <col min="5113" max="5113" width="8.7265625" style="739" customWidth="1"/>
    <col min="5114" max="5114" width="11.7265625" style="739" customWidth="1"/>
    <col min="5115" max="5115" width="0.7265625" style="739" customWidth="1"/>
    <col min="5116" max="5116" width="25.7265625" style="739" customWidth="1"/>
    <col min="5117" max="5117" width="0.7265625" style="739" customWidth="1"/>
    <col min="5118" max="5118" width="35.54296875" style="739" customWidth="1"/>
    <col min="5119" max="5119" width="1" style="739" customWidth="1"/>
    <col min="5120" max="5122" width="9.26953125" style="739" customWidth="1"/>
    <col min="5123" max="5366" width="8.81640625" style="739"/>
    <col min="5367" max="5367" width="5" style="739" bestFit="1" customWidth="1"/>
    <col min="5368" max="5368" width="9.26953125" style="739" customWidth="1"/>
    <col min="5369" max="5369" width="8.7265625" style="739" customWidth="1"/>
    <col min="5370" max="5370" width="11.7265625" style="739" customWidth="1"/>
    <col min="5371" max="5371" width="0.7265625" style="739" customWidth="1"/>
    <col min="5372" max="5372" width="25.7265625" style="739" customWidth="1"/>
    <col min="5373" max="5373" width="0.7265625" style="739" customWidth="1"/>
    <col min="5374" max="5374" width="35.54296875" style="739" customWidth="1"/>
    <col min="5375" max="5375" width="1" style="739" customWidth="1"/>
    <col min="5376" max="5378" width="9.26953125" style="739" customWidth="1"/>
    <col min="5379" max="5622" width="8.81640625" style="739"/>
    <col min="5623" max="5623" width="5" style="739" bestFit="1" customWidth="1"/>
    <col min="5624" max="5624" width="9.26953125" style="739" customWidth="1"/>
    <col min="5625" max="5625" width="8.7265625" style="739" customWidth="1"/>
    <col min="5626" max="5626" width="11.7265625" style="739" customWidth="1"/>
    <col min="5627" max="5627" width="0.7265625" style="739" customWidth="1"/>
    <col min="5628" max="5628" width="25.7265625" style="739" customWidth="1"/>
    <col min="5629" max="5629" width="0.7265625" style="739" customWidth="1"/>
    <col min="5630" max="5630" width="35.54296875" style="739" customWidth="1"/>
    <col min="5631" max="5631" width="1" style="739" customWidth="1"/>
    <col min="5632" max="5634" width="9.26953125" style="739" customWidth="1"/>
    <col min="5635" max="5878" width="8.81640625" style="739"/>
    <col min="5879" max="5879" width="5" style="739" bestFit="1" customWidth="1"/>
    <col min="5880" max="5880" width="9.26953125" style="739" customWidth="1"/>
    <col min="5881" max="5881" width="8.7265625" style="739" customWidth="1"/>
    <col min="5882" max="5882" width="11.7265625" style="739" customWidth="1"/>
    <col min="5883" max="5883" width="0.7265625" style="739" customWidth="1"/>
    <col min="5884" max="5884" width="25.7265625" style="739" customWidth="1"/>
    <col min="5885" max="5885" width="0.7265625" style="739" customWidth="1"/>
    <col min="5886" max="5886" width="35.54296875" style="739" customWidth="1"/>
    <col min="5887" max="5887" width="1" style="739" customWidth="1"/>
    <col min="5888" max="5890" width="9.26953125" style="739" customWidth="1"/>
    <col min="5891" max="6134" width="8.81640625" style="739"/>
    <col min="6135" max="6135" width="5" style="739" bestFit="1" customWidth="1"/>
    <col min="6136" max="6136" width="9.26953125" style="739" customWidth="1"/>
    <col min="6137" max="6137" width="8.7265625" style="739" customWidth="1"/>
    <col min="6138" max="6138" width="11.7265625" style="739" customWidth="1"/>
    <col min="6139" max="6139" width="0.7265625" style="739" customWidth="1"/>
    <col min="6140" max="6140" width="25.7265625" style="739" customWidth="1"/>
    <col min="6141" max="6141" width="0.7265625" style="739" customWidth="1"/>
    <col min="6142" max="6142" width="35.54296875" style="739" customWidth="1"/>
    <col min="6143" max="6143" width="1" style="739" customWidth="1"/>
    <col min="6144" max="6146" width="9.26953125" style="739" customWidth="1"/>
    <col min="6147" max="6390" width="8.81640625" style="739"/>
    <col min="6391" max="6391" width="5" style="739" bestFit="1" customWidth="1"/>
    <col min="6392" max="6392" width="9.26953125" style="739" customWidth="1"/>
    <col min="6393" max="6393" width="8.7265625" style="739" customWidth="1"/>
    <col min="6394" max="6394" width="11.7265625" style="739" customWidth="1"/>
    <col min="6395" max="6395" width="0.7265625" style="739" customWidth="1"/>
    <col min="6396" max="6396" width="25.7265625" style="739" customWidth="1"/>
    <col min="6397" max="6397" width="0.7265625" style="739" customWidth="1"/>
    <col min="6398" max="6398" width="35.54296875" style="739" customWidth="1"/>
    <col min="6399" max="6399" width="1" style="739" customWidth="1"/>
    <col min="6400" max="6402" width="9.26953125" style="739" customWidth="1"/>
    <col min="6403" max="6646" width="8.81640625" style="739"/>
    <col min="6647" max="6647" width="5" style="739" bestFit="1" customWidth="1"/>
    <col min="6648" max="6648" width="9.26953125" style="739" customWidth="1"/>
    <col min="6649" max="6649" width="8.7265625" style="739" customWidth="1"/>
    <col min="6650" max="6650" width="11.7265625" style="739" customWidth="1"/>
    <col min="6651" max="6651" width="0.7265625" style="739" customWidth="1"/>
    <col min="6652" max="6652" width="25.7265625" style="739" customWidth="1"/>
    <col min="6653" max="6653" width="0.7265625" style="739" customWidth="1"/>
    <col min="6654" max="6654" width="35.54296875" style="739" customWidth="1"/>
    <col min="6655" max="6655" width="1" style="739" customWidth="1"/>
    <col min="6656" max="6658" width="9.26953125" style="739" customWidth="1"/>
    <col min="6659" max="6902" width="8.81640625" style="739"/>
    <col min="6903" max="6903" width="5" style="739" bestFit="1" customWidth="1"/>
    <col min="6904" max="6904" width="9.26953125" style="739" customWidth="1"/>
    <col min="6905" max="6905" width="8.7265625" style="739" customWidth="1"/>
    <col min="6906" max="6906" width="11.7265625" style="739" customWidth="1"/>
    <col min="6907" max="6907" width="0.7265625" style="739" customWidth="1"/>
    <col min="6908" max="6908" width="25.7265625" style="739" customWidth="1"/>
    <col min="6909" max="6909" width="0.7265625" style="739" customWidth="1"/>
    <col min="6910" max="6910" width="35.54296875" style="739" customWidth="1"/>
    <col min="6911" max="6911" width="1" style="739" customWidth="1"/>
    <col min="6912" max="6914" width="9.26953125" style="739" customWidth="1"/>
    <col min="6915" max="7158" width="8.81640625" style="739"/>
    <col min="7159" max="7159" width="5" style="739" bestFit="1" customWidth="1"/>
    <col min="7160" max="7160" width="9.26953125" style="739" customWidth="1"/>
    <col min="7161" max="7161" width="8.7265625" style="739" customWidth="1"/>
    <col min="7162" max="7162" width="11.7265625" style="739" customWidth="1"/>
    <col min="7163" max="7163" width="0.7265625" style="739" customWidth="1"/>
    <col min="7164" max="7164" width="25.7265625" style="739" customWidth="1"/>
    <col min="7165" max="7165" width="0.7265625" style="739" customWidth="1"/>
    <col min="7166" max="7166" width="35.54296875" style="739" customWidth="1"/>
    <col min="7167" max="7167" width="1" style="739" customWidth="1"/>
    <col min="7168" max="7170" width="9.26953125" style="739" customWidth="1"/>
    <col min="7171" max="7414" width="8.81640625" style="739"/>
    <col min="7415" max="7415" width="5" style="739" bestFit="1" customWidth="1"/>
    <col min="7416" max="7416" width="9.26953125" style="739" customWidth="1"/>
    <col min="7417" max="7417" width="8.7265625" style="739" customWidth="1"/>
    <col min="7418" max="7418" width="11.7265625" style="739" customWidth="1"/>
    <col min="7419" max="7419" width="0.7265625" style="739" customWidth="1"/>
    <col min="7420" max="7420" width="25.7265625" style="739" customWidth="1"/>
    <col min="7421" max="7421" width="0.7265625" style="739" customWidth="1"/>
    <col min="7422" max="7422" width="35.54296875" style="739" customWidth="1"/>
    <col min="7423" max="7423" width="1" style="739" customWidth="1"/>
    <col min="7424" max="7426" width="9.26953125" style="739" customWidth="1"/>
    <col min="7427" max="7670" width="8.81640625" style="739"/>
    <col min="7671" max="7671" width="5" style="739" bestFit="1" customWidth="1"/>
    <col min="7672" max="7672" width="9.26953125" style="739" customWidth="1"/>
    <col min="7673" max="7673" width="8.7265625" style="739" customWidth="1"/>
    <col min="7674" max="7674" width="11.7265625" style="739" customWidth="1"/>
    <col min="7675" max="7675" width="0.7265625" style="739" customWidth="1"/>
    <col min="7676" max="7676" width="25.7265625" style="739" customWidth="1"/>
    <col min="7677" max="7677" width="0.7265625" style="739" customWidth="1"/>
    <col min="7678" max="7678" width="35.54296875" style="739" customWidth="1"/>
    <col min="7679" max="7679" width="1" style="739" customWidth="1"/>
    <col min="7680" max="7682" width="9.26953125" style="739" customWidth="1"/>
    <col min="7683" max="7926" width="8.81640625" style="739"/>
    <col min="7927" max="7927" width="5" style="739" bestFit="1" customWidth="1"/>
    <col min="7928" max="7928" width="9.26953125" style="739" customWidth="1"/>
    <col min="7929" max="7929" width="8.7265625" style="739" customWidth="1"/>
    <col min="7930" max="7930" width="11.7265625" style="739" customWidth="1"/>
    <col min="7931" max="7931" width="0.7265625" style="739" customWidth="1"/>
    <col min="7932" max="7932" width="25.7265625" style="739" customWidth="1"/>
    <col min="7933" max="7933" width="0.7265625" style="739" customWidth="1"/>
    <col min="7934" max="7934" width="35.54296875" style="739" customWidth="1"/>
    <col min="7935" max="7935" width="1" style="739" customWidth="1"/>
    <col min="7936" max="7938" width="9.26953125" style="739" customWidth="1"/>
    <col min="7939" max="8182" width="8.81640625" style="739"/>
    <col min="8183" max="8183" width="5" style="739" bestFit="1" customWidth="1"/>
    <col min="8184" max="8184" width="9.26953125" style="739" customWidth="1"/>
    <col min="8185" max="8185" width="8.7265625" style="739" customWidth="1"/>
    <col min="8186" max="8186" width="11.7265625" style="739" customWidth="1"/>
    <col min="8187" max="8187" width="0.7265625" style="739" customWidth="1"/>
    <col min="8188" max="8188" width="25.7265625" style="739" customWidth="1"/>
    <col min="8189" max="8189" width="0.7265625" style="739" customWidth="1"/>
    <col min="8190" max="8190" width="35.54296875" style="739" customWidth="1"/>
    <col min="8191" max="8191" width="1" style="739" customWidth="1"/>
    <col min="8192" max="8194" width="9.26953125" style="739" customWidth="1"/>
    <col min="8195" max="8438" width="8.81640625" style="739"/>
    <col min="8439" max="8439" width="5" style="739" bestFit="1" customWidth="1"/>
    <col min="8440" max="8440" width="9.26953125" style="739" customWidth="1"/>
    <col min="8441" max="8441" width="8.7265625" style="739" customWidth="1"/>
    <col min="8442" max="8442" width="11.7265625" style="739" customWidth="1"/>
    <col min="8443" max="8443" width="0.7265625" style="739" customWidth="1"/>
    <col min="8444" max="8444" width="25.7265625" style="739" customWidth="1"/>
    <col min="8445" max="8445" width="0.7265625" style="739" customWidth="1"/>
    <col min="8446" max="8446" width="35.54296875" style="739" customWidth="1"/>
    <col min="8447" max="8447" width="1" style="739" customWidth="1"/>
    <col min="8448" max="8450" width="9.26953125" style="739" customWidth="1"/>
    <col min="8451" max="8694" width="8.81640625" style="739"/>
    <col min="8695" max="8695" width="5" style="739" bestFit="1" customWidth="1"/>
    <col min="8696" max="8696" width="9.26953125" style="739" customWidth="1"/>
    <col min="8697" max="8697" width="8.7265625" style="739" customWidth="1"/>
    <col min="8698" max="8698" width="11.7265625" style="739" customWidth="1"/>
    <col min="8699" max="8699" width="0.7265625" style="739" customWidth="1"/>
    <col min="8700" max="8700" width="25.7265625" style="739" customWidth="1"/>
    <col min="8701" max="8701" width="0.7265625" style="739" customWidth="1"/>
    <col min="8702" max="8702" width="35.54296875" style="739" customWidth="1"/>
    <col min="8703" max="8703" width="1" style="739" customWidth="1"/>
    <col min="8704" max="8706" width="9.26953125" style="739" customWidth="1"/>
    <col min="8707" max="8950" width="8.81640625" style="739"/>
    <col min="8951" max="8951" width="5" style="739" bestFit="1" customWidth="1"/>
    <col min="8952" max="8952" width="9.26953125" style="739" customWidth="1"/>
    <col min="8953" max="8953" width="8.7265625" style="739" customWidth="1"/>
    <col min="8954" max="8954" width="11.7265625" style="739" customWidth="1"/>
    <col min="8955" max="8955" width="0.7265625" style="739" customWidth="1"/>
    <col min="8956" max="8956" width="25.7265625" style="739" customWidth="1"/>
    <col min="8957" max="8957" width="0.7265625" style="739" customWidth="1"/>
    <col min="8958" max="8958" width="35.54296875" style="739" customWidth="1"/>
    <col min="8959" max="8959" width="1" style="739" customWidth="1"/>
    <col min="8960" max="8962" width="9.26953125" style="739" customWidth="1"/>
    <col min="8963" max="9206" width="8.81640625" style="739"/>
    <col min="9207" max="9207" width="5" style="739" bestFit="1" customWidth="1"/>
    <col min="9208" max="9208" width="9.26953125" style="739" customWidth="1"/>
    <col min="9209" max="9209" width="8.7265625" style="739" customWidth="1"/>
    <col min="9210" max="9210" width="11.7265625" style="739" customWidth="1"/>
    <col min="9211" max="9211" width="0.7265625" style="739" customWidth="1"/>
    <col min="9212" max="9212" width="25.7265625" style="739" customWidth="1"/>
    <col min="9213" max="9213" width="0.7265625" style="739" customWidth="1"/>
    <col min="9214" max="9214" width="35.54296875" style="739" customWidth="1"/>
    <col min="9215" max="9215" width="1" style="739" customWidth="1"/>
    <col min="9216" max="9218" width="9.26953125" style="739" customWidth="1"/>
    <col min="9219" max="9462" width="8.81640625" style="739"/>
    <col min="9463" max="9463" width="5" style="739" bestFit="1" customWidth="1"/>
    <col min="9464" max="9464" width="9.26953125" style="739" customWidth="1"/>
    <col min="9465" max="9465" width="8.7265625" style="739" customWidth="1"/>
    <col min="9466" max="9466" width="11.7265625" style="739" customWidth="1"/>
    <col min="9467" max="9467" width="0.7265625" style="739" customWidth="1"/>
    <col min="9468" max="9468" width="25.7265625" style="739" customWidth="1"/>
    <col min="9469" max="9469" width="0.7265625" style="739" customWidth="1"/>
    <col min="9470" max="9470" width="35.54296875" style="739" customWidth="1"/>
    <col min="9471" max="9471" width="1" style="739" customWidth="1"/>
    <col min="9472" max="9474" width="9.26953125" style="739" customWidth="1"/>
    <col min="9475" max="9718" width="8.81640625" style="739"/>
    <col min="9719" max="9719" width="5" style="739" bestFit="1" customWidth="1"/>
    <col min="9720" max="9720" width="9.26953125" style="739" customWidth="1"/>
    <col min="9721" max="9721" width="8.7265625" style="739" customWidth="1"/>
    <col min="9722" max="9722" width="11.7265625" style="739" customWidth="1"/>
    <col min="9723" max="9723" width="0.7265625" style="739" customWidth="1"/>
    <col min="9724" max="9724" width="25.7265625" style="739" customWidth="1"/>
    <col min="9725" max="9725" width="0.7265625" style="739" customWidth="1"/>
    <col min="9726" max="9726" width="35.54296875" style="739" customWidth="1"/>
    <col min="9727" max="9727" width="1" style="739" customWidth="1"/>
    <col min="9728" max="9730" width="9.26953125" style="739" customWidth="1"/>
    <col min="9731" max="9974" width="8.81640625" style="739"/>
    <col min="9975" max="9975" width="5" style="739" bestFit="1" customWidth="1"/>
    <col min="9976" max="9976" width="9.26953125" style="739" customWidth="1"/>
    <col min="9977" max="9977" width="8.7265625" style="739" customWidth="1"/>
    <col min="9978" max="9978" width="11.7265625" style="739" customWidth="1"/>
    <col min="9979" max="9979" width="0.7265625" style="739" customWidth="1"/>
    <col min="9980" max="9980" width="25.7265625" style="739" customWidth="1"/>
    <col min="9981" max="9981" width="0.7265625" style="739" customWidth="1"/>
    <col min="9982" max="9982" width="35.54296875" style="739" customWidth="1"/>
    <col min="9983" max="9983" width="1" style="739" customWidth="1"/>
    <col min="9984" max="9986" width="9.26953125" style="739" customWidth="1"/>
    <col min="9987" max="10230" width="8.81640625" style="739"/>
    <col min="10231" max="10231" width="5" style="739" bestFit="1" customWidth="1"/>
    <col min="10232" max="10232" width="9.26953125" style="739" customWidth="1"/>
    <col min="10233" max="10233" width="8.7265625" style="739" customWidth="1"/>
    <col min="10234" max="10234" width="11.7265625" style="739" customWidth="1"/>
    <col min="10235" max="10235" width="0.7265625" style="739" customWidth="1"/>
    <col min="10236" max="10236" width="25.7265625" style="739" customWidth="1"/>
    <col min="10237" max="10237" width="0.7265625" style="739" customWidth="1"/>
    <col min="10238" max="10238" width="35.54296875" style="739" customWidth="1"/>
    <col min="10239" max="10239" width="1" style="739" customWidth="1"/>
    <col min="10240" max="10242" width="9.26953125" style="739" customWidth="1"/>
    <col min="10243" max="10486" width="8.81640625" style="739"/>
    <col min="10487" max="10487" width="5" style="739" bestFit="1" customWidth="1"/>
    <col min="10488" max="10488" width="9.26953125" style="739" customWidth="1"/>
    <col min="10489" max="10489" width="8.7265625" style="739" customWidth="1"/>
    <col min="10490" max="10490" width="11.7265625" style="739" customWidth="1"/>
    <col min="10491" max="10491" width="0.7265625" style="739" customWidth="1"/>
    <col min="10492" max="10492" width="25.7265625" style="739" customWidth="1"/>
    <col min="10493" max="10493" width="0.7265625" style="739" customWidth="1"/>
    <col min="10494" max="10494" width="35.54296875" style="739" customWidth="1"/>
    <col min="10495" max="10495" width="1" style="739" customWidth="1"/>
    <col min="10496" max="10498" width="9.26953125" style="739" customWidth="1"/>
    <col min="10499" max="10742" width="8.81640625" style="739"/>
    <col min="10743" max="10743" width="5" style="739" bestFit="1" customWidth="1"/>
    <col min="10744" max="10744" width="9.26953125" style="739" customWidth="1"/>
    <col min="10745" max="10745" width="8.7265625" style="739" customWidth="1"/>
    <col min="10746" max="10746" width="11.7265625" style="739" customWidth="1"/>
    <col min="10747" max="10747" width="0.7265625" style="739" customWidth="1"/>
    <col min="10748" max="10748" width="25.7265625" style="739" customWidth="1"/>
    <col min="10749" max="10749" width="0.7265625" style="739" customWidth="1"/>
    <col min="10750" max="10750" width="35.54296875" style="739" customWidth="1"/>
    <col min="10751" max="10751" width="1" style="739" customWidth="1"/>
    <col min="10752" max="10754" width="9.26953125" style="739" customWidth="1"/>
    <col min="10755" max="10998" width="8.81640625" style="739"/>
    <col min="10999" max="10999" width="5" style="739" bestFit="1" customWidth="1"/>
    <col min="11000" max="11000" width="9.26953125" style="739" customWidth="1"/>
    <col min="11001" max="11001" width="8.7265625" style="739" customWidth="1"/>
    <col min="11002" max="11002" width="11.7265625" style="739" customWidth="1"/>
    <col min="11003" max="11003" width="0.7265625" style="739" customWidth="1"/>
    <col min="11004" max="11004" width="25.7265625" style="739" customWidth="1"/>
    <col min="11005" max="11005" width="0.7265625" style="739" customWidth="1"/>
    <col min="11006" max="11006" width="35.54296875" style="739" customWidth="1"/>
    <col min="11007" max="11007" width="1" style="739" customWidth="1"/>
    <col min="11008" max="11010" width="9.26953125" style="739" customWidth="1"/>
    <col min="11011" max="11254" width="8.81640625" style="739"/>
    <col min="11255" max="11255" width="5" style="739" bestFit="1" customWidth="1"/>
    <col min="11256" max="11256" width="9.26953125" style="739" customWidth="1"/>
    <col min="11257" max="11257" width="8.7265625" style="739" customWidth="1"/>
    <col min="11258" max="11258" width="11.7265625" style="739" customWidth="1"/>
    <col min="11259" max="11259" width="0.7265625" style="739" customWidth="1"/>
    <col min="11260" max="11260" width="25.7265625" style="739" customWidth="1"/>
    <col min="11261" max="11261" width="0.7265625" style="739" customWidth="1"/>
    <col min="11262" max="11262" width="35.54296875" style="739" customWidth="1"/>
    <col min="11263" max="11263" width="1" style="739" customWidth="1"/>
    <col min="11264" max="11266" width="9.26953125" style="739" customWidth="1"/>
    <col min="11267" max="11510" width="8.81640625" style="739"/>
    <col min="11511" max="11511" width="5" style="739" bestFit="1" customWidth="1"/>
    <col min="11512" max="11512" width="9.26953125" style="739" customWidth="1"/>
    <col min="11513" max="11513" width="8.7265625" style="739" customWidth="1"/>
    <col min="11514" max="11514" width="11.7265625" style="739" customWidth="1"/>
    <col min="11515" max="11515" width="0.7265625" style="739" customWidth="1"/>
    <col min="11516" max="11516" width="25.7265625" style="739" customWidth="1"/>
    <col min="11517" max="11517" width="0.7265625" style="739" customWidth="1"/>
    <col min="11518" max="11518" width="35.54296875" style="739" customWidth="1"/>
    <col min="11519" max="11519" width="1" style="739" customWidth="1"/>
    <col min="11520" max="11522" width="9.26953125" style="739" customWidth="1"/>
    <col min="11523" max="11766" width="8.81640625" style="739"/>
    <col min="11767" max="11767" width="5" style="739" bestFit="1" customWidth="1"/>
    <col min="11768" max="11768" width="9.26953125" style="739" customWidth="1"/>
    <col min="11769" max="11769" width="8.7265625" style="739" customWidth="1"/>
    <col min="11770" max="11770" width="11.7265625" style="739" customWidth="1"/>
    <col min="11771" max="11771" width="0.7265625" style="739" customWidth="1"/>
    <col min="11772" max="11772" width="25.7265625" style="739" customWidth="1"/>
    <col min="11773" max="11773" width="0.7265625" style="739" customWidth="1"/>
    <col min="11774" max="11774" width="35.54296875" style="739" customWidth="1"/>
    <col min="11775" max="11775" width="1" style="739" customWidth="1"/>
    <col min="11776" max="11778" width="9.26953125" style="739" customWidth="1"/>
    <col min="11779" max="12022" width="8.81640625" style="739"/>
    <col min="12023" max="12023" width="5" style="739" bestFit="1" customWidth="1"/>
    <col min="12024" max="12024" width="9.26953125" style="739" customWidth="1"/>
    <col min="12025" max="12025" width="8.7265625" style="739" customWidth="1"/>
    <col min="12026" max="12026" width="11.7265625" style="739" customWidth="1"/>
    <col min="12027" max="12027" width="0.7265625" style="739" customWidth="1"/>
    <col min="12028" max="12028" width="25.7265625" style="739" customWidth="1"/>
    <col min="12029" max="12029" width="0.7265625" style="739" customWidth="1"/>
    <col min="12030" max="12030" width="35.54296875" style="739" customWidth="1"/>
    <col min="12031" max="12031" width="1" style="739" customWidth="1"/>
    <col min="12032" max="12034" width="9.26953125" style="739" customWidth="1"/>
    <col min="12035" max="12278" width="8.81640625" style="739"/>
    <col min="12279" max="12279" width="5" style="739" bestFit="1" customWidth="1"/>
    <col min="12280" max="12280" width="9.26953125" style="739" customWidth="1"/>
    <col min="12281" max="12281" width="8.7265625" style="739" customWidth="1"/>
    <col min="12282" max="12282" width="11.7265625" style="739" customWidth="1"/>
    <col min="12283" max="12283" width="0.7265625" style="739" customWidth="1"/>
    <col min="12284" max="12284" width="25.7265625" style="739" customWidth="1"/>
    <col min="12285" max="12285" width="0.7265625" style="739" customWidth="1"/>
    <col min="12286" max="12286" width="35.54296875" style="739" customWidth="1"/>
    <col min="12287" max="12287" width="1" style="739" customWidth="1"/>
    <col min="12288" max="12290" width="9.26953125" style="739" customWidth="1"/>
    <col min="12291" max="12534" width="8.81640625" style="739"/>
    <col min="12535" max="12535" width="5" style="739" bestFit="1" customWidth="1"/>
    <col min="12536" max="12536" width="9.26953125" style="739" customWidth="1"/>
    <col min="12537" max="12537" width="8.7265625" style="739" customWidth="1"/>
    <col min="12538" max="12538" width="11.7265625" style="739" customWidth="1"/>
    <col min="12539" max="12539" width="0.7265625" style="739" customWidth="1"/>
    <col min="12540" max="12540" width="25.7265625" style="739" customWidth="1"/>
    <col min="12541" max="12541" width="0.7265625" style="739" customWidth="1"/>
    <col min="12542" max="12542" width="35.54296875" style="739" customWidth="1"/>
    <col min="12543" max="12543" width="1" style="739" customWidth="1"/>
    <col min="12544" max="12546" width="9.26953125" style="739" customWidth="1"/>
    <col min="12547" max="12790" width="8.81640625" style="739"/>
    <col min="12791" max="12791" width="5" style="739" bestFit="1" customWidth="1"/>
    <col min="12792" max="12792" width="9.26953125" style="739" customWidth="1"/>
    <col min="12793" max="12793" width="8.7265625" style="739" customWidth="1"/>
    <col min="12794" max="12794" width="11.7265625" style="739" customWidth="1"/>
    <col min="12795" max="12795" width="0.7265625" style="739" customWidth="1"/>
    <col min="12796" max="12796" width="25.7265625" style="739" customWidth="1"/>
    <col min="12797" max="12797" width="0.7265625" style="739" customWidth="1"/>
    <col min="12798" max="12798" width="35.54296875" style="739" customWidth="1"/>
    <col min="12799" max="12799" width="1" style="739" customWidth="1"/>
    <col min="12800" max="12802" width="9.26953125" style="739" customWidth="1"/>
    <col min="12803" max="13046" width="8.81640625" style="739"/>
    <col min="13047" max="13047" width="5" style="739" bestFit="1" customWidth="1"/>
    <col min="13048" max="13048" width="9.26953125" style="739" customWidth="1"/>
    <col min="13049" max="13049" width="8.7265625" style="739" customWidth="1"/>
    <col min="13050" max="13050" width="11.7265625" style="739" customWidth="1"/>
    <col min="13051" max="13051" width="0.7265625" style="739" customWidth="1"/>
    <col min="13052" max="13052" width="25.7265625" style="739" customWidth="1"/>
    <col min="13053" max="13053" width="0.7265625" style="739" customWidth="1"/>
    <col min="13054" max="13054" width="35.54296875" style="739" customWidth="1"/>
    <col min="13055" max="13055" width="1" style="739" customWidth="1"/>
    <col min="13056" max="13058" width="9.26953125" style="739" customWidth="1"/>
    <col min="13059" max="13302" width="8.81640625" style="739"/>
    <col min="13303" max="13303" width="5" style="739" bestFit="1" customWidth="1"/>
    <col min="13304" max="13304" width="9.26953125" style="739" customWidth="1"/>
    <col min="13305" max="13305" width="8.7265625" style="739" customWidth="1"/>
    <col min="13306" max="13306" width="11.7265625" style="739" customWidth="1"/>
    <col min="13307" max="13307" width="0.7265625" style="739" customWidth="1"/>
    <col min="13308" max="13308" width="25.7265625" style="739" customWidth="1"/>
    <col min="13309" max="13309" width="0.7265625" style="739" customWidth="1"/>
    <col min="13310" max="13310" width="35.54296875" style="739" customWidth="1"/>
    <col min="13311" max="13311" width="1" style="739" customWidth="1"/>
    <col min="13312" max="13314" width="9.26953125" style="739" customWidth="1"/>
    <col min="13315" max="13558" width="8.81640625" style="739"/>
    <col min="13559" max="13559" width="5" style="739" bestFit="1" customWidth="1"/>
    <col min="13560" max="13560" width="9.26953125" style="739" customWidth="1"/>
    <col min="13561" max="13561" width="8.7265625" style="739" customWidth="1"/>
    <col min="13562" max="13562" width="11.7265625" style="739" customWidth="1"/>
    <col min="13563" max="13563" width="0.7265625" style="739" customWidth="1"/>
    <col min="13564" max="13564" width="25.7265625" style="739" customWidth="1"/>
    <col min="13565" max="13565" width="0.7265625" style="739" customWidth="1"/>
    <col min="13566" max="13566" width="35.54296875" style="739" customWidth="1"/>
    <col min="13567" max="13567" width="1" style="739" customWidth="1"/>
    <col min="13568" max="13570" width="9.26953125" style="739" customWidth="1"/>
    <col min="13571" max="13814" width="8.81640625" style="739"/>
    <col min="13815" max="13815" width="5" style="739" bestFit="1" customWidth="1"/>
    <col min="13816" max="13816" width="9.26953125" style="739" customWidth="1"/>
    <col min="13817" max="13817" width="8.7265625" style="739" customWidth="1"/>
    <col min="13818" max="13818" width="11.7265625" style="739" customWidth="1"/>
    <col min="13819" max="13819" width="0.7265625" style="739" customWidth="1"/>
    <col min="13820" max="13820" width="25.7265625" style="739" customWidth="1"/>
    <col min="13821" max="13821" width="0.7265625" style="739" customWidth="1"/>
    <col min="13822" max="13822" width="35.54296875" style="739" customWidth="1"/>
    <col min="13823" max="13823" width="1" style="739" customWidth="1"/>
    <col min="13824" max="13826" width="9.26953125" style="739" customWidth="1"/>
    <col min="13827" max="14070" width="8.81640625" style="739"/>
    <col min="14071" max="14071" width="5" style="739" bestFit="1" customWidth="1"/>
    <col min="14072" max="14072" width="9.26953125" style="739" customWidth="1"/>
    <col min="14073" max="14073" width="8.7265625" style="739" customWidth="1"/>
    <col min="14074" max="14074" width="11.7265625" style="739" customWidth="1"/>
    <col min="14075" max="14075" width="0.7265625" style="739" customWidth="1"/>
    <col min="14076" max="14076" width="25.7265625" style="739" customWidth="1"/>
    <col min="14077" max="14077" width="0.7265625" style="739" customWidth="1"/>
    <col min="14078" max="14078" width="35.54296875" style="739" customWidth="1"/>
    <col min="14079" max="14079" width="1" style="739" customWidth="1"/>
    <col min="14080" max="14082" width="9.26953125" style="739" customWidth="1"/>
    <col min="14083" max="14326" width="8.81640625" style="739"/>
    <col min="14327" max="14327" width="5" style="739" bestFit="1" customWidth="1"/>
    <col min="14328" max="14328" width="9.26953125" style="739" customWidth="1"/>
    <col min="14329" max="14329" width="8.7265625" style="739" customWidth="1"/>
    <col min="14330" max="14330" width="11.7265625" style="739" customWidth="1"/>
    <col min="14331" max="14331" width="0.7265625" style="739" customWidth="1"/>
    <col min="14332" max="14332" width="25.7265625" style="739" customWidth="1"/>
    <col min="14333" max="14333" width="0.7265625" style="739" customWidth="1"/>
    <col min="14334" max="14334" width="35.54296875" style="739" customWidth="1"/>
    <col min="14335" max="14335" width="1" style="739" customWidth="1"/>
    <col min="14336" max="14338" width="9.26953125" style="739" customWidth="1"/>
    <col min="14339" max="14582" width="8.81640625" style="739"/>
    <col min="14583" max="14583" width="5" style="739" bestFit="1" customWidth="1"/>
    <col min="14584" max="14584" width="9.26953125" style="739" customWidth="1"/>
    <col min="14585" max="14585" width="8.7265625" style="739" customWidth="1"/>
    <col min="14586" max="14586" width="11.7265625" style="739" customWidth="1"/>
    <col min="14587" max="14587" width="0.7265625" style="739" customWidth="1"/>
    <col min="14588" max="14588" width="25.7265625" style="739" customWidth="1"/>
    <col min="14589" max="14589" width="0.7265625" style="739" customWidth="1"/>
    <col min="14590" max="14590" width="35.54296875" style="739" customWidth="1"/>
    <col min="14591" max="14591" width="1" style="739" customWidth="1"/>
    <col min="14592" max="14594" width="9.26953125" style="739" customWidth="1"/>
    <col min="14595" max="14838" width="8.81640625" style="739"/>
    <col min="14839" max="14839" width="5" style="739" bestFit="1" customWidth="1"/>
    <col min="14840" max="14840" width="9.26953125" style="739" customWidth="1"/>
    <col min="14841" max="14841" width="8.7265625" style="739" customWidth="1"/>
    <col min="14842" max="14842" width="11.7265625" style="739" customWidth="1"/>
    <col min="14843" max="14843" width="0.7265625" style="739" customWidth="1"/>
    <col min="14844" max="14844" width="25.7265625" style="739" customWidth="1"/>
    <col min="14845" max="14845" width="0.7265625" style="739" customWidth="1"/>
    <col min="14846" max="14846" width="35.54296875" style="739" customWidth="1"/>
    <col min="14847" max="14847" width="1" style="739" customWidth="1"/>
    <col min="14848" max="14850" width="9.26953125" style="739" customWidth="1"/>
    <col min="14851" max="15094" width="8.81640625" style="739"/>
    <col min="15095" max="15095" width="5" style="739" bestFit="1" customWidth="1"/>
    <col min="15096" max="15096" width="9.26953125" style="739" customWidth="1"/>
    <col min="15097" max="15097" width="8.7265625" style="739" customWidth="1"/>
    <col min="15098" max="15098" width="11.7265625" style="739" customWidth="1"/>
    <col min="15099" max="15099" width="0.7265625" style="739" customWidth="1"/>
    <col min="15100" max="15100" width="25.7265625" style="739" customWidth="1"/>
    <col min="15101" max="15101" width="0.7265625" style="739" customWidth="1"/>
    <col min="15102" max="15102" width="35.54296875" style="739" customWidth="1"/>
    <col min="15103" max="15103" width="1" style="739" customWidth="1"/>
    <col min="15104" max="15106" width="9.26953125" style="739" customWidth="1"/>
    <col min="15107" max="15350" width="8.81640625" style="739"/>
    <col min="15351" max="15351" width="5" style="739" bestFit="1" customWidth="1"/>
    <col min="15352" max="15352" width="9.26953125" style="739" customWidth="1"/>
    <col min="15353" max="15353" width="8.7265625" style="739" customWidth="1"/>
    <col min="15354" max="15354" width="11.7265625" style="739" customWidth="1"/>
    <col min="15355" max="15355" width="0.7265625" style="739" customWidth="1"/>
    <col min="15356" max="15356" width="25.7265625" style="739" customWidth="1"/>
    <col min="15357" max="15357" width="0.7265625" style="739" customWidth="1"/>
    <col min="15358" max="15358" width="35.54296875" style="739" customWidth="1"/>
    <col min="15359" max="15359" width="1" style="739" customWidth="1"/>
    <col min="15360" max="15362" width="9.26953125" style="739" customWidth="1"/>
    <col min="15363" max="15606" width="8.81640625" style="739"/>
    <col min="15607" max="15607" width="5" style="739" bestFit="1" customWidth="1"/>
    <col min="15608" max="15608" width="9.26953125" style="739" customWidth="1"/>
    <col min="15609" max="15609" width="8.7265625" style="739" customWidth="1"/>
    <col min="15610" max="15610" width="11.7265625" style="739" customWidth="1"/>
    <col min="15611" max="15611" width="0.7265625" style="739" customWidth="1"/>
    <col min="15612" max="15612" width="25.7265625" style="739" customWidth="1"/>
    <col min="15613" max="15613" width="0.7265625" style="739" customWidth="1"/>
    <col min="15614" max="15614" width="35.54296875" style="739" customWidth="1"/>
    <col min="15615" max="15615" width="1" style="739" customWidth="1"/>
    <col min="15616" max="15618" width="9.26953125" style="739" customWidth="1"/>
    <col min="15619" max="15862" width="8.81640625" style="739"/>
    <col min="15863" max="15863" width="5" style="739" bestFit="1" customWidth="1"/>
    <col min="15864" max="15864" width="9.26953125" style="739" customWidth="1"/>
    <col min="15865" max="15865" width="8.7265625" style="739" customWidth="1"/>
    <col min="15866" max="15866" width="11.7265625" style="739" customWidth="1"/>
    <col min="15867" max="15867" width="0.7265625" style="739" customWidth="1"/>
    <col min="15868" max="15868" width="25.7265625" style="739" customWidth="1"/>
    <col min="15869" max="15869" width="0.7265625" style="739" customWidth="1"/>
    <col min="15870" max="15870" width="35.54296875" style="739" customWidth="1"/>
    <col min="15871" max="15871" width="1" style="739" customWidth="1"/>
    <col min="15872" max="15874" width="9.26953125" style="739" customWidth="1"/>
    <col min="15875" max="16118" width="8.81640625" style="739"/>
    <col min="16119" max="16119" width="5" style="739" bestFit="1" customWidth="1"/>
    <col min="16120" max="16120" width="9.26953125" style="739" customWidth="1"/>
    <col min="16121" max="16121" width="8.7265625" style="739" customWidth="1"/>
    <col min="16122" max="16122" width="11.7265625" style="739" customWidth="1"/>
    <col min="16123" max="16123" width="0.7265625" style="739" customWidth="1"/>
    <col min="16124" max="16124" width="25.7265625" style="739" customWidth="1"/>
    <col min="16125" max="16125" width="0.7265625" style="739" customWidth="1"/>
    <col min="16126" max="16126" width="35.54296875" style="739" customWidth="1"/>
    <col min="16127" max="16127" width="1" style="739" customWidth="1"/>
    <col min="16128" max="16130" width="9.26953125" style="739" customWidth="1"/>
    <col min="16131" max="16375" width="8.81640625" style="739"/>
    <col min="16376" max="16384" width="9.26953125" style="739" customWidth="1"/>
  </cols>
  <sheetData>
    <row r="1" spans="1:8" ht="15" customHeight="1">
      <c r="B1" s="1032" t="s">
        <v>878</v>
      </c>
      <c r="C1" s="1032"/>
      <c r="D1" s="1032"/>
      <c r="E1" s="1032"/>
      <c r="F1" s="1032"/>
      <c r="G1" s="1032"/>
      <c r="H1" s="1032"/>
    </row>
    <row r="2" spans="1:8" ht="15" customHeight="1">
      <c r="B2" s="1033" t="s">
        <v>769</v>
      </c>
      <c r="C2" s="1033"/>
      <c r="D2" s="1033"/>
      <c r="E2" s="1033"/>
      <c r="F2" s="1033"/>
      <c r="G2" s="1033"/>
      <c r="H2" s="1033"/>
    </row>
    <row r="3" spans="1:8" ht="15" customHeight="1">
      <c r="B3" s="1033" t="s">
        <v>3799</v>
      </c>
      <c r="C3" s="1033"/>
      <c r="D3" s="1033"/>
      <c r="E3" s="1033"/>
      <c r="F3" s="1033"/>
      <c r="G3" s="1033"/>
      <c r="H3" s="1033"/>
    </row>
    <row r="4" spans="1:8" ht="9" customHeight="1"/>
    <row r="5" spans="1:8" ht="15" customHeight="1">
      <c r="A5" s="740">
        <v>1</v>
      </c>
      <c r="B5" s="1034" t="s">
        <v>596</v>
      </c>
      <c r="C5" s="1034"/>
      <c r="D5" s="1034"/>
    </row>
    <row r="6" spans="1:8" ht="3.75" customHeight="1">
      <c r="B6" s="741"/>
    </row>
    <row r="7" spans="1:8" ht="15" customHeight="1">
      <c r="B7" s="1029" t="s">
        <v>1510</v>
      </c>
      <c r="C7" s="1035"/>
      <c r="D7" s="1035"/>
      <c r="E7" s="1035"/>
      <c r="F7" s="1035"/>
      <c r="G7" s="1035"/>
      <c r="H7" s="1035"/>
    </row>
    <row r="8" spans="1:8" ht="14.5">
      <c r="B8" s="1035"/>
      <c r="C8" s="1035"/>
      <c r="D8" s="1035"/>
      <c r="E8" s="1035"/>
      <c r="F8" s="1035"/>
      <c r="G8" s="1035"/>
      <c r="H8" s="1035"/>
    </row>
    <row r="9" spans="1:8" ht="14.5">
      <c r="B9" s="1035"/>
      <c r="C9" s="1035"/>
      <c r="D9" s="1035"/>
      <c r="E9" s="1035"/>
      <c r="F9" s="1035"/>
      <c r="G9" s="1035"/>
      <c r="H9" s="1035"/>
    </row>
    <row r="10" spans="1:8" ht="14.5">
      <c r="B10" s="1035"/>
      <c r="C10" s="1035"/>
      <c r="D10" s="1035"/>
      <c r="E10" s="1035"/>
      <c r="F10" s="1035"/>
      <c r="G10" s="1035"/>
      <c r="H10" s="1035"/>
    </row>
    <row r="11" spans="1:8" ht="4.5" customHeight="1">
      <c r="B11" s="1035"/>
      <c r="C11" s="1035"/>
      <c r="D11" s="1035"/>
      <c r="E11" s="1035"/>
      <c r="F11" s="1035"/>
      <c r="G11" s="1035"/>
      <c r="H11" s="1035"/>
    </row>
    <row r="12" spans="1:8" ht="6" customHeight="1"/>
    <row r="13" spans="1:8" ht="15" customHeight="1">
      <c r="A13" s="740">
        <f>A5+1</f>
        <v>2</v>
      </c>
      <c r="B13" s="1034" t="s">
        <v>251</v>
      </c>
      <c r="C13" s="1034"/>
      <c r="D13" s="1034"/>
      <c r="E13" s="1034"/>
    </row>
    <row r="14" spans="1:8" ht="5.15" customHeight="1">
      <c r="B14" s="742"/>
    </row>
    <row r="15" spans="1:8" ht="93" customHeight="1">
      <c r="B15" s="1029" t="s">
        <v>987</v>
      </c>
      <c r="C15" s="1029"/>
      <c r="D15" s="1029"/>
      <c r="E15" s="1029"/>
      <c r="F15" s="1029"/>
      <c r="G15" s="1029"/>
      <c r="H15" s="1029"/>
    </row>
    <row r="16" spans="1:8" ht="60.75" hidden="1" customHeight="1">
      <c r="C16" s="1030" t="s">
        <v>643</v>
      </c>
      <c r="D16" s="1030"/>
      <c r="E16" s="743"/>
      <c r="F16" s="744" t="s">
        <v>222</v>
      </c>
      <c r="G16" s="743"/>
      <c r="H16" s="744" t="s">
        <v>223</v>
      </c>
    </row>
    <row r="17" spans="1:8" ht="15" customHeight="1">
      <c r="A17" s="740">
        <f>A13+1</f>
        <v>3</v>
      </c>
      <c r="B17" s="745" t="s">
        <v>273</v>
      </c>
    </row>
    <row r="18" spans="1:8" ht="3" customHeight="1"/>
    <row r="19" spans="1:8" ht="15" customHeight="1">
      <c r="A19" s="740">
        <f>A17+0.1</f>
        <v>3.1</v>
      </c>
      <c r="B19" s="745" t="s">
        <v>1511</v>
      </c>
    </row>
    <row r="20" spans="1:8" ht="0.75" customHeight="1">
      <c r="A20" s="740"/>
      <c r="B20" s="745"/>
    </row>
    <row r="21" spans="1:8" ht="5.65" customHeight="1">
      <c r="A21" s="740"/>
      <c r="B21" s="745"/>
    </row>
    <row r="22" spans="1:8" ht="15" customHeight="1">
      <c r="A22" s="740"/>
      <c r="B22" s="1031" t="s">
        <v>1512</v>
      </c>
      <c r="C22" s="1031"/>
      <c r="D22" s="1031"/>
      <c r="E22" s="1031"/>
      <c r="F22" s="1031"/>
      <c r="G22" s="1031"/>
      <c r="H22" s="1031"/>
    </row>
    <row r="23" spans="1:8" ht="15" customHeight="1">
      <c r="A23" s="740"/>
      <c r="B23" s="1031"/>
      <c r="C23" s="1031"/>
      <c r="D23" s="1031"/>
      <c r="E23" s="1031"/>
      <c r="F23" s="1031"/>
      <c r="G23" s="1031"/>
      <c r="H23" s="1031"/>
    </row>
    <row r="24" spans="1:8" ht="15" customHeight="1">
      <c r="A24" s="740"/>
      <c r="B24" s="1031"/>
      <c r="C24" s="1031"/>
      <c r="D24" s="1031"/>
      <c r="E24" s="1031"/>
      <c r="F24" s="1031"/>
      <c r="G24" s="1031"/>
      <c r="H24" s="1031"/>
    </row>
    <row r="25" spans="1:8" ht="15" customHeight="1">
      <c r="A25" s="740"/>
      <c r="B25" s="1031"/>
      <c r="C25" s="1031"/>
      <c r="D25" s="1031"/>
      <c r="E25" s="1031"/>
      <c r="F25" s="1031"/>
      <c r="G25" s="1031"/>
      <c r="H25" s="1031"/>
    </row>
    <row r="26" spans="1:8" ht="23.25" customHeight="1">
      <c r="A26" s="740"/>
      <c r="B26" s="1031"/>
      <c r="C26" s="1031"/>
      <c r="D26" s="1031"/>
      <c r="E26" s="1031"/>
      <c r="F26" s="1031"/>
      <c r="G26" s="1031"/>
      <c r="H26" s="1031"/>
    </row>
    <row r="27" spans="1:8" ht="11.25" customHeight="1">
      <c r="A27" s="740"/>
      <c r="B27" s="1031"/>
      <c r="C27" s="1031"/>
      <c r="D27" s="1031"/>
      <c r="E27" s="1031"/>
      <c r="F27" s="1031"/>
      <c r="G27" s="1031"/>
      <c r="H27" s="1031"/>
    </row>
    <row r="28" spans="1:8" ht="14.5">
      <c r="A28" s="740">
        <f>A17+0.2</f>
        <v>3.2</v>
      </c>
      <c r="B28" s="745" t="s">
        <v>770</v>
      </c>
      <c r="C28" s="746"/>
      <c r="D28" s="746"/>
      <c r="E28" s="746"/>
      <c r="F28" s="746"/>
      <c r="G28" s="746"/>
      <c r="H28" s="746"/>
    </row>
    <row r="29" spans="1:8" ht="3.75" customHeight="1">
      <c r="A29" s="740"/>
      <c r="B29" s="746"/>
      <c r="C29" s="746"/>
      <c r="D29" s="746"/>
      <c r="E29" s="746"/>
      <c r="F29" s="746"/>
      <c r="G29" s="746"/>
      <c r="H29" s="746"/>
    </row>
    <row r="30" spans="1:8" ht="14.5">
      <c r="A30" s="740"/>
      <c r="B30" s="747" t="s">
        <v>771</v>
      </c>
      <c r="C30" s="746"/>
      <c r="D30" s="746"/>
      <c r="E30" s="746"/>
      <c r="F30" s="746"/>
      <c r="G30" s="746"/>
      <c r="H30" s="746"/>
    </row>
    <row r="31" spans="1:8" ht="4.5" customHeight="1">
      <c r="A31" s="740"/>
      <c r="B31" s="746"/>
      <c r="C31" s="746"/>
      <c r="D31" s="746"/>
      <c r="E31" s="746"/>
      <c r="F31" s="746"/>
      <c r="G31" s="746"/>
      <c r="H31" s="746"/>
    </row>
    <row r="32" spans="1:8" ht="15" customHeight="1">
      <c r="A32" s="740"/>
      <c r="B32" s="1031" t="s">
        <v>772</v>
      </c>
      <c r="C32" s="1031"/>
      <c r="D32" s="1031"/>
      <c r="E32" s="1031"/>
      <c r="F32" s="1031"/>
      <c r="G32" s="1031"/>
      <c r="H32" s="1031"/>
    </row>
    <row r="33" spans="1:8" ht="14.5">
      <c r="A33" s="740"/>
      <c r="B33" s="1031"/>
      <c r="C33" s="1031"/>
      <c r="D33" s="1031"/>
      <c r="E33" s="1031"/>
      <c r="F33" s="1031"/>
      <c r="G33" s="1031"/>
      <c r="H33" s="1031"/>
    </row>
    <row r="34" spans="1:8" ht="14.5">
      <c r="A34" s="740"/>
      <c r="B34" s="1031"/>
      <c r="C34" s="1031"/>
      <c r="D34" s="1031"/>
      <c r="E34" s="1031"/>
      <c r="F34" s="1031"/>
      <c r="G34" s="1031"/>
      <c r="H34" s="1031"/>
    </row>
    <row r="35" spans="1:8" ht="14.5">
      <c r="A35" s="740"/>
      <c r="B35" s="1031"/>
      <c r="C35" s="1031"/>
      <c r="D35" s="1031"/>
      <c r="E35" s="1031"/>
      <c r="F35" s="1031"/>
      <c r="G35" s="1031"/>
      <c r="H35" s="1031"/>
    </row>
    <row r="36" spans="1:8" ht="14.5">
      <c r="A36" s="740"/>
      <c r="B36" s="1031"/>
      <c r="C36" s="1031"/>
      <c r="D36" s="1031"/>
      <c r="E36" s="1031"/>
      <c r="F36" s="1031"/>
      <c r="G36" s="1031"/>
      <c r="H36" s="1031"/>
    </row>
    <row r="37" spans="1:8" ht="6" customHeight="1">
      <c r="A37" s="740"/>
      <c r="B37" s="1031"/>
      <c r="C37" s="1031"/>
      <c r="D37" s="1031"/>
      <c r="E37" s="1031"/>
      <c r="F37" s="1031"/>
      <c r="G37" s="1031"/>
      <c r="H37" s="1031"/>
    </row>
    <row r="38" spans="1:8" ht="0.75" customHeight="1">
      <c r="A38" s="740"/>
      <c r="B38" s="746"/>
      <c r="C38" s="746"/>
      <c r="D38" s="746"/>
      <c r="E38" s="746"/>
      <c r="F38" s="746"/>
      <c r="G38" s="746"/>
      <c r="H38" s="746"/>
    </row>
    <row r="39" spans="1:8" ht="15" customHeight="1">
      <c r="A39" s="740"/>
      <c r="B39" s="1031" t="s">
        <v>773</v>
      </c>
      <c r="C39" s="1031"/>
      <c r="D39" s="1031"/>
      <c r="E39" s="1031"/>
      <c r="F39" s="1031"/>
      <c r="G39" s="1031"/>
      <c r="H39" s="1031"/>
    </row>
    <row r="40" spans="1:8" ht="12.75" customHeight="1">
      <c r="A40" s="740"/>
      <c r="B40" s="1031"/>
      <c r="C40" s="1031"/>
      <c r="D40" s="1031"/>
      <c r="E40" s="1031"/>
      <c r="F40" s="1031"/>
      <c r="G40" s="1031"/>
      <c r="H40" s="1031"/>
    </row>
    <row r="41" spans="1:8" ht="9.75" customHeight="1">
      <c r="A41" s="740"/>
      <c r="B41" s="746"/>
      <c r="C41" s="746"/>
      <c r="D41" s="746"/>
      <c r="E41" s="746"/>
      <c r="F41" s="746"/>
      <c r="G41" s="746"/>
      <c r="H41" s="746"/>
    </row>
    <row r="42" spans="1:8" ht="14.5">
      <c r="A42" s="740"/>
      <c r="B42" s="747" t="s">
        <v>774</v>
      </c>
      <c r="C42" s="746"/>
      <c r="D42" s="746"/>
      <c r="E42" s="746"/>
      <c r="F42" s="746"/>
      <c r="G42" s="746"/>
      <c r="H42" s="746"/>
    </row>
    <row r="43" spans="1:8" ht="2.25" customHeight="1">
      <c r="A43" s="740"/>
      <c r="B43" s="746"/>
      <c r="C43" s="746"/>
      <c r="D43" s="746"/>
      <c r="E43" s="746"/>
      <c r="F43" s="746"/>
      <c r="G43" s="746"/>
      <c r="H43" s="746"/>
    </row>
    <row r="44" spans="1:8" ht="13.5" customHeight="1">
      <c r="A44" s="740"/>
      <c r="B44" s="1031" t="s">
        <v>775</v>
      </c>
      <c r="C44" s="1031"/>
      <c r="D44" s="1031"/>
      <c r="E44" s="1031"/>
      <c r="F44" s="1031"/>
      <c r="G44" s="1031"/>
      <c r="H44" s="1031"/>
    </row>
    <row r="45" spans="1:8" ht="15.75" customHeight="1">
      <c r="A45" s="740"/>
      <c r="B45" s="1031"/>
      <c r="C45" s="1031"/>
      <c r="D45" s="1031"/>
      <c r="E45" s="1031"/>
      <c r="F45" s="1031"/>
      <c r="G45" s="1031"/>
      <c r="H45" s="1031"/>
    </row>
    <row r="46" spans="1:8" ht="6" customHeight="1">
      <c r="A46" s="740"/>
      <c r="B46" s="746"/>
      <c r="C46" s="746"/>
      <c r="D46" s="746"/>
      <c r="E46" s="746"/>
      <c r="F46" s="746"/>
      <c r="G46" s="746"/>
      <c r="H46" s="746"/>
    </row>
    <row r="47" spans="1:8" ht="14.5">
      <c r="A47" s="740"/>
      <c r="B47" s="748" t="s">
        <v>776</v>
      </c>
      <c r="C47" s="746"/>
      <c r="D47" s="746"/>
      <c r="E47" s="746"/>
      <c r="F47" s="746"/>
      <c r="G47" s="746"/>
      <c r="H47" s="746"/>
    </row>
    <row r="48" spans="1:8" ht="3" customHeight="1">
      <c r="A48" s="740"/>
      <c r="B48" s="746"/>
      <c r="C48" s="746"/>
      <c r="D48" s="746"/>
      <c r="E48" s="746"/>
      <c r="F48" s="746"/>
      <c r="G48" s="746"/>
      <c r="H48" s="746"/>
    </row>
    <row r="49" spans="1:8" ht="14.5">
      <c r="A49" s="740"/>
      <c r="B49" s="1031" t="s">
        <v>777</v>
      </c>
      <c r="C49" s="1031"/>
      <c r="D49" s="1031"/>
      <c r="E49" s="1031"/>
      <c r="F49" s="1031"/>
      <c r="G49" s="1031"/>
      <c r="H49" s="1031"/>
    </row>
    <row r="50" spans="1:8" ht="18" customHeight="1">
      <c r="A50" s="740"/>
      <c r="B50" s="1031"/>
      <c r="C50" s="1031"/>
      <c r="D50" s="1031"/>
      <c r="E50" s="1031"/>
      <c r="F50" s="1031"/>
      <c r="G50" s="1031"/>
      <c r="H50" s="1031"/>
    </row>
    <row r="51" spans="1:8" ht="4.5" customHeight="1"/>
    <row r="52" spans="1:8" ht="13.5" customHeight="1">
      <c r="B52" s="1031" t="s">
        <v>778</v>
      </c>
      <c r="C52" s="1031"/>
      <c r="D52" s="1031"/>
      <c r="E52" s="1031"/>
      <c r="F52" s="1031"/>
      <c r="G52" s="1031"/>
      <c r="H52" s="1031"/>
    </row>
    <row r="53" spans="1:8" ht="14.5">
      <c r="B53" s="1031"/>
      <c r="C53" s="1031"/>
      <c r="D53" s="1031"/>
      <c r="E53" s="1031"/>
      <c r="F53" s="1031"/>
      <c r="G53" s="1031"/>
      <c r="H53" s="1031"/>
    </row>
    <row r="54" spans="1:8" ht="15" customHeight="1">
      <c r="B54" s="1031"/>
      <c r="C54" s="1031"/>
      <c r="D54" s="1031"/>
      <c r="E54" s="1031"/>
      <c r="F54" s="1031"/>
      <c r="G54" s="1031"/>
      <c r="H54" s="1031"/>
    </row>
    <row r="55" spans="1:8" ht="4.5" customHeight="1"/>
    <row r="56" spans="1:8" ht="14.5">
      <c r="B56" s="749" t="s">
        <v>781</v>
      </c>
      <c r="C56" s="1038" t="s">
        <v>779</v>
      </c>
      <c r="D56" s="1038"/>
      <c r="E56" s="1038"/>
      <c r="F56" s="1038"/>
      <c r="G56" s="1038"/>
      <c r="H56" s="1038"/>
    </row>
    <row r="57" spans="1:8" ht="3" customHeight="1"/>
    <row r="58" spans="1:8" ht="14.15" customHeight="1">
      <c r="B58" s="749" t="s">
        <v>781</v>
      </c>
      <c r="C58" s="1039" t="s">
        <v>782</v>
      </c>
      <c r="D58" s="1039"/>
      <c r="E58" s="1039"/>
      <c r="F58" s="1039"/>
      <c r="G58" s="1039"/>
      <c r="H58" s="1039"/>
    </row>
    <row r="59" spans="1:8" ht="5.25" customHeight="1">
      <c r="B59" s="749"/>
      <c r="C59" s="1039"/>
      <c r="D59" s="1039"/>
      <c r="E59" s="1039"/>
      <c r="F59" s="1039"/>
      <c r="G59" s="1039"/>
      <c r="H59" s="1039"/>
    </row>
    <row r="60" spans="1:8" ht="14.5">
      <c r="B60" s="750"/>
      <c r="C60" s="1039"/>
      <c r="D60" s="1039"/>
      <c r="E60" s="1039"/>
      <c r="F60" s="1039"/>
      <c r="G60" s="1039"/>
      <c r="H60" s="1039"/>
    </row>
    <row r="61" spans="1:8" ht="1.5" customHeight="1"/>
    <row r="62" spans="1:8" ht="14.5">
      <c r="B62" s="751" t="s">
        <v>616</v>
      </c>
      <c r="C62" s="1036" t="s">
        <v>780</v>
      </c>
      <c r="D62" s="1036"/>
      <c r="E62" s="1036"/>
      <c r="F62" s="1036"/>
      <c r="G62" s="1036"/>
      <c r="H62" s="1036"/>
    </row>
    <row r="63" spans="1:8" ht="16.5" customHeight="1">
      <c r="C63" s="1036"/>
      <c r="D63" s="1036"/>
      <c r="E63" s="1036"/>
      <c r="F63" s="1036"/>
      <c r="G63" s="1036"/>
      <c r="H63" s="1036"/>
    </row>
    <row r="64" spans="1:8" ht="3" customHeight="1"/>
    <row r="65" spans="1:14" ht="14.5">
      <c r="B65" s="1029" t="s">
        <v>1008</v>
      </c>
      <c r="C65" s="1029"/>
      <c r="D65" s="1029"/>
      <c r="E65" s="1029"/>
      <c r="F65" s="1029"/>
      <c r="G65" s="1029"/>
      <c r="H65" s="1029"/>
    </row>
    <row r="66" spans="1:14" ht="14.5">
      <c r="B66" s="1029"/>
      <c r="C66" s="1029"/>
      <c r="D66" s="1029"/>
      <c r="E66" s="1029"/>
      <c r="F66" s="1029"/>
      <c r="G66" s="1029"/>
      <c r="H66" s="1029"/>
    </row>
    <row r="67" spans="1:14" ht="8.25" customHeight="1"/>
    <row r="68" spans="1:14" s="678" customFormat="1" ht="14.5">
      <c r="A68" s="752">
        <f>A17+0.3</f>
        <v>3.3</v>
      </c>
      <c r="B68" s="745" t="s">
        <v>716</v>
      </c>
      <c r="C68" s="753"/>
      <c r="D68" s="753"/>
      <c r="E68" s="754"/>
      <c r="F68" s="754"/>
      <c r="G68" s="754"/>
      <c r="H68" s="754"/>
      <c r="I68" s="755"/>
      <c r="J68" s="755"/>
      <c r="K68" s="755"/>
      <c r="L68" s="756"/>
      <c r="M68" s="755"/>
      <c r="N68" s="756"/>
    </row>
    <row r="69" spans="1:14" s="678" customFormat="1" ht="5.15" customHeight="1">
      <c r="A69" s="752"/>
      <c r="B69" s="757"/>
      <c r="C69" s="757"/>
      <c r="D69" s="757"/>
      <c r="E69" s="758"/>
      <c r="F69" s="758"/>
      <c r="G69" s="758"/>
      <c r="H69" s="758"/>
      <c r="I69" s="759"/>
      <c r="J69" s="759"/>
      <c r="K69" s="759"/>
      <c r="M69" s="759"/>
    </row>
    <row r="70" spans="1:14" s="678" customFormat="1" ht="14.5">
      <c r="A70" s="752"/>
      <c r="B70" s="757" t="s">
        <v>783</v>
      </c>
      <c r="C70" s="757"/>
      <c r="D70" s="757"/>
      <c r="E70" s="758"/>
      <c r="F70" s="758"/>
      <c r="G70" s="758"/>
      <c r="H70" s="758"/>
      <c r="I70" s="759"/>
      <c r="J70" s="759"/>
      <c r="K70" s="759"/>
      <c r="M70" s="759"/>
    </row>
    <row r="71" spans="1:14" s="678" customFormat="1" ht="6" customHeight="1">
      <c r="A71" s="752"/>
      <c r="B71" s="757"/>
      <c r="C71" s="757"/>
      <c r="D71" s="757"/>
      <c r="E71" s="758"/>
      <c r="F71" s="758"/>
      <c r="G71" s="758"/>
      <c r="H71" s="758"/>
      <c r="I71" s="759"/>
      <c r="J71" s="759"/>
      <c r="K71" s="759"/>
      <c r="M71" s="759"/>
    </row>
    <row r="72" spans="1:14" s="678" customFormat="1" ht="95.25" customHeight="1">
      <c r="A72" s="752"/>
      <c r="B72" s="1031" t="s">
        <v>3902</v>
      </c>
      <c r="C72" s="1031"/>
      <c r="D72" s="1031"/>
      <c r="E72" s="1031"/>
      <c r="F72" s="1031"/>
      <c r="G72" s="1031"/>
      <c r="H72" s="1031"/>
      <c r="I72" s="758"/>
      <c r="J72" s="759"/>
      <c r="K72" s="759"/>
      <c r="M72" s="759"/>
    </row>
    <row r="73" spans="1:14" ht="14.5">
      <c r="B73" s="745" t="s">
        <v>784</v>
      </c>
    </row>
    <row r="74" spans="1:14" ht="6" customHeight="1"/>
    <row r="75" spans="1:14" ht="14.5">
      <c r="B75" s="1036" t="s">
        <v>785</v>
      </c>
      <c r="C75" s="1036"/>
      <c r="D75" s="1036"/>
      <c r="E75" s="1036"/>
      <c r="F75" s="1036"/>
      <c r="G75" s="1036"/>
      <c r="H75" s="1036"/>
    </row>
    <row r="76" spans="1:14" ht="19.5" customHeight="1">
      <c r="B76" s="1036"/>
      <c r="C76" s="1036"/>
      <c r="D76" s="1036"/>
      <c r="E76" s="1036"/>
      <c r="F76" s="1036"/>
      <c r="G76" s="1036"/>
      <c r="H76" s="1036"/>
    </row>
    <row r="77" spans="1:14" ht="10.5" customHeight="1">
      <c r="B77" s="760"/>
      <c r="C77" s="760"/>
      <c r="D77" s="760"/>
      <c r="E77" s="760"/>
      <c r="F77" s="760"/>
      <c r="G77" s="760"/>
      <c r="H77" s="760"/>
    </row>
    <row r="78" spans="1:14" ht="15" customHeight="1">
      <c r="A78" s="740"/>
      <c r="B78" s="745" t="s">
        <v>786</v>
      </c>
    </row>
    <row r="79" spans="1:14" ht="5.15" customHeight="1">
      <c r="A79" s="740"/>
      <c r="B79" s="745"/>
    </row>
    <row r="80" spans="1:14" ht="15" customHeight="1">
      <c r="B80" s="1029" t="s">
        <v>1513</v>
      </c>
      <c r="C80" s="1029"/>
      <c r="D80" s="1029"/>
      <c r="E80" s="1029"/>
      <c r="F80" s="1029"/>
      <c r="G80" s="1029"/>
      <c r="H80" s="1029"/>
    </row>
    <row r="81" spans="1:17" ht="14.5">
      <c r="B81" s="1029"/>
      <c r="C81" s="1029"/>
      <c r="D81" s="1029"/>
      <c r="E81" s="1029"/>
      <c r="F81" s="1029"/>
      <c r="G81" s="1029"/>
      <c r="H81" s="1029"/>
    </row>
    <row r="82" spans="1:17" ht="14.5">
      <c r="B82" s="1029"/>
      <c r="C82" s="1029"/>
      <c r="D82" s="1029"/>
      <c r="E82" s="1029"/>
      <c r="F82" s="1029"/>
      <c r="G82" s="1029"/>
      <c r="H82" s="1029"/>
    </row>
    <row r="83" spans="1:17" ht="14.5">
      <c r="B83" s="1029"/>
      <c r="C83" s="1029"/>
      <c r="D83" s="1029"/>
      <c r="E83" s="1029"/>
      <c r="F83" s="1029"/>
      <c r="G83" s="1029"/>
      <c r="H83" s="1029"/>
    </row>
    <row r="84" spans="1:17" ht="14.5">
      <c r="B84" s="1029"/>
      <c r="C84" s="1029"/>
      <c r="D84" s="1029"/>
      <c r="E84" s="1029"/>
      <c r="F84" s="1029"/>
      <c r="G84" s="1029"/>
      <c r="H84" s="1029"/>
    </row>
    <row r="85" spans="1:17" ht="7.5" customHeight="1">
      <c r="B85" s="1029"/>
      <c r="C85" s="1029"/>
      <c r="D85" s="1029"/>
      <c r="E85" s="1029"/>
      <c r="F85" s="1029"/>
      <c r="G85" s="1029"/>
      <c r="H85" s="1029"/>
    </row>
    <row r="86" spans="1:17" ht="14.5">
      <c r="B86" s="761" t="s">
        <v>787</v>
      </c>
      <c r="C86" s="762"/>
      <c r="D86" s="762"/>
      <c r="E86" s="762"/>
      <c r="F86" s="762"/>
      <c r="G86" s="762"/>
      <c r="H86" s="763" t="s">
        <v>272</v>
      </c>
    </row>
    <row r="87" spans="1:17" ht="9" customHeight="1">
      <c r="B87" s="761"/>
      <c r="C87" s="762"/>
      <c r="D87" s="762"/>
      <c r="E87" s="762"/>
      <c r="F87" s="762"/>
      <c r="G87" s="762"/>
      <c r="H87" s="763"/>
    </row>
    <row r="88" spans="1:17" ht="14.5">
      <c r="B88" s="764" t="s">
        <v>283</v>
      </c>
      <c r="C88" s="762"/>
      <c r="D88" s="762"/>
      <c r="E88" s="762"/>
      <c r="F88" s="762"/>
      <c r="G88" s="762"/>
      <c r="H88" s="765">
        <v>0.02</v>
      </c>
    </row>
    <row r="89" spans="1:17" ht="14.5">
      <c r="B89" s="764" t="s">
        <v>22</v>
      </c>
      <c r="C89" s="762"/>
      <c r="D89" s="762"/>
      <c r="E89" s="762"/>
      <c r="F89" s="762"/>
      <c r="G89" s="762"/>
      <c r="H89" s="765">
        <v>6.6699999999999995E-2</v>
      </c>
    </row>
    <row r="90" spans="1:17" ht="14.5">
      <c r="B90" s="764" t="s">
        <v>650</v>
      </c>
      <c r="C90" s="762"/>
      <c r="D90" s="762"/>
      <c r="E90" s="762"/>
      <c r="F90" s="762"/>
      <c r="G90" s="762"/>
      <c r="H90" s="765">
        <v>6.6699999999999995E-2</v>
      </c>
    </row>
    <row r="91" spans="1:17" ht="14.5">
      <c r="B91" s="764" t="s">
        <v>309</v>
      </c>
      <c r="C91" s="762"/>
      <c r="D91" s="762"/>
      <c r="E91" s="762"/>
      <c r="F91" s="762"/>
      <c r="G91" s="762"/>
      <c r="H91" s="765">
        <v>0.1</v>
      </c>
    </row>
    <row r="92" spans="1:17" ht="14.5">
      <c r="B92" s="764" t="s">
        <v>305</v>
      </c>
      <c r="C92" s="762"/>
      <c r="D92" s="762"/>
      <c r="E92" s="762"/>
      <c r="F92" s="762"/>
      <c r="G92" s="762"/>
      <c r="H92" s="765">
        <v>0.1</v>
      </c>
    </row>
    <row r="93" spans="1:17" s="678" customFormat="1" ht="14.5">
      <c r="A93" s="752"/>
      <c r="B93" s="764" t="s">
        <v>306</v>
      </c>
      <c r="C93" s="766"/>
      <c r="D93" s="766"/>
      <c r="E93" s="766"/>
      <c r="F93" s="766"/>
      <c r="G93" s="766"/>
      <c r="H93" s="765">
        <v>0.33329999999999999</v>
      </c>
      <c r="I93" s="758"/>
      <c r="J93" s="767"/>
      <c r="K93" s="1029"/>
      <c r="L93" s="1029"/>
      <c r="M93" s="1029"/>
      <c r="N93" s="1029"/>
      <c r="O93" s="1029"/>
      <c r="P93" s="1029"/>
      <c r="Q93" s="1029"/>
    </row>
    <row r="94" spans="1:17" s="678" customFormat="1" ht="14.5">
      <c r="A94" s="752"/>
      <c r="B94" s="764" t="s">
        <v>39</v>
      </c>
      <c r="C94" s="768"/>
      <c r="D94" s="768"/>
      <c r="E94" s="768"/>
      <c r="F94" s="768"/>
      <c r="G94" s="768"/>
      <c r="H94" s="765">
        <v>0.2</v>
      </c>
      <c r="I94" s="758"/>
      <c r="J94" s="767"/>
      <c r="K94" s="743"/>
      <c r="L94" s="743"/>
      <c r="M94" s="743"/>
      <c r="N94" s="743"/>
      <c r="O94" s="743"/>
      <c r="P94" s="743"/>
      <c r="Q94" s="743"/>
    </row>
    <row r="95" spans="1:17" s="678" customFormat="1" ht="14.5">
      <c r="A95" s="752"/>
      <c r="B95" s="768"/>
      <c r="C95" s="768"/>
      <c r="D95" s="768"/>
      <c r="E95" s="768"/>
      <c r="F95" s="768"/>
      <c r="G95" s="768"/>
      <c r="H95" s="768"/>
      <c r="I95" s="758"/>
      <c r="J95" s="767"/>
      <c r="K95" s="743"/>
      <c r="L95" s="743"/>
      <c r="M95" s="743"/>
      <c r="N95" s="743"/>
      <c r="O95" s="743"/>
      <c r="P95" s="743"/>
      <c r="Q95" s="743"/>
    </row>
    <row r="96" spans="1:17" s="678" customFormat="1" ht="4.5" customHeight="1">
      <c r="A96" s="752"/>
      <c r="B96" s="768"/>
      <c r="C96" s="768"/>
      <c r="D96" s="768"/>
      <c r="E96" s="768"/>
      <c r="F96" s="768"/>
      <c r="G96" s="768"/>
      <c r="H96" s="768"/>
      <c r="I96" s="758"/>
      <c r="J96" s="767"/>
      <c r="K96" s="743"/>
      <c r="L96" s="743"/>
      <c r="M96" s="743"/>
      <c r="N96" s="743"/>
      <c r="O96" s="743"/>
      <c r="P96" s="743"/>
      <c r="Q96" s="743"/>
    </row>
    <row r="97" spans="1:17" s="678" customFormat="1" ht="15" customHeight="1">
      <c r="A97" s="752"/>
      <c r="B97" s="1037" t="s">
        <v>788</v>
      </c>
      <c r="C97" s="1037"/>
      <c r="D97" s="1037"/>
      <c r="E97" s="1037"/>
      <c r="F97" s="1037"/>
      <c r="G97" s="1037"/>
      <c r="H97" s="1037"/>
      <c r="I97" s="758"/>
      <c r="J97" s="767"/>
      <c r="K97" s="1029"/>
      <c r="L97" s="1029"/>
      <c r="M97" s="1029"/>
      <c r="N97" s="1029"/>
      <c r="O97" s="1029"/>
      <c r="P97" s="1029"/>
      <c r="Q97" s="1029"/>
    </row>
    <row r="98" spans="1:17" s="678" customFormat="1" ht="4.1500000000000004" customHeight="1">
      <c r="A98" s="752"/>
      <c r="B98" s="769"/>
      <c r="C98" s="769"/>
      <c r="D98" s="769"/>
      <c r="E98" s="769"/>
      <c r="F98" s="769"/>
      <c r="G98" s="769"/>
      <c r="H98" s="769"/>
      <c r="I98" s="758"/>
      <c r="J98" s="767"/>
      <c r="K98" s="743"/>
      <c r="L98" s="743"/>
      <c r="M98" s="743"/>
      <c r="N98" s="743"/>
      <c r="O98" s="743"/>
      <c r="P98" s="743"/>
      <c r="Q98" s="743"/>
    </row>
    <row r="99" spans="1:17" s="678" customFormat="1" ht="15" customHeight="1">
      <c r="A99" s="752"/>
      <c r="B99" s="1043" t="s">
        <v>1514</v>
      </c>
      <c r="C99" s="1043"/>
      <c r="D99" s="1043"/>
      <c r="E99" s="1043"/>
      <c r="F99" s="1043"/>
      <c r="G99" s="1043"/>
      <c r="H99" s="1043"/>
      <c r="I99" s="758"/>
      <c r="J99" s="767"/>
      <c r="K99" s="743"/>
      <c r="L99" s="743"/>
      <c r="M99" s="743"/>
      <c r="N99" s="743"/>
      <c r="O99" s="743"/>
      <c r="P99" s="743"/>
      <c r="Q99" s="743"/>
    </row>
    <row r="100" spans="1:17" s="678" customFormat="1" ht="14.5">
      <c r="A100" s="752"/>
      <c r="B100" s="1043"/>
      <c r="C100" s="1043"/>
      <c r="D100" s="1043"/>
      <c r="E100" s="1043"/>
      <c r="F100" s="1043"/>
      <c r="G100" s="1043"/>
      <c r="H100" s="1043"/>
      <c r="I100" s="758"/>
      <c r="J100" s="767"/>
      <c r="K100" s="743"/>
      <c r="L100" s="743"/>
      <c r="M100" s="743"/>
      <c r="N100" s="743"/>
      <c r="O100" s="743"/>
      <c r="P100" s="743"/>
      <c r="Q100" s="743"/>
    </row>
    <row r="101" spans="1:17" s="678" customFormat="1" ht="14.5">
      <c r="A101" s="752"/>
      <c r="B101" s="1043"/>
      <c r="C101" s="1043"/>
      <c r="D101" s="1043"/>
      <c r="E101" s="1043"/>
      <c r="F101" s="1043"/>
      <c r="G101" s="1043"/>
      <c r="H101" s="1043"/>
      <c r="I101" s="758"/>
      <c r="J101" s="767"/>
      <c r="K101" s="743"/>
      <c r="L101" s="743"/>
      <c r="M101" s="743"/>
      <c r="N101" s="743"/>
      <c r="O101" s="743"/>
      <c r="P101" s="743"/>
      <c r="Q101" s="743"/>
    </row>
    <row r="102" spans="1:17" s="678" customFormat="1" ht="8.25" customHeight="1">
      <c r="A102" s="752"/>
      <c r="B102" s="768"/>
      <c r="C102" s="768"/>
      <c r="D102" s="768"/>
      <c r="E102" s="768"/>
      <c r="F102" s="768"/>
      <c r="G102" s="768"/>
      <c r="H102" s="768"/>
      <c r="I102" s="758"/>
      <c r="J102" s="767"/>
      <c r="K102" s="743"/>
      <c r="L102" s="743"/>
      <c r="M102" s="743"/>
      <c r="N102" s="743"/>
      <c r="O102" s="743"/>
      <c r="P102" s="743"/>
      <c r="Q102" s="743"/>
    </row>
    <row r="103" spans="1:17" s="678" customFormat="1" ht="14.5">
      <c r="A103" s="752"/>
      <c r="B103" s="1037" t="s">
        <v>789</v>
      </c>
      <c r="C103" s="1037"/>
      <c r="D103" s="1037"/>
      <c r="E103" s="1037"/>
      <c r="F103" s="1037"/>
      <c r="G103" s="1037"/>
      <c r="H103" s="1037"/>
      <c r="I103" s="758"/>
      <c r="J103" s="767"/>
      <c r="K103" s="743"/>
      <c r="L103" s="743"/>
      <c r="M103" s="743"/>
      <c r="N103" s="743"/>
      <c r="O103" s="743"/>
      <c r="P103" s="743"/>
      <c r="Q103" s="743"/>
    </row>
    <row r="104" spans="1:17" s="678" customFormat="1" ht="7.5" customHeight="1">
      <c r="A104" s="752"/>
      <c r="B104" s="758"/>
      <c r="C104" s="758"/>
      <c r="D104" s="758"/>
      <c r="E104" s="758"/>
      <c r="F104" s="758"/>
      <c r="G104" s="758"/>
      <c r="H104" s="758"/>
      <c r="I104" s="758"/>
      <c r="J104" s="767"/>
      <c r="K104" s="743"/>
      <c r="L104" s="743"/>
      <c r="M104" s="743"/>
      <c r="N104" s="743"/>
      <c r="O104" s="743"/>
      <c r="P104" s="743"/>
      <c r="Q104" s="743"/>
    </row>
    <row r="105" spans="1:17" s="678" customFormat="1" ht="15" customHeight="1">
      <c r="A105" s="752"/>
      <c r="B105" s="1044" t="s">
        <v>790</v>
      </c>
      <c r="C105" s="1044"/>
      <c r="D105" s="1044"/>
      <c r="E105" s="1044"/>
      <c r="F105" s="1044"/>
      <c r="G105" s="1044"/>
      <c r="H105" s="1044"/>
      <c r="I105" s="758"/>
      <c r="J105" s="767"/>
      <c r="K105" s="743"/>
      <c r="L105" s="743"/>
      <c r="M105" s="743"/>
      <c r="N105" s="743"/>
      <c r="O105" s="743"/>
      <c r="P105" s="743"/>
      <c r="Q105" s="743"/>
    </row>
    <row r="106" spans="1:17" s="678" customFormat="1" ht="14.5">
      <c r="A106" s="752"/>
      <c r="B106" s="1044"/>
      <c r="C106" s="1044"/>
      <c r="D106" s="1044"/>
      <c r="E106" s="1044"/>
      <c r="F106" s="1044"/>
      <c r="G106" s="1044"/>
      <c r="H106" s="1044"/>
      <c r="I106" s="758"/>
      <c r="J106" s="767"/>
      <c r="K106" s="743"/>
      <c r="L106" s="743"/>
      <c r="M106" s="743"/>
      <c r="N106" s="743"/>
      <c r="O106" s="743"/>
      <c r="P106" s="743"/>
      <c r="Q106" s="743"/>
    </row>
    <row r="107" spans="1:17" s="678" customFormat="1" ht="14.5">
      <c r="A107" s="752"/>
      <c r="B107" s="1044"/>
      <c r="C107" s="1044"/>
      <c r="D107" s="1044"/>
      <c r="E107" s="1044"/>
      <c r="F107" s="1044"/>
      <c r="G107" s="1044"/>
      <c r="H107" s="1044"/>
      <c r="I107" s="758"/>
      <c r="J107" s="767"/>
      <c r="K107" s="743"/>
      <c r="L107" s="743"/>
      <c r="M107" s="743"/>
      <c r="N107" s="743"/>
      <c r="O107" s="743"/>
      <c r="P107" s="743"/>
      <c r="Q107" s="743"/>
    </row>
    <row r="108" spans="1:17" s="678" customFormat="1" ht="8.25" customHeight="1">
      <c r="A108" s="752"/>
      <c r="B108" s="1044"/>
      <c r="C108" s="1044"/>
      <c r="D108" s="1044"/>
      <c r="E108" s="1044"/>
      <c r="F108" s="1044"/>
      <c r="G108" s="1044"/>
      <c r="H108" s="1044"/>
      <c r="I108" s="758"/>
      <c r="J108" s="767"/>
      <c r="K108" s="743"/>
      <c r="L108" s="743"/>
      <c r="M108" s="743"/>
      <c r="N108" s="743"/>
      <c r="O108" s="743"/>
      <c r="P108" s="743"/>
      <c r="Q108" s="743"/>
    </row>
    <row r="109" spans="1:17" s="678" customFormat="1" ht="3.75" customHeight="1">
      <c r="A109" s="752"/>
      <c r="B109" s="758"/>
      <c r="C109" s="758"/>
      <c r="D109" s="758"/>
      <c r="E109" s="758"/>
      <c r="F109" s="758"/>
      <c r="G109" s="758"/>
      <c r="H109" s="758"/>
      <c r="I109" s="758"/>
      <c r="J109" s="767"/>
      <c r="K109" s="743"/>
      <c r="L109" s="743"/>
      <c r="M109" s="743"/>
      <c r="N109" s="743"/>
      <c r="O109" s="743"/>
      <c r="P109" s="743"/>
      <c r="Q109" s="743"/>
    </row>
    <row r="110" spans="1:17" s="678" customFormat="1" ht="14.5">
      <c r="A110" s="752"/>
      <c r="B110" s="1037" t="s">
        <v>791</v>
      </c>
      <c r="C110" s="1037"/>
      <c r="D110" s="1037"/>
      <c r="E110" s="1037"/>
      <c r="F110" s="1037"/>
      <c r="G110" s="1037"/>
      <c r="H110" s="1037"/>
      <c r="I110" s="758"/>
      <c r="J110" s="767"/>
      <c r="K110" s="743"/>
      <c r="L110" s="743"/>
      <c r="M110" s="743"/>
      <c r="N110" s="743"/>
      <c r="O110" s="743"/>
      <c r="P110" s="743"/>
      <c r="Q110" s="743"/>
    </row>
    <row r="111" spans="1:17" s="678" customFormat="1" ht="5.65" customHeight="1">
      <c r="A111" s="752"/>
      <c r="B111" s="769"/>
      <c r="C111" s="769"/>
      <c r="D111" s="769"/>
      <c r="E111" s="769"/>
      <c r="F111" s="769"/>
      <c r="G111" s="769"/>
      <c r="H111" s="769"/>
      <c r="I111" s="758"/>
      <c r="J111" s="767"/>
      <c r="K111" s="743"/>
      <c r="L111" s="743"/>
      <c r="M111" s="743"/>
      <c r="N111" s="743"/>
      <c r="O111" s="743"/>
      <c r="P111" s="743"/>
      <c r="Q111" s="743"/>
    </row>
    <row r="112" spans="1:17" s="678" customFormat="1" ht="15" customHeight="1">
      <c r="A112" s="752"/>
      <c r="B112" s="1045" t="s">
        <v>4057</v>
      </c>
      <c r="C112" s="1045"/>
      <c r="D112" s="1045"/>
      <c r="E112" s="1045"/>
      <c r="F112" s="1045"/>
      <c r="G112" s="1045"/>
      <c r="H112" s="1045"/>
      <c r="I112" s="758"/>
      <c r="J112" s="767"/>
      <c r="K112" s="743"/>
      <c r="L112" s="743"/>
      <c r="M112" s="743"/>
      <c r="N112" s="743"/>
      <c r="O112" s="743"/>
      <c r="P112" s="743"/>
      <c r="Q112" s="743"/>
    </row>
    <row r="113" spans="1:17" s="678" customFormat="1" ht="14.5">
      <c r="A113" s="752"/>
      <c r="B113" s="1045"/>
      <c r="C113" s="1045"/>
      <c r="D113" s="1045"/>
      <c r="E113" s="1045"/>
      <c r="F113" s="1045"/>
      <c r="G113" s="1045"/>
      <c r="H113" s="1045"/>
      <c r="I113" s="758"/>
      <c r="J113" s="767"/>
      <c r="K113" s="743"/>
      <c r="L113" s="743"/>
      <c r="M113" s="743"/>
      <c r="N113" s="743"/>
      <c r="O113" s="743"/>
      <c r="P113" s="743"/>
      <c r="Q113" s="743"/>
    </row>
    <row r="114" spans="1:17" s="678" customFormat="1" ht="14.5">
      <c r="A114" s="752"/>
      <c r="B114" s="1045"/>
      <c r="C114" s="1045"/>
      <c r="D114" s="1045"/>
      <c r="E114" s="1045"/>
      <c r="F114" s="1045"/>
      <c r="G114" s="1045"/>
      <c r="H114" s="1045"/>
      <c r="I114" s="758"/>
      <c r="J114" s="767"/>
      <c r="K114" s="743"/>
      <c r="L114" s="743"/>
      <c r="M114" s="743"/>
      <c r="N114" s="743"/>
      <c r="O114" s="743"/>
      <c r="P114" s="743"/>
      <c r="Q114" s="743"/>
    </row>
    <row r="115" spans="1:17" s="678" customFormat="1" ht="15.75" customHeight="1">
      <c r="A115" s="752"/>
      <c r="B115" s="1045"/>
      <c r="C115" s="1045"/>
      <c r="D115" s="1045"/>
      <c r="E115" s="1045"/>
      <c r="F115" s="1045"/>
      <c r="G115" s="1045"/>
      <c r="H115" s="1045"/>
      <c r="I115" s="758"/>
      <c r="J115" s="767"/>
      <c r="K115" s="743"/>
      <c r="L115" s="743"/>
      <c r="M115" s="743"/>
      <c r="N115" s="743"/>
      <c r="O115" s="743"/>
      <c r="P115" s="743"/>
      <c r="Q115" s="743"/>
    </row>
    <row r="116" spans="1:17" s="678" customFormat="1" ht="7.5" customHeight="1">
      <c r="A116" s="752"/>
      <c r="B116" s="769"/>
      <c r="C116" s="769"/>
      <c r="D116" s="769"/>
      <c r="E116" s="769"/>
      <c r="F116" s="769"/>
      <c r="G116" s="769"/>
      <c r="H116" s="769"/>
      <c r="I116" s="758"/>
      <c r="J116" s="767"/>
      <c r="K116" s="743"/>
      <c r="L116" s="743"/>
      <c r="M116" s="743"/>
      <c r="N116" s="743"/>
      <c r="O116" s="743"/>
      <c r="P116" s="743"/>
      <c r="Q116" s="743"/>
    </row>
    <row r="117" spans="1:17" s="678" customFormat="1" ht="14.5">
      <c r="A117" s="752">
        <f>A17+0.4</f>
        <v>3.4</v>
      </c>
      <c r="B117" s="1037" t="s">
        <v>792</v>
      </c>
      <c r="C117" s="1037"/>
      <c r="D117" s="1037"/>
      <c r="E117" s="1037"/>
      <c r="F117" s="1037"/>
      <c r="G117" s="1037"/>
      <c r="H117" s="1037"/>
      <c r="I117" s="758"/>
      <c r="J117" s="767"/>
      <c r="K117" s="743"/>
      <c r="L117" s="743"/>
      <c r="M117" s="743"/>
      <c r="N117" s="743"/>
      <c r="O117" s="743"/>
      <c r="P117" s="743"/>
      <c r="Q117" s="743"/>
    </row>
    <row r="118" spans="1:17" s="678" customFormat="1" ht="8.25" customHeight="1">
      <c r="A118" s="752"/>
      <c r="B118" s="769"/>
      <c r="C118" s="769"/>
      <c r="D118" s="769"/>
      <c r="E118" s="769"/>
      <c r="F118" s="769"/>
      <c r="G118" s="769"/>
      <c r="H118" s="769"/>
      <c r="I118" s="758"/>
      <c r="J118" s="767"/>
      <c r="K118" s="743"/>
      <c r="L118" s="743"/>
      <c r="M118" s="743"/>
      <c r="N118" s="743"/>
      <c r="O118" s="743"/>
      <c r="P118" s="743"/>
      <c r="Q118" s="743"/>
    </row>
    <row r="119" spans="1:17" s="678" customFormat="1" ht="14.5">
      <c r="A119" s="752"/>
      <c r="B119" s="1037" t="s">
        <v>793</v>
      </c>
      <c r="C119" s="1037"/>
      <c r="D119" s="1037"/>
      <c r="E119" s="1037"/>
      <c r="F119" s="1037"/>
      <c r="G119" s="1037"/>
      <c r="H119" s="1037"/>
      <c r="I119" s="758"/>
      <c r="J119" s="767"/>
      <c r="K119" s="743"/>
      <c r="L119" s="743"/>
      <c r="M119" s="743"/>
      <c r="N119" s="743"/>
      <c r="O119" s="743"/>
      <c r="P119" s="743"/>
      <c r="Q119" s="743"/>
    </row>
    <row r="120" spans="1:17" s="678" customFormat="1" ht="5.65" customHeight="1">
      <c r="A120" s="752"/>
      <c r="B120" s="769"/>
      <c r="C120" s="769"/>
      <c r="D120" s="769"/>
      <c r="E120" s="769"/>
      <c r="F120" s="769"/>
      <c r="G120" s="769"/>
      <c r="H120" s="769"/>
      <c r="I120" s="758"/>
      <c r="J120" s="767"/>
      <c r="K120" s="743"/>
      <c r="L120" s="743"/>
      <c r="M120" s="743"/>
      <c r="N120" s="743"/>
      <c r="O120" s="743"/>
      <c r="P120" s="743"/>
      <c r="Q120" s="743"/>
    </row>
    <row r="121" spans="1:17" s="678" customFormat="1" ht="15" customHeight="1">
      <c r="A121" s="752"/>
      <c r="B121" s="1044" t="s">
        <v>1515</v>
      </c>
      <c r="C121" s="1044"/>
      <c r="D121" s="1044"/>
      <c r="E121" s="1044"/>
      <c r="F121" s="1044"/>
      <c r="G121" s="1044"/>
      <c r="H121" s="1044"/>
      <c r="I121" s="758"/>
      <c r="J121" s="767"/>
      <c r="K121" s="743"/>
      <c r="L121" s="743"/>
      <c r="M121" s="743"/>
      <c r="N121" s="743"/>
      <c r="O121" s="743"/>
      <c r="P121" s="743"/>
      <c r="Q121" s="743"/>
    </row>
    <row r="122" spans="1:17" s="678" customFormat="1" ht="14.5">
      <c r="A122" s="752"/>
      <c r="B122" s="1044"/>
      <c r="C122" s="1044"/>
      <c r="D122" s="1044"/>
      <c r="E122" s="1044"/>
      <c r="F122" s="1044"/>
      <c r="G122" s="1044"/>
      <c r="H122" s="1044"/>
      <c r="I122" s="758"/>
      <c r="J122" s="767"/>
      <c r="K122" s="743"/>
      <c r="L122" s="743"/>
      <c r="M122" s="743"/>
      <c r="N122" s="743"/>
      <c r="O122" s="743"/>
      <c r="P122" s="743"/>
      <c r="Q122" s="743"/>
    </row>
    <row r="123" spans="1:17" s="678" customFormat="1" ht="14.5">
      <c r="A123" s="752"/>
      <c r="B123" s="1044"/>
      <c r="C123" s="1044"/>
      <c r="D123" s="1044"/>
      <c r="E123" s="1044"/>
      <c r="F123" s="1044"/>
      <c r="G123" s="1044"/>
      <c r="H123" s="1044"/>
      <c r="I123" s="758"/>
      <c r="J123" s="767"/>
      <c r="K123" s="743"/>
      <c r="L123" s="743"/>
      <c r="M123" s="743"/>
      <c r="N123" s="743"/>
      <c r="O123" s="743"/>
      <c r="P123" s="743"/>
      <c r="Q123" s="743"/>
    </row>
    <row r="124" spans="1:17" s="678" customFormat="1" ht="30" customHeight="1">
      <c r="A124" s="752"/>
      <c r="B124" s="1044"/>
      <c r="C124" s="1044"/>
      <c r="D124" s="1044"/>
      <c r="E124" s="1044"/>
      <c r="F124" s="1044"/>
      <c r="G124" s="1044"/>
      <c r="H124" s="1044"/>
      <c r="I124" s="758"/>
      <c r="J124" s="767"/>
      <c r="K124" s="743"/>
      <c r="L124" s="743"/>
      <c r="M124" s="743"/>
      <c r="N124" s="743"/>
      <c r="O124" s="743"/>
      <c r="P124" s="743"/>
      <c r="Q124" s="743"/>
    </row>
    <row r="125" spans="1:17" s="678" customFormat="1" ht="6.75" customHeight="1">
      <c r="A125" s="752"/>
      <c r="B125" s="769"/>
      <c r="C125" s="769"/>
      <c r="D125" s="769"/>
      <c r="E125" s="769"/>
      <c r="F125" s="769"/>
      <c r="G125" s="769"/>
      <c r="H125" s="769"/>
      <c r="I125" s="758"/>
      <c r="J125" s="767"/>
      <c r="K125" s="743"/>
      <c r="L125" s="743"/>
      <c r="M125" s="743"/>
      <c r="N125" s="743"/>
      <c r="O125" s="743"/>
      <c r="P125" s="743"/>
      <c r="Q125" s="743"/>
    </row>
    <row r="126" spans="1:17" s="678" customFormat="1" ht="14.5">
      <c r="A126" s="752"/>
      <c r="B126" s="1037" t="s">
        <v>794</v>
      </c>
      <c r="C126" s="1037"/>
      <c r="D126" s="1037"/>
      <c r="E126" s="1037"/>
      <c r="F126" s="1037"/>
      <c r="G126" s="1037"/>
      <c r="H126" s="1037"/>
      <c r="I126" s="758"/>
      <c r="J126" s="767"/>
      <c r="K126" s="743"/>
      <c r="L126" s="743"/>
      <c r="M126" s="743"/>
      <c r="N126" s="743"/>
      <c r="O126" s="743"/>
      <c r="P126" s="743"/>
      <c r="Q126" s="743"/>
    </row>
    <row r="127" spans="1:17" s="678" customFormat="1" ht="4.5" customHeight="1">
      <c r="A127" s="752"/>
      <c r="B127" s="769"/>
      <c r="C127" s="769"/>
      <c r="D127" s="769"/>
      <c r="E127" s="769"/>
      <c r="F127" s="769"/>
      <c r="G127" s="769"/>
      <c r="H127" s="769"/>
      <c r="I127" s="758"/>
      <c r="J127" s="767"/>
      <c r="K127" s="743"/>
      <c r="L127" s="743"/>
      <c r="M127" s="743"/>
      <c r="N127" s="743"/>
      <c r="O127" s="743"/>
      <c r="P127" s="743"/>
      <c r="Q127" s="743"/>
    </row>
    <row r="128" spans="1:17" s="678" customFormat="1" ht="13.5" customHeight="1">
      <c r="A128" s="752"/>
      <c r="B128" s="1044" t="s">
        <v>811</v>
      </c>
      <c r="C128" s="1044"/>
      <c r="D128" s="1044"/>
      <c r="E128" s="1044"/>
      <c r="F128" s="1044"/>
      <c r="G128" s="1044"/>
      <c r="H128" s="1044"/>
      <c r="I128" s="758"/>
      <c r="J128" s="767"/>
      <c r="K128" s="743"/>
      <c r="L128" s="743"/>
      <c r="M128" s="743"/>
      <c r="N128" s="743"/>
      <c r="O128" s="743"/>
      <c r="P128" s="743"/>
      <c r="Q128" s="743"/>
    </row>
    <row r="129" spans="1:17" s="678" customFormat="1" ht="14.5">
      <c r="A129" s="752"/>
      <c r="B129" s="1044"/>
      <c r="C129" s="1044"/>
      <c r="D129" s="1044"/>
      <c r="E129" s="1044"/>
      <c r="F129" s="1044"/>
      <c r="G129" s="1044"/>
      <c r="H129" s="1044"/>
      <c r="I129" s="758"/>
      <c r="J129" s="767"/>
      <c r="K129" s="743"/>
      <c r="L129" s="743"/>
      <c r="M129" s="743"/>
      <c r="N129" s="743"/>
      <c r="O129" s="743"/>
      <c r="P129" s="743"/>
      <c r="Q129" s="743"/>
    </row>
    <row r="130" spans="1:17" s="678" customFormat="1" ht="19.5" customHeight="1">
      <c r="A130" s="752"/>
      <c r="B130" s="1044"/>
      <c r="C130" s="1044"/>
      <c r="D130" s="1044"/>
      <c r="E130" s="1044"/>
      <c r="F130" s="1044"/>
      <c r="G130" s="1044"/>
      <c r="H130" s="1044"/>
      <c r="I130" s="758"/>
      <c r="J130" s="767"/>
      <c r="K130" s="743"/>
      <c r="L130" s="743"/>
      <c r="M130" s="743"/>
      <c r="N130" s="743"/>
      <c r="O130" s="743"/>
      <c r="P130" s="743"/>
      <c r="Q130" s="743"/>
    </row>
    <row r="131" spans="1:17" s="678" customFormat="1" ht="6" customHeight="1">
      <c r="A131" s="752"/>
      <c r="B131" s="769"/>
      <c r="C131" s="769"/>
      <c r="D131" s="769"/>
      <c r="E131" s="769"/>
      <c r="F131" s="769"/>
      <c r="G131" s="769"/>
      <c r="H131" s="769"/>
      <c r="I131" s="758"/>
      <c r="J131" s="767"/>
      <c r="K131" s="743"/>
      <c r="L131" s="743"/>
      <c r="M131" s="743"/>
      <c r="N131" s="743"/>
      <c r="O131" s="743"/>
      <c r="P131" s="743"/>
      <c r="Q131" s="743"/>
    </row>
    <row r="132" spans="1:17" s="249" customFormat="1" ht="13.5" customHeight="1">
      <c r="A132" s="853">
        <f>A17+0.5</f>
        <v>3.5</v>
      </c>
      <c r="B132" s="1042" t="s">
        <v>724</v>
      </c>
      <c r="C132" s="1042"/>
      <c r="D132" s="1042"/>
      <c r="E132" s="1042"/>
      <c r="F132" s="1042"/>
      <c r="G132" s="1042"/>
      <c r="H132" s="1042"/>
      <c r="I132" s="894"/>
      <c r="J132" s="895"/>
      <c r="K132" s="896"/>
      <c r="L132" s="896"/>
      <c r="M132" s="896"/>
      <c r="N132" s="896"/>
      <c r="O132" s="896"/>
      <c r="P132" s="896"/>
      <c r="Q132" s="896"/>
    </row>
    <row r="133" spans="1:17" s="249" customFormat="1" ht="8.15" customHeight="1">
      <c r="A133" s="853"/>
      <c r="B133" s="899"/>
      <c r="C133" s="899"/>
      <c r="D133" s="899"/>
      <c r="E133" s="899"/>
      <c r="F133" s="899"/>
      <c r="G133" s="899"/>
      <c r="H133" s="899"/>
      <c r="I133" s="894"/>
      <c r="J133" s="895"/>
      <c r="K133" s="896"/>
      <c r="L133" s="896"/>
      <c r="M133" s="896"/>
      <c r="N133" s="896"/>
      <c r="O133" s="896"/>
      <c r="P133" s="896"/>
      <c r="Q133" s="896"/>
    </row>
    <row r="134" spans="1:17" s="249" customFormat="1" ht="13.5" customHeight="1">
      <c r="A134" s="853"/>
      <c r="B134" s="1042" t="s">
        <v>805</v>
      </c>
      <c r="C134" s="1042"/>
      <c r="D134" s="1042"/>
      <c r="E134" s="1042"/>
      <c r="F134" s="1042"/>
      <c r="G134" s="1042"/>
      <c r="H134" s="1042"/>
      <c r="I134" s="894"/>
      <c r="J134" s="895"/>
      <c r="K134" s="896"/>
      <c r="L134" s="896"/>
      <c r="M134" s="896"/>
      <c r="N134" s="896"/>
      <c r="O134" s="896"/>
      <c r="P134" s="896"/>
      <c r="Q134" s="896"/>
    </row>
    <row r="135" spans="1:17" s="249" customFormat="1" ht="7.15" customHeight="1">
      <c r="A135" s="853"/>
      <c r="B135" s="899"/>
      <c r="C135" s="899"/>
      <c r="D135" s="899"/>
      <c r="E135" s="899"/>
      <c r="F135" s="899"/>
      <c r="G135" s="899"/>
      <c r="H135" s="899"/>
      <c r="I135" s="894"/>
      <c r="J135" s="895"/>
      <c r="K135" s="896"/>
      <c r="L135" s="896"/>
      <c r="M135" s="896"/>
      <c r="N135" s="896"/>
      <c r="O135" s="896"/>
      <c r="P135" s="896"/>
      <c r="Q135" s="896"/>
    </row>
    <row r="136" spans="1:17" s="249" customFormat="1" ht="13.5" customHeight="1">
      <c r="A136" s="853"/>
      <c r="B136" s="1041" t="s">
        <v>795</v>
      </c>
      <c r="C136" s="1041"/>
      <c r="D136" s="1041"/>
      <c r="E136" s="1041"/>
      <c r="F136" s="1041"/>
      <c r="G136" s="1041"/>
      <c r="H136" s="1041"/>
      <c r="I136" s="894"/>
      <c r="J136" s="895"/>
      <c r="K136" s="896"/>
      <c r="L136" s="896"/>
      <c r="M136" s="896"/>
      <c r="N136" s="896"/>
      <c r="O136" s="896"/>
      <c r="P136" s="896"/>
      <c r="Q136" s="896"/>
    </row>
    <row r="137" spans="1:17" s="249" customFormat="1" ht="14.5">
      <c r="A137" s="853"/>
      <c r="B137" s="1041"/>
      <c r="C137" s="1041"/>
      <c r="D137" s="1041"/>
      <c r="E137" s="1041"/>
      <c r="F137" s="1041"/>
      <c r="G137" s="1041"/>
      <c r="H137" s="1041"/>
      <c r="I137" s="894"/>
      <c r="J137" s="895"/>
      <c r="K137" s="896"/>
      <c r="L137" s="896"/>
      <c r="M137" s="896"/>
      <c r="N137" s="896"/>
      <c r="O137" s="896"/>
      <c r="P137" s="896"/>
      <c r="Q137" s="896"/>
    </row>
    <row r="138" spans="1:17" s="249" customFormat="1" ht="15" customHeight="1">
      <c r="A138" s="853"/>
      <c r="B138" s="1041"/>
      <c r="C138" s="1041"/>
      <c r="D138" s="1041"/>
      <c r="E138" s="1041"/>
      <c r="F138" s="1041"/>
      <c r="G138" s="1041"/>
      <c r="H138" s="1041"/>
      <c r="I138" s="894"/>
      <c r="J138" s="895"/>
      <c r="K138" s="896"/>
      <c r="L138" s="896"/>
      <c r="M138" s="896"/>
      <c r="N138" s="896"/>
      <c r="O138" s="896"/>
      <c r="P138" s="896"/>
      <c r="Q138" s="896"/>
    </row>
    <row r="139" spans="1:17" s="249" customFormat="1" ht="14.5">
      <c r="A139" s="853"/>
      <c r="B139" s="1041" t="s">
        <v>796</v>
      </c>
      <c r="C139" s="1041"/>
      <c r="D139" s="1041"/>
      <c r="E139" s="1041"/>
      <c r="F139" s="1041"/>
      <c r="G139" s="1041"/>
      <c r="H139" s="1041"/>
      <c r="I139" s="894"/>
      <c r="J139" s="895"/>
      <c r="K139" s="896"/>
      <c r="L139" s="896"/>
      <c r="M139" s="896"/>
      <c r="N139" s="896"/>
      <c r="O139" s="896"/>
      <c r="P139" s="896"/>
      <c r="Q139" s="896"/>
    </row>
    <row r="140" spans="1:17" s="249" customFormat="1" ht="14.5">
      <c r="A140" s="853"/>
      <c r="B140" s="1041"/>
      <c r="C140" s="1041"/>
      <c r="D140" s="1041"/>
      <c r="E140" s="1041"/>
      <c r="F140" s="1041"/>
      <c r="G140" s="1041"/>
      <c r="H140" s="1041"/>
      <c r="I140" s="894"/>
      <c r="J140" s="895"/>
      <c r="K140" s="896"/>
      <c r="L140" s="896"/>
      <c r="M140" s="896"/>
      <c r="N140" s="896"/>
      <c r="O140" s="896"/>
      <c r="P140" s="896"/>
      <c r="Q140" s="896"/>
    </row>
    <row r="141" spans="1:17" s="249" customFormat="1" ht="14.5">
      <c r="A141" s="853"/>
      <c r="B141" s="1041"/>
      <c r="C141" s="1041"/>
      <c r="D141" s="1041"/>
      <c r="E141" s="1041"/>
      <c r="F141" s="1041"/>
      <c r="G141" s="1041"/>
      <c r="H141" s="1041"/>
      <c r="I141" s="894"/>
      <c r="J141" s="895"/>
      <c r="K141" s="896"/>
      <c r="L141" s="896"/>
      <c r="M141" s="896"/>
      <c r="N141" s="896"/>
      <c r="O141" s="896"/>
      <c r="P141" s="896"/>
      <c r="Q141" s="896"/>
    </row>
    <row r="142" spans="1:17" s="249" customFormat="1" ht="14.5">
      <c r="A142" s="853"/>
      <c r="B142" s="1041"/>
      <c r="C142" s="1041"/>
      <c r="D142" s="1041"/>
      <c r="E142" s="1041"/>
      <c r="F142" s="1041"/>
      <c r="G142" s="1041"/>
      <c r="H142" s="1041"/>
      <c r="I142" s="894"/>
      <c r="J142" s="895"/>
      <c r="K142" s="896"/>
      <c r="L142" s="896"/>
      <c r="M142" s="896"/>
      <c r="N142" s="896"/>
      <c r="O142" s="896"/>
      <c r="P142" s="896"/>
      <c r="Q142" s="896"/>
    </row>
    <row r="143" spans="1:17" s="249" customFormat="1" ht="6" customHeight="1">
      <c r="A143" s="853"/>
      <c r="B143" s="1041"/>
      <c r="C143" s="1041"/>
      <c r="D143" s="1041"/>
      <c r="E143" s="1041"/>
      <c r="F143" s="1041"/>
      <c r="G143" s="1041"/>
      <c r="H143" s="1041"/>
      <c r="I143" s="894"/>
      <c r="J143" s="895"/>
      <c r="K143" s="896"/>
      <c r="L143" s="896"/>
      <c r="M143" s="896"/>
      <c r="N143" s="896"/>
      <c r="O143" s="896"/>
      <c r="P143" s="896"/>
      <c r="Q143" s="896"/>
    </row>
    <row r="144" spans="1:17" s="249" customFormat="1" ht="14.5">
      <c r="A144" s="853"/>
      <c r="B144" s="899"/>
      <c r="C144" s="899"/>
      <c r="D144" s="899"/>
      <c r="E144" s="899"/>
      <c r="F144" s="899"/>
      <c r="G144" s="899"/>
      <c r="H144" s="899"/>
      <c r="I144" s="894"/>
      <c r="J144" s="895"/>
      <c r="K144" s="896"/>
      <c r="L144" s="896"/>
      <c r="M144" s="896"/>
      <c r="N144" s="896"/>
      <c r="O144" s="896"/>
      <c r="P144" s="896"/>
      <c r="Q144" s="896"/>
    </row>
    <row r="145" spans="1:17" s="249" customFormat="1" ht="13.5" customHeight="1">
      <c r="A145" s="853"/>
      <c r="B145" s="1042" t="s">
        <v>806</v>
      </c>
      <c r="C145" s="1042"/>
      <c r="D145" s="1042"/>
      <c r="E145" s="1042"/>
      <c r="F145" s="1042"/>
      <c r="G145" s="1042"/>
      <c r="H145" s="1042"/>
      <c r="I145" s="894"/>
      <c r="J145" s="895"/>
      <c r="K145" s="896"/>
      <c r="L145" s="896"/>
      <c r="M145" s="896"/>
      <c r="N145" s="896"/>
      <c r="O145" s="896"/>
      <c r="P145" s="896"/>
      <c r="Q145" s="896"/>
    </row>
    <row r="146" spans="1:17" s="249" customFormat="1" ht="6.65" customHeight="1">
      <c r="A146" s="853"/>
      <c r="B146" s="899"/>
      <c r="C146" s="899"/>
      <c r="D146" s="899"/>
      <c r="E146" s="899"/>
      <c r="F146" s="899"/>
      <c r="G146" s="899"/>
      <c r="H146" s="899"/>
      <c r="I146" s="894"/>
      <c r="J146" s="895"/>
      <c r="K146" s="896"/>
      <c r="L146" s="896"/>
      <c r="M146" s="896"/>
      <c r="N146" s="896"/>
      <c r="O146" s="896"/>
      <c r="P146" s="896"/>
      <c r="Q146" s="896"/>
    </row>
    <row r="147" spans="1:17" s="249" customFormat="1" ht="13.5" customHeight="1">
      <c r="A147" s="853"/>
      <c r="B147" s="1040" t="s">
        <v>797</v>
      </c>
      <c r="C147" s="1040"/>
      <c r="D147" s="1040"/>
      <c r="E147" s="1040"/>
      <c r="F147" s="1040"/>
      <c r="G147" s="899"/>
      <c r="H147" s="899"/>
      <c r="I147" s="894"/>
      <c r="J147" s="895"/>
      <c r="K147" s="896"/>
      <c r="L147" s="896"/>
      <c r="M147" s="896"/>
      <c r="N147" s="896"/>
      <c r="O147" s="896"/>
      <c r="P147" s="896"/>
      <c r="Q147" s="896"/>
    </row>
    <row r="148" spans="1:17" s="249" customFormat="1" ht="7.5" customHeight="1">
      <c r="A148" s="853"/>
      <c r="B148" s="899"/>
      <c r="C148" s="899"/>
      <c r="D148" s="899"/>
      <c r="E148" s="899"/>
      <c r="F148" s="899"/>
      <c r="G148" s="899"/>
      <c r="H148" s="899"/>
      <c r="I148" s="894"/>
      <c r="J148" s="895"/>
      <c r="K148" s="896"/>
      <c r="L148" s="896"/>
      <c r="M148" s="896"/>
      <c r="N148" s="896"/>
      <c r="O148" s="896"/>
      <c r="P148" s="896"/>
      <c r="Q148" s="896"/>
    </row>
    <row r="149" spans="1:17" s="249" customFormat="1" ht="14.5">
      <c r="A149" s="853"/>
      <c r="B149" s="1041" t="s">
        <v>4113</v>
      </c>
      <c r="C149" s="1041"/>
      <c r="D149" s="1041"/>
      <c r="E149" s="1041"/>
      <c r="F149" s="1041"/>
      <c r="G149" s="1041"/>
      <c r="H149" s="1041"/>
      <c r="I149" s="894"/>
      <c r="J149" s="895"/>
      <c r="K149" s="896"/>
      <c r="L149" s="896"/>
      <c r="M149" s="896"/>
      <c r="N149" s="896"/>
      <c r="O149" s="896"/>
      <c r="P149" s="896"/>
      <c r="Q149" s="896"/>
    </row>
    <row r="150" spans="1:17" s="249" customFormat="1" ht="14.5">
      <c r="A150" s="853"/>
      <c r="B150" s="1041"/>
      <c r="C150" s="1041"/>
      <c r="D150" s="1041"/>
      <c r="E150" s="1041"/>
      <c r="F150" s="1041"/>
      <c r="G150" s="1041"/>
      <c r="H150" s="1041"/>
      <c r="I150" s="894"/>
      <c r="J150" s="895"/>
      <c r="K150" s="896"/>
      <c r="L150" s="896"/>
      <c r="M150" s="896"/>
      <c r="N150" s="896"/>
      <c r="O150" s="896"/>
      <c r="P150" s="896"/>
      <c r="Q150" s="896"/>
    </row>
    <row r="151" spans="1:17" s="249" customFormat="1" ht="7.15" customHeight="1">
      <c r="A151" s="853"/>
      <c r="B151" s="1041"/>
      <c r="C151" s="1041"/>
      <c r="D151" s="899"/>
      <c r="E151" s="899"/>
      <c r="F151" s="899"/>
      <c r="G151" s="899"/>
      <c r="H151" s="899"/>
      <c r="I151" s="894"/>
      <c r="J151" s="895"/>
      <c r="K151" s="896"/>
      <c r="L151" s="896"/>
      <c r="M151" s="896"/>
      <c r="N151" s="896"/>
      <c r="O151" s="896"/>
      <c r="P151" s="896"/>
      <c r="Q151" s="896"/>
    </row>
    <row r="152" spans="1:17" s="249" customFormat="1" ht="18" customHeight="1">
      <c r="A152" s="853"/>
      <c r="B152" s="900" t="s">
        <v>4114</v>
      </c>
      <c r="C152" s="1041" t="s">
        <v>4115</v>
      </c>
      <c r="D152" s="1041"/>
      <c r="E152" s="1041"/>
      <c r="F152" s="1041"/>
      <c r="G152" s="1041"/>
      <c r="H152" s="1041"/>
      <c r="I152" s="894"/>
      <c r="J152" s="895"/>
      <c r="K152" s="896"/>
      <c r="L152" s="896"/>
      <c r="M152" s="896"/>
      <c r="N152" s="896"/>
      <c r="O152" s="896"/>
      <c r="P152" s="896"/>
      <c r="Q152" s="896"/>
    </row>
    <row r="153" spans="1:17" s="249" customFormat="1" ht="15" customHeight="1">
      <c r="A153" s="853"/>
      <c r="B153" s="900" t="s">
        <v>4116</v>
      </c>
      <c r="C153" s="1041" t="s">
        <v>4117</v>
      </c>
      <c r="D153" s="1041"/>
      <c r="E153" s="1041"/>
      <c r="F153" s="1041"/>
      <c r="G153" s="1041"/>
      <c r="H153" s="1041"/>
      <c r="I153" s="894"/>
      <c r="J153" s="895"/>
      <c r="K153" s="896"/>
      <c r="L153" s="896"/>
      <c r="M153" s="896"/>
      <c r="N153" s="896"/>
      <c r="O153" s="896"/>
      <c r="P153" s="896"/>
      <c r="Q153" s="896"/>
    </row>
    <row r="154" spans="1:17" s="249" customFormat="1" ht="9" customHeight="1">
      <c r="A154" s="853"/>
      <c r="B154" s="901"/>
      <c r="C154" s="901"/>
      <c r="D154" s="899"/>
      <c r="E154" s="899"/>
      <c r="F154" s="899"/>
      <c r="G154" s="899"/>
      <c r="H154" s="899"/>
      <c r="I154" s="894"/>
      <c r="J154" s="895"/>
      <c r="K154" s="896"/>
      <c r="L154" s="896"/>
      <c r="M154" s="896"/>
      <c r="N154" s="896"/>
      <c r="O154" s="896"/>
      <c r="P154" s="896"/>
      <c r="Q154" s="896"/>
    </row>
    <row r="155" spans="1:17" s="249" customFormat="1" ht="14.5">
      <c r="A155" s="853"/>
      <c r="B155" s="1041" t="s">
        <v>798</v>
      </c>
      <c r="C155" s="1041"/>
      <c r="D155" s="1041"/>
      <c r="E155" s="1041"/>
      <c r="F155" s="1041"/>
      <c r="G155" s="1041"/>
      <c r="H155" s="1041"/>
      <c r="I155" s="894"/>
      <c r="J155" s="895"/>
      <c r="K155" s="896"/>
      <c r="L155" s="896"/>
      <c r="M155" s="896"/>
      <c r="N155" s="896"/>
      <c r="O155" s="896"/>
      <c r="P155" s="896"/>
      <c r="Q155" s="896"/>
    </row>
    <row r="156" spans="1:17" s="249" customFormat="1" ht="14.5">
      <c r="A156" s="853"/>
      <c r="B156" s="1041"/>
      <c r="C156" s="1041"/>
      <c r="D156" s="1041"/>
      <c r="E156" s="1041"/>
      <c r="F156" s="1041"/>
      <c r="G156" s="1041"/>
      <c r="H156" s="1041"/>
      <c r="I156" s="894"/>
      <c r="J156" s="895"/>
      <c r="K156" s="896"/>
      <c r="L156" s="896"/>
      <c r="M156" s="896"/>
      <c r="N156" s="896"/>
      <c r="O156" s="896"/>
      <c r="P156" s="896"/>
      <c r="Q156" s="896"/>
    </row>
    <row r="157" spans="1:17" s="249" customFormat="1" ht="14.5">
      <c r="A157" s="853"/>
      <c r="B157" s="1041"/>
      <c r="C157" s="1041"/>
      <c r="D157" s="1041"/>
      <c r="E157" s="1041"/>
      <c r="F157" s="1041"/>
      <c r="G157" s="1041"/>
      <c r="H157" s="1041"/>
      <c r="I157" s="894"/>
      <c r="J157" s="895"/>
      <c r="K157" s="896"/>
      <c r="L157" s="896"/>
      <c r="M157" s="896"/>
      <c r="N157" s="896"/>
      <c r="O157" s="896"/>
      <c r="P157" s="896"/>
      <c r="Q157" s="896"/>
    </row>
    <row r="158" spans="1:17" s="249" customFormat="1" ht="4.5" customHeight="1">
      <c r="A158" s="853"/>
      <c r="B158" s="899"/>
      <c r="C158" s="899"/>
      <c r="D158" s="899"/>
      <c r="E158" s="899"/>
      <c r="F158" s="899"/>
      <c r="G158" s="899"/>
      <c r="H158" s="899"/>
      <c r="I158" s="894"/>
      <c r="J158" s="895"/>
      <c r="K158" s="896"/>
      <c r="L158" s="896"/>
      <c r="M158" s="896"/>
      <c r="N158" s="896"/>
      <c r="O158" s="896"/>
      <c r="P158" s="896"/>
      <c r="Q158" s="896"/>
    </row>
    <row r="159" spans="1:17" s="249" customFormat="1" ht="4.5" customHeight="1">
      <c r="A159" s="853"/>
      <c r="B159" s="899"/>
      <c r="C159" s="899"/>
      <c r="D159" s="899"/>
      <c r="E159" s="899"/>
      <c r="F159" s="899"/>
      <c r="G159" s="899"/>
      <c r="H159" s="899"/>
      <c r="I159" s="894"/>
      <c r="J159" s="895"/>
      <c r="K159" s="896"/>
      <c r="L159" s="896"/>
      <c r="M159" s="896"/>
      <c r="N159" s="896"/>
      <c r="O159" s="896"/>
      <c r="P159" s="896"/>
      <c r="Q159" s="896"/>
    </row>
    <row r="160" spans="1:17" s="249" customFormat="1" ht="14.5">
      <c r="A160" s="853"/>
      <c r="B160" s="1042" t="s">
        <v>4118</v>
      </c>
      <c r="C160" s="1042"/>
      <c r="D160" s="1042"/>
      <c r="E160" s="1042"/>
      <c r="F160" s="1042"/>
      <c r="G160" s="1042"/>
      <c r="H160" s="1042"/>
      <c r="I160" s="894"/>
      <c r="J160" s="895"/>
      <c r="K160" s="896"/>
      <c r="L160" s="896"/>
      <c r="M160" s="896"/>
      <c r="N160" s="896"/>
      <c r="O160" s="896"/>
      <c r="P160" s="896"/>
      <c r="Q160" s="896"/>
    </row>
    <row r="161" spans="1:17" s="249" customFormat="1" ht="13.5" customHeight="1">
      <c r="A161" s="853"/>
      <c r="B161" s="1041" t="s">
        <v>799</v>
      </c>
      <c r="C161" s="1041"/>
      <c r="D161" s="1041"/>
      <c r="E161" s="1041"/>
      <c r="F161" s="1041"/>
      <c r="G161" s="1041"/>
      <c r="H161" s="1041"/>
      <c r="I161" s="894"/>
      <c r="J161" s="895"/>
      <c r="K161" s="896"/>
      <c r="L161" s="896"/>
      <c r="M161" s="896"/>
      <c r="N161" s="896"/>
      <c r="O161" s="896"/>
      <c r="P161" s="896"/>
      <c r="Q161" s="896"/>
    </row>
    <row r="162" spans="1:17" s="249" customFormat="1" ht="14.5">
      <c r="A162" s="853"/>
      <c r="B162" s="1041"/>
      <c r="C162" s="1041"/>
      <c r="D162" s="1041"/>
      <c r="E162" s="1041"/>
      <c r="F162" s="1041"/>
      <c r="G162" s="1041"/>
      <c r="H162" s="1041"/>
      <c r="I162" s="894"/>
      <c r="J162" s="895"/>
      <c r="K162" s="896"/>
      <c r="L162" s="896"/>
      <c r="M162" s="896"/>
      <c r="N162" s="896"/>
      <c r="O162" s="896"/>
      <c r="P162" s="896"/>
      <c r="Q162" s="896"/>
    </row>
    <row r="163" spans="1:17" s="249" customFormat="1" ht="6" customHeight="1">
      <c r="A163" s="853"/>
      <c r="B163" s="899"/>
      <c r="C163" s="899"/>
      <c r="D163" s="899"/>
      <c r="E163" s="899"/>
      <c r="F163" s="899"/>
      <c r="G163" s="899"/>
      <c r="H163" s="899"/>
      <c r="I163" s="894"/>
      <c r="J163" s="895"/>
      <c r="K163" s="896"/>
      <c r="L163" s="896"/>
      <c r="M163" s="896"/>
      <c r="N163" s="896"/>
      <c r="O163" s="896"/>
      <c r="P163" s="896"/>
      <c r="Q163" s="896"/>
    </row>
    <row r="164" spans="1:17" s="249" customFormat="1" ht="14.5">
      <c r="A164" s="853"/>
      <c r="B164" s="902" t="s">
        <v>4114</v>
      </c>
      <c r="C164" s="1055" t="s">
        <v>800</v>
      </c>
      <c r="D164" s="1055"/>
      <c r="E164" s="1055"/>
      <c r="F164" s="1055"/>
      <c r="G164" s="1055"/>
      <c r="H164" s="1055"/>
      <c r="I164" s="897"/>
      <c r="J164" s="895"/>
      <c r="K164" s="896"/>
      <c r="L164" s="896"/>
      <c r="M164" s="896"/>
      <c r="N164" s="896"/>
      <c r="O164" s="896"/>
      <c r="P164" s="896"/>
      <c r="Q164" s="896"/>
    </row>
    <row r="165" spans="1:17" s="249" customFormat="1" ht="5.15" customHeight="1">
      <c r="A165" s="853"/>
      <c r="B165" s="899"/>
      <c r="C165" s="901"/>
      <c r="D165" s="901"/>
      <c r="E165" s="901"/>
      <c r="F165" s="901"/>
      <c r="G165" s="901"/>
      <c r="H165" s="901"/>
      <c r="I165" s="898"/>
      <c r="J165" s="895"/>
      <c r="K165" s="896"/>
      <c r="L165" s="896"/>
      <c r="M165" s="896"/>
      <c r="N165" s="896"/>
      <c r="O165" s="896"/>
      <c r="P165" s="896"/>
      <c r="Q165" s="896"/>
    </row>
    <row r="166" spans="1:17" s="249" customFormat="1" ht="14.5">
      <c r="A166" s="853"/>
      <c r="B166" s="903" t="s">
        <v>4116</v>
      </c>
      <c r="C166" s="1041" t="s">
        <v>801</v>
      </c>
      <c r="D166" s="1041"/>
      <c r="E166" s="1041"/>
      <c r="F166" s="1041"/>
      <c r="G166" s="1041"/>
      <c r="H166" s="1041"/>
      <c r="I166" s="894"/>
      <c r="J166" s="895"/>
      <c r="K166" s="896"/>
      <c r="L166" s="896"/>
      <c r="M166" s="896"/>
      <c r="N166" s="896"/>
      <c r="O166" s="896"/>
      <c r="P166" s="896"/>
      <c r="Q166" s="896"/>
    </row>
    <row r="167" spans="1:17" s="249" customFormat="1" ht="18.75" customHeight="1">
      <c r="A167" s="853"/>
      <c r="B167" s="899"/>
      <c r="C167" s="1041"/>
      <c r="D167" s="1041"/>
      <c r="E167" s="1041"/>
      <c r="F167" s="1041"/>
      <c r="G167" s="1041"/>
      <c r="H167" s="1041"/>
      <c r="I167" s="894"/>
      <c r="J167" s="895"/>
      <c r="K167" s="896"/>
      <c r="L167" s="896"/>
      <c r="M167" s="896"/>
      <c r="N167" s="896"/>
      <c r="O167" s="896"/>
      <c r="P167" s="896"/>
      <c r="Q167" s="896"/>
    </row>
    <row r="168" spans="1:17" s="249" customFormat="1" ht="6" customHeight="1">
      <c r="A168" s="853"/>
      <c r="B168" s="899"/>
      <c r="C168" s="901"/>
      <c r="D168" s="901"/>
      <c r="E168" s="901"/>
      <c r="F168" s="901"/>
      <c r="G168" s="901"/>
      <c r="H168" s="901"/>
      <c r="I168" s="894"/>
      <c r="J168" s="895"/>
      <c r="K168" s="896"/>
      <c r="L168" s="896"/>
      <c r="M168" s="896"/>
      <c r="N168" s="896"/>
      <c r="O168" s="896"/>
      <c r="P168" s="896"/>
      <c r="Q168" s="896"/>
    </row>
    <row r="169" spans="1:17" s="249" customFormat="1" ht="14.5">
      <c r="A169" s="853"/>
      <c r="B169" s="1042" t="s">
        <v>4119</v>
      </c>
      <c r="C169" s="1042"/>
      <c r="D169" s="1042"/>
      <c r="E169" s="1042"/>
      <c r="F169" s="1042"/>
      <c r="G169" s="1042"/>
      <c r="H169" s="1042"/>
      <c r="I169" s="894"/>
      <c r="J169" s="895"/>
      <c r="K169" s="896"/>
      <c r="L169" s="896"/>
      <c r="M169" s="896"/>
      <c r="N169" s="896"/>
      <c r="O169" s="896"/>
      <c r="P169" s="896"/>
      <c r="Q169" s="896"/>
    </row>
    <row r="170" spans="1:17" s="249" customFormat="1" ht="14.5">
      <c r="A170" s="853"/>
      <c r="B170" s="1056" t="s">
        <v>4120</v>
      </c>
      <c r="C170" s="1056"/>
      <c r="D170" s="1056"/>
      <c r="E170" s="1056"/>
      <c r="F170" s="1056"/>
      <c r="G170" s="1056"/>
      <c r="H170" s="1056"/>
      <c r="I170" s="894"/>
      <c r="J170" s="895"/>
      <c r="K170" s="896"/>
      <c r="L170" s="896"/>
      <c r="M170" s="896"/>
      <c r="N170" s="896"/>
      <c r="O170" s="896"/>
      <c r="P170" s="896"/>
      <c r="Q170" s="896"/>
    </row>
    <row r="171" spans="1:17" s="249" customFormat="1" ht="14.5">
      <c r="A171" s="853"/>
      <c r="B171" s="1056"/>
      <c r="C171" s="1056"/>
      <c r="D171" s="1056"/>
      <c r="E171" s="1056"/>
      <c r="F171" s="1056"/>
      <c r="G171" s="1056"/>
      <c r="H171" s="1056"/>
      <c r="I171" s="894"/>
      <c r="J171" s="895"/>
      <c r="K171" s="896"/>
      <c r="L171" s="896"/>
      <c r="M171" s="896"/>
      <c r="N171" s="896"/>
      <c r="O171" s="896"/>
      <c r="P171" s="896"/>
      <c r="Q171" s="896"/>
    </row>
    <row r="172" spans="1:17" s="249" customFormat="1" ht="14.5">
      <c r="A172" s="853"/>
      <c r="B172" s="902" t="s">
        <v>4114</v>
      </c>
      <c r="C172" s="1041" t="s">
        <v>4121</v>
      </c>
      <c r="D172" s="1041"/>
      <c r="E172" s="1041"/>
      <c r="F172" s="1041"/>
      <c r="G172" s="1041"/>
      <c r="H172" s="1041"/>
      <c r="I172" s="894"/>
      <c r="J172" s="895"/>
      <c r="K172" s="896"/>
      <c r="L172" s="896"/>
      <c r="M172" s="896"/>
      <c r="N172" s="896"/>
      <c r="O172" s="896"/>
      <c r="P172" s="896"/>
      <c r="Q172" s="896"/>
    </row>
    <row r="173" spans="1:17" s="249" customFormat="1" ht="14.5">
      <c r="A173" s="853"/>
      <c r="B173" s="904"/>
      <c r="C173" s="1041"/>
      <c r="D173" s="1041"/>
      <c r="E173" s="1041"/>
      <c r="F173" s="1041"/>
      <c r="G173" s="1041"/>
      <c r="H173" s="1041"/>
      <c r="I173" s="894"/>
      <c r="J173" s="895"/>
      <c r="K173" s="896"/>
      <c r="L173" s="896"/>
      <c r="M173" s="896"/>
      <c r="N173" s="896"/>
      <c r="O173" s="896"/>
      <c r="P173" s="896"/>
      <c r="Q173" s="896"/>
    </row>
    <row r="174" spans="1:17" s="249" customFormat="1" ht="14.5">
      <c r="A174" s="853"/>
      <c r="B174" s="902" t="s">
        <v>4116</v>
      </c>
      <c r="C174" s="1041" t="s">
        <v>4122</v>
      </c>
      <c r="D174" s="1041"/>
      <c r="E174" s="1041"/>
      <c r="F174" s="1041"/>
      <c r="G174" s="1041"/>
      <c r="H174" s="1041"/>
      <c r="I174" s="894"/>
      <c r="J174" s="895"/>
      <c r="K174" s="896"/>
      <c r="L174" s="896"/>
      <c r="M174" s="896"/>
      <c r="N174" s="896"/>
      <c r="O174" s="896"/>
      <c r="P174" s="896"/>
      <c r="Q174" s="896"/>
    </row>
    <row r="175" spans="1:17" s="249" customFormat="1" ht="14.5">
      <c r="A175" s="853"/>
      <c r="B175" s="899"/>
      <c r="C175" s="1041"/>
      <c r="D175" s="1041"/>
      <c r="E175" s="1041"/>
      <c r="F175" s="1041"/>
      <c r="G175" s="1041"/>
      <c r="H175" s="1041"/>
      <c r="I175" s="894"/>
      <c r="J175" s="895"/>
      <c r="K175" s="896"/>
      <c r="L175" s="896"/>
      <c r="M175" s="896"/>
      <c r="N175" s="896"/>
      <c r="O175" s="896"/>
      <c r="P175" s="896"/>
      <c r="Q175" s="896"/>
    </row>
    <row r="176" spans="1:17" s="249" customFormat="1" ht="7.5" customHeight="1">
      <c r="A176" s="853"/>
      <c r="B176" s="899"/>
      <c r="C176" s="901"/>
      <c r="D176" s="901"/>
      <c r="E176" s="901"/>
      <c r="F176" s="901"/>
      <c r="G176" s="901"/>
      <c r="H176" s="901"/>
      <c r="I176" s="894"/>
      <c r="J176" s="895"/>
      <c r="K176" s="896"/>
      <c r="L176" s="896"/>
      <c r="M176" s="896"/>
      <c r="N176" s="896"/>
      <c r="O176" s="896"/>
      <c r="P176" s="896"/>
      <c r="Q176" s="896"/>
    </row>
    <row r="177" spans="1:17" s="249" customFormat="1" ht="14.5">
      <c r="A177" s="853"/>
      <c r="B177" s="1042" t="s">
        <v>4123</v>
      </c>
      <c r="C177" s="1042"/>
      <c r="D177" s="1042"/>
      <c r="E177" s="1042"/>
      <c r="F177" s="1042"/>
      <c r="G177" s="1042"/>
      <c r="H177" s="1042"/>
      <c r="I177" s="894"/>
      <c r="J177" s="895"/>
      <c r="K177" s="896"/>
      <c r="L177" s="896"/>
      <c r="M177" s="896"/>
      <c r="N177" s="896"/>
      <c r="O177" s="896"/>
      <c r="P177" s="896"/>
      <c r="Q177" s="896"/>
    </row>
    <row r="178" spans="1:17" s="249" customFormat="1" ht="14.5">
      <c r="A178" s="853"/>
      <c r="B178" s="1056" t="s">
        <v>4124</v>
      </c>
      <c r="C178" s="1056"/>
      <c r="D178" s="1056"/>
      <c r="E178" s="1056"/>
      <c r="F178" s="1056"/>
      <c r="G178" s="1056"/>
      <c r="H178" s="1056"/>
      <c r="I178" s="894"/>
      <c r="J178" s="895"/>
      <c r="K178" s="896"/>
      <c r="L178" s="896"/>
      <c r="M178" s="896"/>
      <c r="N178" s="896"/>
      <c r="O178" s="896"/>
      <c r="P178" s="896"/>
      <c r="Q178" s="896"/>
    </row>
    <row r="179" spans="1:17" s="249" customFormat="1" ht="14.5">
      <c r="A179" s="853"/>
      <c r="B179" s="1056"/>
      <c r="C179" s="1056"/>
      <c r="D179" s="1056"/>
      <c r="E179" s="1056"/>
      <c r="F179" s="1056"/>
      <c r="G179" s="1056"/>
      <c r="H179" s="1056"/>
      <c r="I179" s="894"/>
      <c r="J179" s="895"/>
      <c r="K179" s="896"/>
      <c r="L179" s="896"/>
      <c r="M179" s="896"/>
      <c r="N179" s="896"/>
      <c r="O179" s="896"/>
      <c r="P179" s="896"/>
      <c r="Q179" s="896"/>
    </row>
    <row r="180" spans="1:17" s="249" customFormat="1" ht="14.5">
      <c r="A180" s="853"/>
      <c r="B180" s="905"/>
      <c r="C180" s="905"/>
      <c r="D180" s="905"/>
      <c r="E180" s="905"/>
      <c r="F180" s="905"/>
      <c r="G180" s="905"/>
      <c r="H180" s="905"/>
      <c r="I180" s="894"/>
      <c r="J180" s="895"/>
      <c r="K180" s="896"/>
      <c r="L180" s="896"/>
      <c r="M180" s="896"/>
      <c r="N180" s="896"/>
      <c r="O180" s="896"/>
      <c r="P180" s="896"/>
      <c r="Q180" s="896"/>
    </row>
    <row r="181" spans="1:17" s="249" customFormat="1" ht="14.5">
      <c r="A181" s="853"/>
      <c r="B181" s="1056" t="s">
        <v>4125</v>
      </c>
      <c r="C181" s="1056"/>
      <c r="D181" s="1056"/>
      <c r="E181" s="1056"/>
      <c r="F181" s="1056"/>
      <c r="G181" s="1056"/>
      <c r="H181" s="1056"/>
      <c r="I181" s="894"/>
      <c r="J181" s="895"/>
      <c r="K181" s="896"/>
      <c r="L181" s="896"/>
      <c r="M181" s="896"/>
      <c r="N181" s="896"/>
      <c r="O181" s="896"/>
      <c r="P181" s="896"/>
      <c r="Q181" s="896"/>
    </row>
    <row r="182" spans="1:17" s="249" customFormat="1" ht="14.5">
      <c r="A182" s="853"/>
      <c r="B182" s="1056"/>
      <c r="C182" s="1056"/>
      <c r="D182" s="1056"/>
      <c r="E182" s="1056"/>
      <c r="F182" s="1056"/>
      <c r="G182" s="1056"/>
      <c r="H182" s="1056"/>
      <c r="I182" s="894"/>
      <c r="J182" s="895"/>
      <c r="K182" s="896"/>
      <c r="L182" s="896"/>
      <c r="M182" s="896"/>
      <c r="N182" s="896"/>
      <c r="O182" s="896"/>
      <c r="P182" s="896"/>
      <c r="Q182" s="896"/>
    </row>
    <row r="183" spans="1:17" s="249" customFormat="1" ht="14.5">
      <c r="A183" s="853"/>
      <c r="B183" s="1056"/>
      <c r="C183" s="1056"/>
      <c r="D183" s="1056"/>
      <c r="E183" s="1056"/>
      <c r="F183" s="1056"/>
      <c r="G183" s="1056"/>
      <c r="H183" s="1056"/>
      <c r="I183" s="894"/>
      <c r="J183" s="895"/>
      <c r="K183" s="896"/>
      <c r="L183" s="896"/>
      <c r="M183" s="896"/>
      <c r="N183" s="896"/>
      <c r="O183" s="896"/>
      <c r="P183" s="896"/>
      <c r="Q183" s="896"/>
    </row>
    <row r="184" spans="1:17" s="249" customFormat="1" ht="15" hidden="1" customHeight="1">
      <c r="A184" s="853"/>
      <c r="B184" s="1056" t="s">
        <v>4126</v>
      </c>
      <c r="C184" s="1056"/>
      <c r="D184" s="1056"/>
      <c r="E184" s="1056"/>
      <c r="F184" s="1056"/>
      <c r="G184" s="1056"/>
      <c r="H184" s="1056"/>
      <c r="I184" s="894"/>
      <c r="J184" s="895"/>
      <c r="K184" s="896"/>
      <c r="L184" s="896"/>
      <c r="M184" s="896"/>
      <c r="N184" s="896"/>
      <c r="O184" s="896"/>
      <c r="P184" s="896"/>
      <c r="Q184" s="896"/>
    </row>
    <row r="185" spans="1:17" s="249" customFormat="1" ht="14.5" hidden="1">
      <c r="A185" s="853"/>
      <c r="B185" s="1056"/>
      <c r="C185" s="1056"/>
      <c r="D185" s="1056"/>
      <c r="E185" s="1056"/>
      <c r="F185" s="1056"/>
      <c r="G185" s="1056"/>
      <c r="H185" s="1056"/>
      <c r="I185" s="894"/>
      <c r="J185" s="895"/>
      <c r="K185" s="896"/>
      <c r="L185" s="896"/>
      <c r="M185" s="896"/>
      <c r="N185" s="896"/>
      <c r="O185" s="896"/>
      <c r="P185" s="896"/>
      <c r="Q185" s="896"/>
    </row>
    <row r="186" spans="1:17" s="249" customFormat="1" ht="14.5" hidden="1">
      <c r="A186" s="853"/>
      <c r="B186" s="1056"/>
      <c r="C186" s="1056"/>
      <c r="D186" s="1056"/>
      <c r="E186" s="1056"/>
      <c r="F186" s="1056"/>
      <c r="G186" s="1056"/>
      <c r="H186" s="1056"/>
      <c r="I186" s="894"/>
      <c r="J186" s="895"/>
      <c r="K186" s="896"/>
      <c r="L186" s="896"/>
      <c r="M186" s="896"/>
      <c r="N186" s="896"/>
      <c r="O186" s="896"/>
      <c r="P186" s="896"/>
      <c r="Q186" s="896"/>
    </row>
    <row r="187" spans="1:17" s="249" customFormat="1" ht="14.5" hidden="1">
      <c r="A187" s="853"/>
      <c r="B187" s="1056"/>
      <c r="C187" s="1056"/>
      <c r="D187" s="1056"/>
      <c r="E187" s="1056"/>
      <c r="F187" s="1056"/>
      <c r="G187" s="1056"/>
      <c r="H187" s="1056"/>
      <c r="I187" s="894"/>
      <c r="J187" s="895"/>
      <c r="K187" s="896"/>
      <c r="L187" s="896"/>
      <c r="M187" s="896"/>
      <c r="N187" s="896"/>
      <c r="O187" s="896"/>
      <c r="P187" s="896"/>
      <c r="Q187" s="896"/>
    </row>
    <row r="188" spans="1:17" s="249" customFormat="1" ht="4.5" customHeight="1">
      <c r="A188" s="853"/>
      <c r="B188" s="899"/>
      <c r="C188" s="906"/>
      <c r="D188" s="906"/>
      <c r="E188" s="906"/>
      <c r="F188" s="906"/>
      <c r="G188" s="906"/>
      <c r="H188" s="906"/>
      <c r="I188" s="894"/>
      <c r="J188" s="895"/>
      <c r="K188" s="896"/>
      <c r="L188" s="896"/>
      <c r="M188" s="896"/>
      <c r="N188" s="896"/>
      <c r="O188" s="896"/>
      <c r="P188" s="896"/>
      <c r="Q188" s="896"/>
    </row>
    <row r="189" spans="1:17" s="249" customFormat="1" ht="13.5" customHeight="1">
      <c r="A189" s="853"/>
      <c r="B189" s="1040" t="s">
        <v>802</v>
      </c>
      <c r="C189" s="1040"/>
      <c r="D189" s="1040"/>
      <c r="E189" s="1040"/>
      <c r="F189" s="1040"/>
      <c r="G189" s="1040"/>
      <c r="H189" s="1040"/>
      <c r="I189" s="894"/>
      <c r="J189" s="895"/>
      <c r="K189" s="896"/>
      <c r="L189" s="896"/>
      <c r="M189" s="896"/>
      <c r="N189" s="896"/>
      <c r="O189" s="896"/>
      <c r="P189" s="896"/>
      <c r="Q189" s="896"/>
    </row>
    <row r="190" spans="1:17" s="249" customFormat="1" ht="3.75" customHeight="1">
      <c r="A190" s="853"/>
      <c r="B190" s="907"/>
      <c r="C190" s="907"/>
      <c r="D190" s="907"/>
      <c r="E190" s="907"/>
      <c r="F190" s="907"/>
      <c r="G190" s="907"/>
      <c r="H190" s="907"/>
      <c r="I190" s="894"/>
      <c r="J190" s="895"/>
      <c r="K190" s="896"/>
      <c r="L190" s="896"/>
      <c r="M190" s="896"/>
      <c r="N190" s="896"/>
      <c r="O190" s="896"/>
      <c r="P190" s="896"/>
      <c r="Q190" s="896"/>
    </row>
    <row r="191" spans="1:17" s="249" customFormat="1" ht="14.5">
      <c r="A191" s="853"/>
      <c r="B191" s="1040" t="s">
        <v>803</v>
      </c>
      <c r="C191" s="1040"/>
      <c r="D191" s="1040"/>
      <c r="E191" s="1040"/>
      <c r="F191" s="1040"/>
      <c r="G191" s="1040"/>
      <c r="H191" s="1040"/>
      <c r="I191" s="894"/>
      <c r="J191" s="895"/>
      <c r="K191" s="896"/>
      <c r="L191" s="896"/>
      <c r="M191" s="896"/>
      <c r="N191" s="896"/>
      <c r="O191" s="896"/>
      <c r="P191" s="896"/>
      <c r="Q191" s="896"/>
    </row>
    <row r="192" spans="1:17" s="249" customFormat="1" ht="3" customHeight="1">
      <c r="A192" s="853"/>
      <c r="B192" s="907"/>
      <c r="C192" s="907"/>
      <c r="D192" s="907"/>
      <c r="E192" s="907"/>
      <c r="F192" s="907"/>
      <c r="G192" s="907"/>
      <c r="H192" s="907"/>
      <c r="I192" s="894"/>
      <c r="J192" s="895"/>
      <c r="K192" s="896"/>
      <c r="L192" s="896"/>
      <c r="M192" s="896"/>
      <c r="N192" s="896"/>
      <c r="O192" s="896"/>
      <c r="P192" s="896"/>
      <c r="Q192" s="896"/>
    </row>
    <row r="193" spans="1:17" s="249" customFormat="1" ht="15" customHeight="1">
      <c r="A193" s="853"/>
      <c r="B193" s="1041" t="s">
        <v>4127</v>
      </c>
      <c r="C193" s="1041"/>
      <c r="D193" s="1041"/>
      <c r="E193" s="1041"/>
      <c r="F193" s="1041"/>
      <c r="G193" s="1041"/>
      <c r="H193" s="1041"/>
      <c r="I193" s="894"/>
      <c r="J193" s="895"/>
      <c r="K193" s="896"/>
      <c r="L193" s="896"/>
      <c r="M193" s="896"/>
      <c r="N193" s="896"/>
      <c r="O193" s="896"/>
      <c r="P193" s="896"/>
      <c r="Q193" s="896"/>
    </row>
    <row r="194" spans="1:17" s="249" customFormat="1" ht="14.5">
      <c r="A194" s="853"/>
      <c r="B194" s="1041"/>
      <c r="C194" s="1041"/>
      <c r="D194" s="1041"/>
      <c r="E194" s="1041"/>
      <c r="F194" s="1041"/>
      <c r="G194" s="1041"/>
      <c r="H194" s="1041"/>
      <c r="I194" s="894"/>
      <c r="J194" s="895"/>
      <c r="K194" s="896"/>
      <c r="L194" s="896"/>
      <c r="M194" s="896"/>
      <c r="N194" s="896"/>
      <c r="O194" s="896"/>
      <c r="P194" s="896"/>
      <c r="Q194" s="896"/>
    </row>
    <row r="195" spans="1:17" s="249" customFormat="1" ht="14.5">
      <c r="A195" s="853"/>
      <c r="B195" s="1041"/>
      <c r="C195" s="1041"/>
      <c r="D195" s="1041"/>
      <c r="E195" s="1041"/>
      <c r="F195" s="1041"/>
      <c r="G195" s="1041"/>
      <c r="H195" s="1041"/>
      <c r="I195" s="894"/>
      <c r="J195" s="895"/>
      <c r="K195" s="896"/>
      <c r="L195" s="896"/>
      <c r="M195" s="896"/>
      <c r="N195" s="896"/>
      <c r="O195" s="896"/>
      <c r="P195" s="896"/>
      <c r="Q195" s="896"/>
    </row>
    <row r="196" spans="1:17" s="249" customFormat="1" ht="14.5">
      <c r="A196" s="853"/>
      <c r="B196" s="1040" t="s">
        <v>4128</v>
      </c>
      <c r="C196" s="1040"/>
      <c r="D196" s="1040"/>
      <c r="E196" s="1040"/>
      <c r="F196" s="1040"/>
      <c r="G196" s="1040"/>
      <c r="H196" s="1040"/>
      <c r="I196" s="894"/>
      <c r="J196" s="895"/>
      <c r="K196" s="896"/>
      <c r="L196" s="896"/>
      <c r="M196" s="896"/>
      <c r="N196" s="896"/>
      <c r="O196" s="896"/>
      <c r="P196" s="896"/>
      <c r="Q196" s="896"/>
    </row>
    <row r="197" spans="1:17" s="249" customFormat="1" ht="3.75" customHeight="1">
      <c r="A197" s="853"/>
      <c r="B197" s="907"/>
      <c r="C197" s="907"/>
      <c r="D197" s="907"/>
      <c r="E197" s="907"/>
      <c r="F197" s="907"/>
      <c r="G197" s="907"/>
      <c r="H197" s="907"/>
      <c r="I197" s="894"/>
      <c r="J197" s="895"/>
      <c r="K197" s="896"/>
      <c r="L197" s="896"/>
      <c r="M197" s="896"/>
      <c r="N197" s="896"/>
      <c r="O197" s="896"/>
      <c r="P197" s="896"/>
      <c r="Q197" s="896"/>
    </row>
    <row r="198" spans="1:17" s="249" customFormat="1" ht="15" customHeight="1">
      <c r="A198" s="853"/>
      <c r="B198" s="1057" t="s">
        <v>4129</v>
      </c>
      <c r="C198" s="1057"/>
      <c r="D198" s="1057"/>
      <c r="E198" s="1057"/>
      <c r="F198" s="1057"/>
      <c r="G198" s="1057"/>
      <c r="H198" s="1057"/>
      <c r="I198" s="894"/>
      <c r="J198" s="895"/>
      <c r="K198" s="896"/>
      <c r="L198" s="896"/>
      <c r="M198" s="896"/>
      <c r="N198" s="896"/>
      <c r="O198" s="896"/>
      <c r="P198" s="896"/>
      <c r="Q198" s="896"/>
    </row>
    <row r="199" spans="1:17" s="249" customFormat="1" ht="3" customHeight="1">
      <c r="A199" s="853"/>
      <c r="B199" s="908"/>
      <c r="C199" s="908"/>
      <c r="D199" s="908"/>
      <c r="E199" s="908"/>
      <c r="F199" s="908"/>
      <c r="G199" s="908"/>
      <c r="H199" s="908"/>
      <c r="I199" s="894"/>
      <c r="J199" s="895"/>
      <c r="K199" s="896"/>
      <c r="L199" s="896"/>
      <c r="M199" s="896"/>
      <c r="N199" s="896"/>
      <c r="O199" s="896"/>
      <c r="P199" s="896"/>
      <c r="Q199" s="896"/>
    </row>
    <row r="200" spans="1:17" s="249" customFormat="1" ht="14.5">
      <c r="A200" s="853"/>
      <c r="B200" s="1041" t="s">
        <v>4130</v>
      </c>
      <c r="C200" s="1041"/>
      <c r="D200" s="1041"/>
      <c r="E200" s="1041"/>
      <c r="F200" s="1041"/>
      <c r="G200" s="1041"/>
      <c r="H200" s="1041"/>
      <c r="I200" s="894"/>
      <c r="J200" s="895"/>
      <c r="K200" s="896"/>
      <c r="L200" s="896"/>
      <c r="M200" s="896"/>
      <c r="N200" s="896"/>
      <c r="O200" s="896"/>
      <c r="P200" s="896"/>
      <c r="Q200" s="896"/>
    </row>
    <row r="201" spans="1:17" s="249" customFormat="1" ht="14.5">
      <c r="A201" s="853"/>
      <c r="B201" s="1041"/>
      <c r="C201" s="1041"/>
      <c r="D201" s="1041"/>
      <c r="E201" s="1041"/>
      <c r="F201" s="1041"/>
      <c r="G201" s="1041"/>
      <c r="H201" s="1041"/>
      <c r="I201" s="894"/>
      <c r="J201" s="895"/>
      <c r="K201" s="896"/>
      <c r="L201" s="896"/>
      <c r="M201" s="896"/>
      <c r="N201" s="896"/>
      <c r="O201" s="896"/>
      <c r="P201" s="896"/>
      <c r="Q201" s="896"/>
    </row>
    <row r="202" spans="1:17" s="249" customFormat="1" ht="14.5">
      <c r="A202" s="853"/>
      <c r="B202" s="1041"/>
      <c r="C202" s="1041"/>
      <c r="D202" s="1041"/>
      <c r="E202" s="1041"/>
      <c r="F202" s="1041"/>
      <c r="G202" s="1041"/>
      <c r="H202" s="1041"/>
      <c r="I202" s="894"/>
      <c r="J202" s="895"/>
      <c r="K202" s="896"/>
      <c r="L202" s="896"/>
      <c r="M202" s="896"/>
      <c r="N202" s="896"/>
      <c r="O202" s="896"/>
      <c r="P202" s="896"/>
      <c r="Q202" s="896"/>
    </row>
    <row r="203" spans="1:17" s="249" customFormat="1" ht="24" customHeight="1">
      <c r="A203" s="853"/>
      <c r="B203" s="1041"/>
      <c r="C203" s="1041"/>
      <c r="D203" s="1041"/>
      <c r="E203" s="1041"/>
      <c r="F203" s="1041"/>
      <c r="G203" s="1041"/>
      <c r="H203" s="1041"/>
      <c r="I203" s="894"/>
      <c r="J203" s="895"/>
      <c r="K203" s="896"/>
      <c r="L203" s="896"/>
      <c r="M203" s="896"/>
      <c r="N203" s="896"/>
      <c r="O203" s="896"/>
      <c r="P203" s="896"/>
      <c r="Q203" s="896"/>
    </row>
    <row r="204" spans="1:17" s="249" customFormat="1" ht="14.5">
      <c r="A204" s="853"/>
      <c r="B204" s="1057" t="s">
        <v>4131</v>
      </c>
      <c r="C204" s="1057"/>
      <c r="D204" s="1057"/>
      <c r="E204" s="1057"/>
      <c r="F204" s="1057"/>
      <c r="G204" s="1057"/>
      <c r="H204" s="1057"/>
      <c r="I204" s="894"/>
      <c r="J204" s="895"/>
      <c r="K204" s="896"/>
      <c r="L204" s="896"/>
      <c r="M204" s="896"/>
      <c r="N204" s="896"/>
      <c r="O204" s="896"/>
      <c r="P204" s="896"/>
      <c r="Q204" s="896"/>
    </row>
    <row r="205" spans="1:17" s="249" customFormat="1" ht="3" customHeight="1">
      <c r="A205" s="853"/>
      <c r="B205" s="908"/>
      <c r="C205" s="908"/>
      <c r="D205" s="908"/>
      <c r="E205" s="908"/>
      <c r="F205" s="908"/>
      <c r="G205" s="908"/>
      <c r="H205" s="908"/>
      <c r="I205" s="894"/>
      <c r="J205" s="895"/>
      <c r="K205" s="896"/>
      <c r="L205" s="896"/>
      <c r="M205" s="896"/>
      <c r="N205" s="896"/>
      <c r="O205" s="896"/>
      <c r="P205" s="896"/>
      <c r="Q205" s="896"/>
    </row>
    <row r="206" spans="1:17" s="249" customFormat="1" ht="15" customHeight="1">
      <c r="A206" s="853"/>
      <c r="B206" s="1041" t="s">
        <v>4132</v>
      </c>
      <c r="C206" s="1041"/>
      <c r="D206" s="1041"/>
      <c r="E206" s="1041"/>
      <c r="F206" s="1041"/>
      <c r="G206" s="1041"/>
      <c r="H206" s="1041"/>
      <c r="I206" s="894"/>
      <c r="J206" s="895"/>
      <c r="K206" s="896"/>
      <c r="L206" s="896"/>
      <c r="M206" s="896"/>
      <c r="N206" s="896"/>
      <c r="O206" s="896"/>
      <c r="P206" s="896"/>
      <c r="Q206" s="896"/>
    </row>
    <row r="207" spans="1:17" s="249" customFormat="1" ht="14.5">
      <c r="A207" s="853"/>
      <c r="B207" s="1041"/>
      <c r="C207" s="1041"/>
      <c r="D207" s="1041"/>
      <c r="E207" s="1041"/>
      <c r="F207" s="1041"/>
      <c r="G207" s="1041"/>
      <c r="H207" s="1041"/>
      <c r="I207" s="894"/>
      <c r="J207" s="895"/>
      <c r="K207" s="896"/>
      <c r="L207" s="896"/>
      <c r="M207" s="896"/>
      <c r="N207" s="896"/>
      <c r="O207" s="896"/>
      <c r="P207" s="896"/>
      <c r="Q207" s="896"/>
    </row>
    <row r="208" spans="1:17" s="249" customFormat="1" ht="14.5">
      <c r="A208" s="853"/>
      <c r="B208" s="1041"/>
      <c r="C208" s="1041"/>
      <c r="D208" s="1041"/>
      <c r="E208" s="1041"/>
      <c r="F208" s="1041"/>
      <c r="G208" s="1041"/>
      <c r="H208" s="1041"/>
      <c r="I208" s="894"/>
      <c r="J208" s="895"/>
      <c r="K208" s="896"/>
      <c r="L208" s="896"/>
      <c r="M208" s="896"/>
      <c r="N208" s="896"/>
      <c r="O208" s="896"/>
      <c r="P208" s="896"/>
      <c r="Q208" s="896"/>
    </row>
    <row r="209" spans="1:17" s="249" customFormat="1" ht="3.75" customHeight="1">
      <c r="A209" s="853"/>
      <c r="B209" s="907"/>
      <c r="C209" s="907"/>
      <c r="D209" s="907"/>
      <c r="E209" s="907"/>
      <c r="F209" s="907"/>
      <c r="G209" s="907"/>
      <c r="H209" s="907"/>
      <c r="I209" s="894"/>
      <c r="J209" s="895"/>
      <c r="K209" s="896"/>
      <c r="L209" s="896"/>
      <c r="M209" s="896"/>
      <c r="N209" s="896"/>
      <c r="O209" s="896"/>
      <c r="P209" s="896"/>
      <c r="Q209" s="896"/>
    </row>
    <row r="210" spans="1:17" s="249" customFormat="1" ht="14.5">
      <c r="A210" s="853"/>
      <c r="B210" s="1057" t="s">
        <v>4133</v>
      </c>
      <c r="C210" s="1057"/>
      <c r="D210" s="1057"/>
      <c r="E210" s="1057"/>
      <c r="F210" s="1057"/>
      <c r="G210" s="1057"/>
      <c r="H210" s="1057"/>
      <c r="I210" s="894"/>
      <c r="J210" s="895"/>
      <c r="K210" s="896"/>
      <c r="L210" s="896"/>
      <c r="M210" s="896"/>
      <c r="N210" s="896"/>
      <c r="O210" s="896"/>
      <c r="P210" s="896"/>
      <c r="Q210" s="896"/>
    </row>
    <row r="211" spans="1:17" s="249" customFormat="1" ht="3.75" customHeight="1">
      <c r="A211" s="853"/>
      <c r="B211" s="908"/>
      <c r="C211" s="908"/>
      <c r="D211" s="908"/>
      <c r="E211" s="908"/>
      <c r="F211" s="908"/>
      <c r="G211" s="908"/>
      <c r="H211" s="908"/>
      <c r="I211" s="894"/>
      <c r="J211" s="895"/>
      <c r="K211" s="896"/>
      <c r="L211" s="896"/>
      <c r="M211" s="896"/>
      <c r="N211" s="896"/>
      <c r="O211" s="896"/>
      <c r="P211" s="896"/>
      <c r="Q211" s="896"/>
    </row>
    <row r="212" spans="1:17" s="249" customFormat="1" ht="15" customHeight="1">
      <c r="A212" s="853"/>
      <c r="B212" s="1041" t="s">
        <v>4134</v>
      </c>
      <c r="C212" s="1041"/>
      <c r="D212" s="1041"/>
      <c r="E212" s="1041"/>
      <c r="F212" s="1041"/>
      <c r="G212" s="1041"/>
      <c r="H212" s="1041"/>
      <c r="I212" s="894"/>
      <c r="J212" s="895"/>
      <c r="K212" s="896"/>
      <c r="L212" s="896"/>
      <c r="M212" s="896"/>
      <c r="N212" s="896"/>
      <c r="O212" s="896"/>
      <c r="P212" s="896"/>
      <c r="Q212" s="896"/>
    </row>
    <row r="213" spans="1:17" s="249" customFormat="1" ht="14.5">
      <c r="A213" s="853"/>
      <c r="B213" s="1041"/>
      <c r="C213" s="1041"/>
      <c r="D213" s="1041"/>
      <c r="E213" s="1041"/>
      <c r="F213" s="1041"/>
      <c r="G213" s="1041"/>
      <c r="H213" s="1041"/>
      <c r="I213" s="894"/>
      <c r="J213" s="895"/>
      <c r="K213" s="896"/>
      <c r="L213" s="896"/>
      <c r="M213" s="896"/>
      <c r="N213" s="896"/>
      <c r="O213" s="896"/>
      <c r="P213" s="896"/>
      <c r="Q213" s="896"/>
    </row>
    <row r="214" spans="1:17" s="249" customFormat="1" ht="3.75" customHeight="1">
      <c r="A214" s="853"/>
      <c r="B214" s="907"/>
      <c r="C214" s="907"/>
      <c r="D214" s="907"/>
      <c r="E214" s="907"/>
      <c r="F214" s="907"/>
      <c r="G214" s="907"/>
      <c r="H214" s="907"/>
      <c r="I214" s="894"/>
      <c r="J214" s="895"/>
      <c r="K214" s="896"/>
      <c r="L214" s="896"/>
      <c r="M214" s="896"/>
      <c r="N214" s="896"/>
      <c r="O214" s="896"/>
      <c r="P214" s="896"/>
      <c r="Q214" s="896"/>
    </row>
    <row r="215" spans="1:17" s="249" customFormat="1" ht="13.5" customHeight="1">
      <c r="A215" s="853"/>
      <c r="B215" s="1040" t="s">
        <v>804</v>
      </c>
      <c r="C215" s="1040"/>
      <c r="D215" s="1040"/>
      <c r="E215" s="1040"/>
      <c r="F215" s="1040"/>
      <c r="G215" s="1040"/>
      <c r="H215" s="1040"/>
      <c r="I215" s="894"/>
      <c r="J215" s="895"/>
      <c r="K215" s="896"/>
      <c r="L215" s="896"/>
      <c r="M215" s="896"/>
      <c r="N215" s="896"/>
      <c r="O215" s="896"/>
      <c r="P215" s="896"/>
      <c r="Q215" s="896"/>
    </row>
    <row r="216" spans="1:17" s="249" customFormat="1" ht="5.15" customHeight="1">
      <c r="A216" s="853"/>
      <c r="B216" s="907"/>
      <c r="C216" s="907"/>
      <c r="D216" s="907"/>
      <c r="E216" s="907"/>
      <c r="F216" s="907"/>
      <c r="G216" s="907"/>
      <c r="H216" s="907"/>
      <c r="I216" s="894"/>
      <c r="J216" s="895"/>
      <c r="K216" s="896"/>
      <c r="L216" s="896"/>
      <c r="M216" s="896"/>
      <c r="N216" s="896"/>
      <c r="O216" s="896"/>
      <c r="P216" s="896"/>
      <c r="Q216" s="896"/>
    </row>
    <row r="217" spans="1:17" s="249" customFormat="1" ht="13.5" customHeight="1">
      <c r="A217" s="853"/>
      <c r="B217" s="1041" t="s">
        <v>4135</v>
      </c>
      <c r="C217" s="1041"/>
      <c r="D217" s="1041"/>
      <c r="E217" s="1041"/>
      <c r="F217" s="1041"/>
      <c r="G217" s="1041"/>
      <c r="H217" s="1041"/>
      <c r="I217" s="894"/>
      <c r="J217" s="895"/>
      <c r="K217" s="896"/>
      <c r="L217" s="896"/>
      <c r="M217" s="896"/>
      <c r="N217" s="896"/>
      <c r="O217" s="896"/>
      <c r="P217" s="896"/>
      <c r="Q217" s="896"/>
    </row>
    <row r="218" spans="1:17" s="249" customFormat="1" ht="6.75" customHeight="1">
      <c r="A218" s="853"/>
      <c r="B218" s="906"/>
      <c r="C218" s="906"/>
      <c r="D218" s="906"/>
      <c r="E218" s="906"/>
      <c r="F218" s="906"/>
      <c r="G218" s="906"/>
      <c r="H218" s="906"/>
      <c r="I218" s="894"/>
      <c r="J218" s="895"/>
      <c r="K218" s="896"/>
      <c r="L218" s="896"/>
      <c r="M218" s="896"/>
      <c r="N218" s="896"/>
      <c r="O218" s="896"/>
      <c r="P218" s="896"/>
      <c r="Q218" s="896"/>
    </row>
    <row r="219" spans="1:17" s="249" customFormat="1" ht="15" customHeight="1">
      <c r="A219" s="853"/>
      <c r="B219" s="1041" t="s">
        <v>4136</v>
      </c>
      <c r="C219" s="1041"/>
      <c r="D219" s="1041"/>
      <c r="E219" s="1041"/>
      <c r="F219" s="1041"/>
      <c r="G219" s="1041"/>
      <c r="H219" s="1041"/>
      <c r="I219" s="894"/>
      <c r="J219" s="895"/>
      <c r="K219" s="896"/>
      <c r="L219" s="896"/>
      <c r="M219" s="896"/>
      <c r="N219" s="896"/>
      <c r="O219" s="896"/>
      <c r="P219" s="896"/>
      <c r="Q219" s="896"/>
    </row>
    <row r="220" spans="1:17" s="249" customFormat="1" ht="14.5">
      <c r="A220" s="853"/>
      <c r="B220" s="1041"/>
      <c r="C220" s="1041"/>
      <c r="D220" s="1041"/>
      <c r="E220" s="1041"/>
      <c r="F220" s="1041"/>
      <c r="G220" s="1041"/>
      <c r="H220" s="1041"/>
      <c r="I220" s="894"/>
      <c r="J220" s="895"/>
      <c r="K220" s="896"/>
      <c r="L220" s="896"/>
      <c r="M220" s="896"/>
      <c r="N220" s="896"/>
      <c r="O220" s="896"/>
      <c r="P220" s="896"/>
      <c r="Q220" s="896"/>
    </row>
    <row r="221" spans="1:17" s="249" customFormat="1" ht="5.25" customHeight="1">
      <c r="A221" s="853"/>
      <c r="B221" s="901"/>
      <c r="C221" s="901"/>
      <c r="D221" s="901"/>
      <c r="E221" s="901"/>
      <c r="F221" s="901"/>
      <c r="G221" s="901"/>
      <c r="H221" s="901"/>
      <c r="I221" s="894"/>
      <c r="J221" s="895"/>
      <c r="K221" s="896"/>
      <c r="L221" s="896"/>
      <c r="M221" s="896"/>
      <c r="N221" s="896"/>
      <c r="O221" s="896"/>
      <c r="P221" s="896"/>
      <c r="Q221" s="896"/>
    </row>
    <row r="222" spans="1:17" s="249" customFormat="1" ht="15" customHeight="1">
      <c r="A222" s="853"/>
      <c r="B222" s="1041" t="s">
        <v>4137</v>
      </c>
      <c r="C222" s="1041"/>
      <c r="D222" s="1041"/>
      <c r="E222" s="1041"/>
      <c r="F222" s="1041"/>
      <c r="G222" s="1041"/>
      <c r="H222" s="1041"/>
      <c r="I222" s="894"/>
      <c r="J222" s="895"/>
      <c r="K222" s="896"/>
      <c r="L222" s="896"/>
      <c r="M222" s="896"/>
      <c r="N222" s="896"/>
      <c r="O222" s="896"/>
      <c r="P222" s="896"/>
      <c r="Q222" s="896"/>
    </row>
    <row r="223" spans="1:17" s="249" customFormat="1" ht="14.5">
      <c r="A223" s="853"/>
      <c r="B223" s="1041"/>
      <c r="C223" s="1041"/>
      <c r="D223" s="1041"/>
      <c r="E223" s="1041"/>
      <c r="F223" s="1041"/>
      <c r="G223" s="1041"/>
      <c r="H223" s="1041"/>
      <c r="I223" s="894"/>
      <c r="J223" s="895"/>
      <c r="K223" s="896"/>
      <c r="L223" s="896"/>
      <c r="M223" s="896"/>
      <c r="N223" s="896"/>
      <c r="O223" s="896"/>
      <c r="P223" s="896"/>
      <c r="Q223" s="896"/>
    </row>
    <row r="224" spans="1:17" s="249" customFormat="1" ht="15" customHeight="1">
      <c r="A224" s="853"/>
      <c r="B224" s="900" t="s">
        <v>4114</v>
      </c>
      <c r="C224" s="1041" t="s">
        <v>4138</v>
      </c>
      <c r="D224" s="1041"/>
      <c r="E224" s="1041"/>
      <c r="F224" s="1041"/>
      <c r="G224" s="1041"/>
      <c r="H224" s="1041"/>
      <c r="I224" s="894"/>
      <c r="J224" s="895"/>
      <c r="K224" s="896"/>
      <c r="L224" s="896"/>
      <c r="M224" s="896"/>
      <c r="N224" s="896"/>
      <c r="O224" s="896"/>
      <c r="P224" s="896"/>
      <c r="Q224" s="896"/>
    </row>
    <row r="225" spans="1:17" s="249" customFormat="1" ht="14.5">
      <c r="A225" s="853"/>
      <c r="B225" s="901"/>
      <c r="C225" s="1041"/>
      <c r="D225" s="1041"/>
      <c r="E225" s="1041"/>
      <c r="F225" s="1041"/>
      <c r="G225" s="1041"/>
      <c r="H225" s="1041"/>
      <c r="I225" s="894"/>
      <c r="J225" s="895"/>
      <c r="K225" s="896"/>
      <c r="L225" s="896"/>
      <c r="M225" s="896"/>
      <c r="N225" s="896"/>
      <c r="O225" s="896"/>
      <c r="P225" s="896"/>
      <c r="Q225" s="896"/>
    </row>
    <row r="226" spans="1:17" s="249" customFormat="1" ht="14.5">
      <c r="A226" s="853"/>
      <c r="B226" s="900" t="s">
        <v>4116</v>
      </c>
      <c r="C226" s="1041" t="s">
        <v>4139</v>
      </c>
      <c r="D226" s="1041"/>
      <c r="E226" s="1041"/>
      <c r="F226" s="1041"/>
      <c r="G226" s="1041"/>
      <c r="H226" s="1041"/>
      <c r="I226" s="894"/>
      <c r="J226" s="895"/>
      <c r="K226" s="896"/>
      <c r="L226" s="896"/>
      <c r="M226" s="896"/>
      <c r="N226" s="896"/>
      <c r="O226" s="896"/>
      <c r="P226" s="896"/>
      <c r="Q226" s="896"/>
    </row>
    <row r="227" spans="1:17" s="249" customFormat="1" ht="2.25" customHeight="1">
      <c r="A227" s="853"/>
      <c r="B227" s="900"/>
      <c r="C227" s="901"/>
      <c r="D227" s="901"/>
      <c r="E227" s="901"/>
      <c r="F227" s="901"/>
      <c r="G227" s="901"/>
      <c r="H227" s="901"/>
      <c r="I227" s="894"/>
      <c r="J227" s="895"/>
      <c r="K227" s="896"/>
      <c r="L227" s="896"/>
      <c r="M227" s="896"/>
      <c r="N227" s="896"/>
      <c r="O227" s="896"/>
      <c r="P227" s="896"/>
      <c r="Q227" s="896"/>
    </row>
    <row r="228" spans="1:17" s="249" customFormat="1" ht="14.5">
      <c r="A228" s="853"/>
      <c r="B228" s="1041" t="s">
        <v>4140</v>
      </c>
      <c r="C228" s="1041"/>
      <c r="D228" s="1041"/>
      <c r="E228" s="1041"/>
      <c r="F228" s="1041"/>
      <c r="G228" s="1041"/>
      <c r="H228" s="1041"/>
      <c r="I228" s="894"/>
      <c r="J228" s="895"/>
      <c r="K228" s="896"/>
      <c r="L228" s="896"/>
      <c r="M228" s="896"/>
      <c r="N228" s="896"/>
      <c r="O228" s="896"/>
      <c r="P228" s="896"/>
      <c r="Q228" s="896"/>
    </row>
    <row r="229" spans="1:17" s="249" customFormat="1" ht="14.5">
      <c r="A229" s="853"/>
      <c r="B229" s="1041"/>
      <c r="C229" s="1041"/>
      <c r="D229" s="1041"/>
      <c r="E229" s="1041"/>
      <c r="F229" s="1041"/>
      <c r="G229" s="1041"/>
      <c r="H229" s="1041"/>
      <c r="I229" s="894"/>
      <c r="J229" s="895"/>
      <c r="K229" s="896"/>
      <c r="L229" s="896"/>
      <c r="M229" s="896"/>
      <c r="N229" s="896"/>
      <c r="O229" s="896"/>
      <c r="P229" s="896"/>
      <c r="Q229" s="896"/>
    </row>
    <row r="230" spans="1:17" s="249" customFormat="1" ht="14.5">
      <c r="A230" s="853"/>
      <c r="B230" s="1041" t="s">
        <v>4141</v>
      </c>
      <c r="C230" s="1041"/>
      <c r="D230" s="1041"/>
      <c r="E230" s="1041"/>
      <c r="F230" s="1041"/>
      <c r="G230" s="1041"/>
      <c r="H230" s="1041"/>
      <c r="I230" s="894"/>
      <c r="J230" s="895"/>
      <c r="K230" s="896"/>
      <c r="L230" s="896"/>
      <c r="M230" s="896"/>
      <c r="N230" s="896"/>
      <c r="O230" s="896"/>
      <c r="P230" s="896"/>
      <c r="Q230" s="896"/>
    </row>
    <row r="231" spans="1:17" s="249" customFormat="1" ht="14.5">
      <c r="A231" s="853"/>
      <c r="B231" s="1041"/>
      <c r="C231" s="1041"/>
      <c r="D231" s="1041"/>
      <c r="E231" s="1041"/>
      <c r="F231" s="1041"/>
      <c r="G231" s="1041"/>
      <c r="H231" s="1041"/>
      <c r="I231" s="894"/>
      <c r="J231" s="895"/>
      <c r="K231" s="896"/>
      <c r="L231" s="896"/>
      <c r="M231" s="896"/>
      <c r="N231" s="896"/>
      <c r="O231" s="896"/>
      <c r="P231" s="896"/>
      <c r="Q231" s="896"/>
    </row>
    <row r="232" spans="1:17" s="249" customFormat="1" ht="6" customHeight="1">
      <c r="A232" s="853"/>
      <c r="B232" s="901"/>
      <c r="C232" s="901"/>
      <c r="D232" s="901"/>
      <c r="E232" s="901"/>
      <c r="F232" s="901"/>
      <c r="G232" s="901"/>
      <c r="H232" s="901"/>
      <c r="I232" s="894"/>
      <c r="J232" s="895"/>
      <c r="K232" s="896"/>
      <c r="L232" s="896"/>
      <c r="M232" s="896"/>
      <c r="N232" s="896"/>
      <c r="O232" s="896"/>
      <c r="P232" s="896"/>
      <c r="Q232" s="896"/>
    </row>
    <row r="233" spans="1:17" s="249" customFormat="1" ht="13.5" customHeight="1">
      <c r="A233" s="853"/>
      <c r="B233" s="1042" t="s">
        <v>807</v>
      </c>
      <c r="C233" s="1042"/>
      <c r="D233" s="1042"/>
      <c r="E233" s="1042"/>
      <c r="F233" s="1042"/>
      <c r="G233" s="1042"/>
      <c r="H233" s="1042"/>
      <c r="I233" s="894"/>
      <c r="J233" s="895"/>
      <c r="K233" s="896"/>
      <c r="L233" s="896"/>
      <c r="M233" s="896"/>
      <c r="N233" s="896"/>
      <c r="O233" s="896"/>
      <c r="P233" s="896"/>
      <c r="Q233" s="896"/>
    </row>
    <row r="234" spans="1:17" s="249" customFormat="1" ht="6" customHeight="1">
      <c r="A234" s="853"/>
      <c r="B234" s="901"/>
      <c r="C234" s="901"/>
      <c r="D234" s="901"/>
      <c r="E234" s="901"/>
      <c r="F234" s="901"/>
      <c r="G234" s="901"/>
      <c r="H234" s="901"/>
      <c r="I234" s="894"/>
      <c r="J234" s="895"/>
      <c r="K234" s="896"/>
      <c r="L234" s="896"/>
      <c r="M234" s="896"/>
      <c r="N234" s="896"/>
      <c r="O234" s="896"/>
      <c r="P234" s="896"/>
      <c r="Q234" s="896"/>
    </row>
    <row r="235" spans="1:17" s="249" customFormat="1" ht="14.5">
      <c r="A235" s="853"/>
      <c r="B235" s="1040" t="s">
        <v>797</v>
      </c>
      <c r="C235" s="1040"/>
      <c r="D235" s="1040"/>
      <c r="E235" s="1040"/>
      <c r="F235" s="1040"/>
      <c r="G235" s="1040"/>
      <c r="H235" s="1040"/>
      <c r="I235" s="894"/>
      <c r="J235" s="895"/>
      <c r="K235" s="896"/>
      <c r="L235" s="896"/>
      <c r="M235" s="896"/>
      <c r="N235" s="896"/>
      <c r="O235" s="896"/>
      <c r="P235" s="896"/>
      <c r="Q235" s="896"/>
    </row>
    <row r="236" spans="1:17" s="249" customFormat="1" ht="5.15" customHeight="1">
      <c r="A236" s="853"/>
      <c r="B236" s="901"/>
      <c r="C236" s="901"/>
      <c r="D236" s="901"/>
      <c r="E236" s="901"/>
      <c r="F236" s="901"/>
      <c r="G236" s="901"/>
      <c r="H236" s="901"/>
      <c r="I236" s="894"/>
      <c r="J236" s="895"/>
      <c r="K236" s="896"/>
      <c r="L236" s="896"/>
      <c r="M236" s="896"/>
      <c r="N236" s="896"/>
      <c r="O236" s="896"/>
      <c r="P236" s="896"/>
      <c r="Q236" s="896"/>
    </row>
    <row r="237" spans="1:17" s="249" customFormat="1" ht="13.5" customHeight="1">
      <c r="A237" s="853"/>
      <c r="B237" s="1041" t="s">
        <v>808</v>
      </c>
      <c r="C237" s="1041"/>
      <c r="D237" s="1041"/>
      <c r="E237" s="1041"/>
      <c r="F237" s="1041"/>
      <c r="G237" s="1041"/>
      <c r="H237" s="1041"/>
      <c r="I237" s="894"/>
      <c r="J237" s="895"/>
      <c r="K237" s="896"/>
      <c r="L237" s="896"/>
      <c r="M237" s="896"/>
      <c r="N237" s="896"/>
      <c r="O237" s="896"/>
      <c r="P237" s="896"/>
      <c r="Q237" s="896"/>
    </row>
    <row r="238" spans="1:17" s="249" customFormat="1" ht="13.5" customHeight="1">
      <c r="A238" s="853"/>
      <c r="B238" s="1041"/>
      <c r="C238" s="1041"/>
      <c r="D238" s="1041"/>
      <c r="E238" s="1041"/>
      <c r="F238" s="1041"/>
      <c r="G238" s="1041"/>
      <c r="H238" s="1041"/>
      <c r="I238" s="894"/>
      <c r="J238" s="895"/>
      <c r="K238" s="896"/>
      <c r="L238" s="896"/>
      <c r="M238" s="896"/>
      <c r="N238" s="896"/>
      <c r="O238" s="896"/>
      <c r="P238" s="896"/>
      <c r="Q238" s="896"/>
    </row>
    <row r="239" spans="1:17" s="249" customFormat="1" ht="13.5" customHeight="1">
      <c r="A239" s="853"/>
      <c r="B239" s="1041"/>
      <c r="C239" s="1041"/>
      <c r="D239" s="1041"/>
      <c r="E239" s="1041"/>
      <c r="F239" s="1041"/>
      <c r="G239" s="1041"/>
      <c r="H239" s="1041"/>
      <c r="I239" s="894"/>
      <c r="J239" s="895"/>
      <c r="K239" s="896"/>
      <c r="L239" s="896"/>
      <c r="M239" s="896"/>
      <c r="N239" s="896"/>
      <c r="O239" s="896"/>
      <c r="P239" s="896"/>
      <c r="Q239" s="896"/>
    </row>
    <row r="240" spans="1:17" s="249" customFormat="1" ht="13.5" customHeight="1">
      <c r="A240" s="853"/>
      <c r="B240" s="1041"/>
      <c r="C240" s="1041"/>
      <c r="D240" s="1041"/>
      <c r="E240" s="1041"/>
      <c r="F240" s="1041"/>
      <c r="G240" s="1041"/>
      <c r="H240" s="1041"/>
      <c r="I240" s="894"/>
      <c r="J240" s="895"/>
      <c r="K240" s="896"/>
      <c r="L240" s="896"/>
      <c r="M240" s="896"/>
      <c r="N240" s="896"/>
      <c r="O240" s="896"/>
      <c r="P240" s="896"/>
      <c r="Q240" s="896"/>
    </row>
    <row r="241" spans="1:17" s="249" customFormat="1" ht="19.899999999999999" customHeight="1">
      <c r="A241" s="853"/>
      <c r="B241" s="1041"/>
      <c r="C241" s="1041"/>
      <c r="D241" s="1041"/>
      <c r="E241" s="1041"/>
      <c r="F241" s="1041"/>
      <c r="G241" s="1041"/>
      <c r="H241" s="1041"/>
      <c r="I241" s="894"/>
      <c r="J241" s="895"/>
      <c r="K241" s="896"/>
      <c r="L241" s="896"/>
      <c r="M241" s="896"/>
      <c r="N241" s="896"/>
      <c r="O241" s="896"/>
      <c r="P241" s="896"/>
      <c r="Q241" s="896"/>
    </row>
    <row r="242" spans="1:17" s="249" customFormat="1" ht="11.5" customHeight="1">
      <c r="A242" s="853"/>
      <c r="B242" s="899"/>
      <c r="C242" s="899"/>
      <c r="D242" s="899"/>
      <c r="E242" s="899"/>
      <c r="F242" s="899"/>
      <c r="G242" s="899"/>
      <c r="H242" s="899"/>
      <c r="I242" s="894"/>
      <c r="J242" s="895"/>
      <c r="K242" s="896"/>
      <c r="L242" s="896"/>
      <c r="M242" s="896"/>
      <c r="N242" s="896"/>
      <c r="O242" s="896"/>
      <c r="P242" s="896"/>
      <c r="Q242" s="896"/>
    </row>
    <row r="243" spans="1:17" s="249" customFormat="1" ht="14.5">
      <c r="A243" s="853"/>
      <c r="B243" s="1041" t="s">
        <v>4142</v>
      </c>
      <c r="C243" s="1041"/>
      <c r="D243" s="1041"/>
      <c r="E243" s="1041"/>
      <c r="F243" s="1041"/>
      <c r="G243" s="1041"/>
      <c r="H243" s="1041"/>
      <c r="I243" s="894"/>
      <c r="J243" s="895"/>
      <c r="K243" s="896"/>
      <c r="L243" s="896"/>
      <c r="M243" s="896"/>
      <c r="N243" s="896"/>
      <c r="O243" s="896"/>
      <c r="P243" s="896"/>
      <c r="Q243" s="896"/>
    </row>
    <row r="244" spans="1:17" s="249" customFormat="1" ht="14.5">
      <c r="A244" s="853"/>
      <c r="B244" s="1041"/>
      <c r="C244" s="1041"/>
      <c r="D244" s="1041"/>
      <c r="E244" s="1041"/>
      <c r="F244" s="1041"/>
      <c r="G244" s="1041"/>
      <c r="H244" s="1041"/>
      <c r="I244" s="894"/>
      <c r="J244" s="895"/>
      <c r="K244" s="896"/>
      <c r="L244" s="896"/>
      <c r="M244" s="896"/>
      <c r="N244" s="896"/>
      <c r="O244" s="896"/>
      <c r="P244" s="896"/>
      <c r="Q244" s="896"/>
    </row>
    <row r="245" spans="1:17" s="249" customFormat="1" ht="14.5">
      <c r="A245" s="853"/>
      <c r="B245" s="1041"/>
      <c r="C245" s="1041"/>
      <c r="D245" s="1041"/>
      <c r="E245" s="1041"/>
      <c r="F245" s="1041"/>
      <c r="G245" s="1041"/>
      <c r="H245" s="1041"/>
      <c r="I245" s="894"/>
      <c r="J245" s="895"/>
      <c r="K245" s="896"/>
      <c r="L245" s="896"/>
      <c r="M245" s="896"/>
      <c r="N245" s="896"/>
      <c r="O245" s="896"/>
      <c r="P245" s="896"/>
      <c r="Q245" s="896"/>
    </row>
    <row r="246" spans="1:17" s="249" customFormat="1" ht="6.75" customHeight="1">
      <c r="A246" s="853"/>
      <c r="B246" s="901"/>
      <c r="C246" s="901"/>
      <c r="D246" s="901"/>
      <c r="E246" s="901"/>
      <c r="F246" s="901"/>
      <c r="G246" s="901"/>
      <c r="H246" s="901"/>
      <c r="I246" s="894"/>
      <c r="J246" s="895"/>
      <c r="K246" s="896"/>
      <c r="L246" s="896"/>
      <c r="M246" s="896"/>
      <c r="N246" s="896"/>
      <c r="O246" s="896"/>
      <c r="P246" s="896"/>
      <c r="Q246" s="896"/>
    </row>
    <row r="247" spans="1:17" s="249" customFormat="1" ht="14.5">
      <c r="A247" s="853"/>
      <c r="B247" s="1040" t="s">
        <v>809</v>
      </c>
      <c r="C247" s="1040"/>
      <c r="D247" s="1040"/>
      <c r="E247" s="1040"/>
      <c r="F247" s="1040"/>
      <c r="G247" s="1040"/>
      <c r="H247" s="1040"/>
      <c r="I247" s="894"/>
      <c r="J247" s="895"/>
      <c r="K247" s="896"/>
      <c r="L247" s="896"/>
      <c r="M247" s="896"/>
      <c r="N247" s="896"/>
      <c r="O247" s="896"/>
      <c r="P247" s="896"/>
      <c r="Q247" s="896"/>
    </row>
    <row r="248" spans="1:17" s="249" customFormat="1" ht="3.75" customHeight="1">
      <c r="A248" s="853"/>
      <c r="B248" s="901"/>
      <c r="C248" s="901"/>
      <c r="D248" s="901"/>
      <c r="E248" s="901"/>
      <c r="F248" s="901"/>
      <c r="G248" s="901"/>
      <c r="H248" s="901"/>
      <c r="I248" s="894"/>
      <c r="J248" s="895"/>
      <c r="K248" s="896"/>
      <c r="L248" s="896"/>
      <c r="M248" s="896"/>
      <c r="N248" s="896"/>
      <c r="O248" s="896"/>
      <c r="P248" s="896"/>
      <c r="Q248" s="896"/>
    </row>
    <row r="249" spans="1:17" s="249" customFormat="1" ht="14.5">
      <c r="A249" s="853"/>
      <c r="B249" s="1041" t="s">
        <v>4143</v>
      </c>
      <c r="C249" s="1041"/>
      <c r="D249" s="1041"/>
      <c r="E249" s="1041"/>
      <c r="F249" s="1041"/>
      <c r="G249" s="1041"/>
      <c r="H249" s="1041"/>
      <c r="I249" s="894"/>
      <c r="J249" s="895"/>
      <c r="K249" s="896"/>
      <c r="L249" s="896"/>
      <c r="M249" s="896"/>
      <c r="N249" s="896"/>
      <c r="O249" s="896"/>
      <c r="P249" s="896"/>
      <c r="Q249" s="896"/>
    </row>
    <row r="250" spans="1:17" s="249" customFormat="1" ht="14.5">
      <c r="A250" s="853"/>
      <c r="B250" s="1041"/>
      <c r="C250" s="1041"/>
      <c r="D250" s="1041"/>
      <c r="E250" s="1041"/>
      <c r="F250" s="1041"/>
      <c r="G250" s="1041"/>
      <c r="H250" s="1041"/>
      <c r="I250" s="894"/>
      <c r="J250" s="895"/>
      <c r="K250" s="896"/>
      <c r="L250" s="896"/>
      <c r="M250" s="896"/>
      <c r="N250" s="896"/>
      <c r="O250" s="896"/>
      <c r="P250" s="896"/>
      <c r="Q250" s="896"/>
    </row>
    <row r="251" spans="1:17" s="249" customFormat="1" ht="14.5">
      <c r="A251" s="853"/>
      <c r="B251" s="1041"/>
      <c r="C251" s="1041"/>
      <c r="D251" s="1041"/>
      <c r="E251" s="1041"/>
      <c r="F251" s="1041"/>
      <c r="G251" s="1041"/>
      <c r="H251" s="1041"/>
      <c r="I251" s="894"/>
      <c r="J251" s="895"/>
      <c r="K251" s="896"/>
      <c r="L251" s="896"/>
      <c r="M251" s="896"/>
      <c r="N251" s="896"/>
      <c r="O251" s="896"/>
      <c r="P251" s="896"/>
      <c r="Q251" s="896"/>
    </row>
    <row r="252" spans="1:17" s="249" customFormat="1" ht="14.5">
      <c r="A252" s="853"/>
      <c r="B252" s="1041"/>
      <c r="C252" s="1041"/>
      <c r="D252" s="1041"/>
      <c r="E252" s="1041"/>
      <c r="F252" s="1041"/>
      <c r="G252" s="1041"/>
      <c r="H252" s="1041"/>
      <c r="I252" s="894"/>
      <c r="J252" s="895"/>
      <c r="K252" s="896"/>
      <c r="L252" s="896"/>
      <c r="M252" s="896"/>
      <c r="N252" s="896"/>
      <c r="O252" s="896"/>
      <c r="P252" s="896"/>
      <c r="Q252" s="896"/>
    </row>
    <row r="253" spans="1:17" s="249" customFormat="1" ht="3.75" customHeight="1">
      <c r="A253" s="853"/>
      <c r="B253" s="901"/>
      <c r="C253" s="901"/>
      <c r="D253" s="901"/>
      <c r="E253" s="901"/>
      <c r="F253" s="901"/>
      <c r="G253" s="901"/>
      <c r="H253" s="901"/>
      <c r="I253" s="894"/>
      <c r="J253" s="895"/>
      <c r="K253" s="896"/>
      <c r="L253" s="896"/>
      <c r="M253" s="896"/>
      <c r="N253" s="896"/>
      <c r="O253" s="896"/>
      <c r="P253" s="896"/>
      <c r="Q253" s="896"/>
    </row>
    <row r="254" spans="1:17" s="249" customFormat="1" ht="13.5" customHeight="1">
      <c r="A254" s="853"/>
      <c r="B254" s="1041" t="s">
        <v>810</v>
      </c>
      <c r="C254" s="1041"/>
      <c r="D254" s="1041"/>
      <c r="E254" s="1041"/>
      <c r="F254" s="1041"/>
      <c r="G254" s="1041"/>
      <c r="H254" s="1041"/>
      <c r="I254" s="894"/>
      <c r="J254" s="895"/>
      <c r="K254" s="896"/>
      <c r="L254" s="896"/>
      <c r="M254" s="896"/>
      <c r="N254" s="896"/>
      <c r="O254" s="896"/>
      <c r="P254" s="896"/>
      <c r="Q254" s="896"/>
    </row>
    <row r="255" spans="1:17" s="249" customFormat="1" ht="14.5">
      <c r="A255" s="853"/>
      <c r="B255" s="1041"/>
      <c r="C255" s="1041"/>
      <c r="D255" s="1041"/>
      <c r="E255" s="1041"/>
      <c r="F255" s="1041"/>
      <c r="G255" s="1041"/>
      <c r="H255" s="1041"/>
      <c r="I255" s="894"/>
      <c r="J255" s="895"/>
      <c r="K255" s="896"/>
      <c r="L255" s="896"/>
      <c r="M255" s="896"/>
      <c r="N255" s="896"/>
      <c r="O255" s="896"/>
      <c r="P255" s="896"/>
      <c r="Q255" s="896"/>
    </row>
    <row r="256" spans="1:17" s="249" customFormat="1" ht="14.5">
      <c r="A256" s="853"/>
      <c r="B256" s="1041"/>
      <c r="C256" s="1041"/>
      <c r="D256" s="1041"/>
      <c r="E256" s="1041"/>
      <c r="F256" s="1041"/>
      <c r="G256" s="1041"/>
      <c r="H256" s="1041"/>
      <c r="I256" s="894"/>
      <c r="J256" s="895"/>
      <c r="K256" s="896"/>
      <c r="L256" s="896"/>
      <c r="M256" s="896"/>
      <c r="N256" s="896"/>
      <c r="O256" s="896"/>
      <c r="P256" s="896"/>
      <c r="Q256" s="896"/>
    </row>
    <row r="257" spans="1:17" s="678" customFormat="1" ht="7.5" customHeight="1">
      <c r="A257" s="752"/>
      <c r="B257" s="770"/>
      <c r="C257" s="770"/>
      <c r="D257" s="770"/>
      <c r="E257" s="770"/>
      <c r="F257" s="770"/>
      <c r="G257" s="770"/>
      <c r="H257" s="770"/>
      <c r="I257" s="758"/>
      <c r="J257" s="767"/>
      <c r="K257" s="743"/>
      <c r="L257" s="743"/>
      <c r="M257" s="743"/>
      <c r="N257" s="743"/>
      <c r="O257" s="743"/>
      <c r="P257" s="743"/>
      <c r="Q257" s="743"/>
    </row>
    <row r="258" spans="1:17" ht="14.5">
      <c r="A258" s="771">
        <f>A17+0.6</f>
        <v>3.6</v>
      </c>
      <c r="B258" s="1034" t="s">
        <v>812</v>
      </c>
      <c r="C258" s="1034"/>
      <c r="D258" s="1034"/>
      <c r="E258" s="1034"/>
      <c r="F258" s="1034"/>
    </row>
    <row r="259" spans="1:17" ht="4.5" customHeight="1">
      <c r="B259" s="762"/>
      <c r="C259" s="762"/>
      <c r="D259" s="762"/>
      <c r="E259" s="762"/>
      <c r="F259" s="762"/>
      <c r="G259" s="762"/>
      <c r="H259" s="762"/>
    </row>
    <row r="260" spans="1:17" ht="15" customHeight="1">
      <c r="B260" s="1031" t="s">
        <v>1516</v>
      </c>
      <c r="C260" s="1031"/>
      <c r="D260" s="1031"/>
      <c r="E260" s="1031"/>
      <c r="F260" s="1031"/>
      <c r="G260" s="1031"/>
      <c r="H260" s="1031"/>
    </row>
    <row r="261" spans="1:17" ht="15" customHeight="1">
      <c r="B261" s="1031"/>
      <c r="C261" s="1031"/>
      <c r="D261" s="1031"/>
      <c r="E261" s="1031"/>
      <c r="F261" s="1031"/>
      <c r="G261" s="1031"/>
      <c r="H261" s="1031"/>
    </row>
    <row r="262" spans="1:17" ht="15" customHeight="1">
      <c r="B262" s="1031"/>
      <c r="C262" s="1031"/>
      <c r="D262" s="1031"/>
      <c r="E262" s="1031"/>
      <c r="F262" s="1031"/>
      <c r="G262" s="1031"/>
      <c r="H262" s="1031"/>
    </row>
    <row r="263" spans="1:17" ht="15" customHeight="1">
      <c r="B263" s="1031"/>
      <c r="C263" s="1031"/>
      <c r="D263" s="1031"/>
      <c r="E263" s="1031"/>
      <c r="F263" s="1031"/>
      <c r="G263" s="1031"/>
      <c r="H263" s="1031"/>
    </row>
    <row r="264" spans="1:17" ht="15" customHeight="1">
      <c r="B264" s="1031"/>
      <c r="C264" s="1031"/>
      <c r="D264" s="1031"/>
      <c r="E264" s="1031"/>
      <c r="F264" s="1031"/>
      <c r="G264" s="1031"/>
      <c r="H264" s="1031"/>
    </row>
    <row r="265" spans="1:17" ht="15" customHeight="1">
      <c r="B265" s="1031"/>
      <c r="C265" s="1031"/>
      <c r="D265" s="1031"/>
      <c r="E265" s="1031"/>
      <c r="F265" s="1031"/>
      <c r="G265" s="1031"/>
      <c r="H265" s="1031"/>
    </row>
    <row r="266" spans="1:17" ht="3.75" customHeight="1">
      <c r="B266" s="1031"/>
      <c r="C266" s="1031"/>
      <c r="D266" s="1031"/>
      <c r="E266" s="1031"/>
      <c r="F266" s="1031"/>
      <c r="G266" s="1031"/>
      <c r="H266" s="1031"/>
    </row>
    <row r="267" spans="1:17" ht="15" customHeight="1">
      <c r="B267" s="1031"/>
      <c r="C267" s="1031"/>
      <c r="D267" s="1031"/>
      <c r="E267" s="1031"/>
      <c r="F267" s="1031"/>
      <c r="G267" s="1031"/>
      <c r="H267" s="1031"/>
    </row>
    <row r="268" spans="1:17" ht="15" customHeight="1">
      <c r="B268" s="1031"/>
      <c r="C268" s="1031"/>
      <c r="D268" s="1031"/>
      <c r="E268" s="1031"/>
      <c r="F268" s="1031"/>
      <c r="G268" s="1031"/>
      <c r="H268" s="1031"/>
    </row>
    <row r="269" spans="1:17" ht="14.25" customHeight="1">
      <c r="B269" s="1031"/>
      <c r="C269" s="1031"/>
      <c r="D269" s="1031"/>
      <c r="E269" s="1031"/>
      <c r="F269" s="1031"/>
      <c r="G269" s="1031"/>
      <c r="H269" s="1031"/>
    </row>
    <row r="270" spans="1:17" ht="0.75" customHeight="1">
      <c r="B270" s="746"/>
      <c r="C270" s="746"/>
      <c r="D270" s="746"/>
      <c r="E270" s="746"/>
      <c r="F270" s="746"/>
      <c r="G270" s="746"/>
      <c r="H270" s="746"/>
    </row>
    <row r="271" spans="1:17" s="678" customFormat="1" ht="15" customHeight="1">
      <c r="A271" s="752">
        <f>A17+0.7</f>
        <v>3.7</v>
      </c>
      <c r="B271" s="757" t="s">
        <v>111</v>
      </c>
      <c r="C271" s="772"/>
      <c r="D271" s="773"/>
      <c r="E271" s="773"/>
      <c r="F271" s="758"/>
      <c r="G271" s="758"/>
      <c r="H271" s="758"/>
      <c r="I271" s="759"/>
      <c r="J271" s="759"/>
      <c r="K271" s="759"/>
      <c r="M271" s="759"/>
    </row>
    <row r="272" spans="1:17" s="678" customFormat="1" ht="4.5" customHeight="1">
      <c r="A272" s="752"/>
      <c r="B272" s="757"/>
      <c r="C272" s="772"/>
      <c r="D272" s="773"/>
      <c r="E272" s="773"/>
      <c r="F272" s="758"/>
      <c r="G272" s="758"/>
      <c r="H272" s="758"/>
      <c r="I272" s="759"/>
      <c r="J272" s="759"/>
      <c r="K272" s="759"/>
      <c r="M272" s="759"/>
    </row>
    <row r="273" spans="1:16" s="678" customFormat="1" ht="15" customHeight="1">
      <c r="A273" s="752"/>
      <c r="B273" s="1031" t="s">
        <v>909</v>
      </c>
      <c r="C273" s="1031"/>
      <c r="D273" s="1031"/>
      <c r="E273" s="1031"/>
      <c r="F273" s="1031"/>
      <c r="G273" s="1031"/>
      <c r="H273" s="1031"/>
      <c r="I273" s="758"/>
      <c r="J273" s="1029"/>
      <c r="K273" s="1029"/>
      <c r="L273" s="1029"/>
      <c r="M273" s="1029"/>
      <c r="N273" s="1029"/>
      <c r="O273" s="1029"/>
      <c r="P273" s="1029"/>
    </row>
    <row r="274" spans="1:16" s="678" customFormat="1" ht="14.5">
      <c r="A274" s="752"/>
      <c r="B274" s="1031"/>
      <c r="C274" s="1031"/>
      <c r="D274" s="1031"/>
      <c r="E274" s="1031"/>
      <c r="F274" s="1031"/>
      <c r="G274" s="1031"/>
      <c r="H274" s="1031"/>
      <c r="I274" s="758"/>
      <c r="J274" s="759"/>
      <c r="K274" s="759"/>
      <c r="M274" s="759"/>
    </row>
    <row r="275" spans="1:16" s="678" customFormat="1" ht="14.5">
      <c r="A275" s="752"/>
      <c r="B275" s="1031"/>
      <c r="C275" s="1031"/>
      <c r="D275" s="1031"/>
      <c r="E275" s="1031"/>
      <c r="F275" s="1031"/>
      <c r="G275" s="1031"/>
      <c r="H275" s="1031"/>
      <c r="I275" s="758"/>
      <c r="J275" s="759"/>
      <c r="K275" s="759"/>
      <c r="M275" s="759"/>
    </row>
    <row r="276" spans="1:16" s="678" customFormat="1" ht="14.5">
      <c r="A276" s="752"/>
      <c r="B276" s="1031"/>
      <c r="C276" s="1031"/>
      <c r="D276" s="1031"/>
      <c r="E276" s="1031"/>
      <c r="F276" s="1031"/>
      <c r="G276" s="1031"/>
      <c r="H276" s="1031"/>
      <c r="I276" s="758"/>
      <c r="J276" s="759"/>
      <c r="K276" s="759"/>
      <c r="M276" s="759"/>
    </row>
    <row r="277" spans="1:16" s="678" customFormat="1" ht="14.5">
      <c r="A277" s="752"/>
      <c r="B277" s="1031"/>
      <c r="C277" s="1031"/>
      <c r="D277" s="1031"/>
      <c r="E277" s="1031"/>
      <c r="F277" s="1031"/>
      <c r="G277" s="1031"/>
      <c r="H277" s="1031"/>
      <c r="I277" s="758"/>
      <c r="J277" s="759"/>
      <c r="K277" s="759"/>
      <c r="M277" s="759"/>
    </row>
    <row r="278" spans="1:16" s="678" customFormat="1" ht="17.25" customHeight="1">
      <c r="A278" s="752"/>
      <c r="B278" s="1031"/>
      <c r="C278" s="1031"/>
      <c r="D278" s="1031"/>
      <c r="E278" s="1031"/>
      <c r="F278" s="1031"/>
      <c r="G278" s="1031"/>
      <c r="H278" s="1031"/>
      <c r="I278" s="758"/>
      <c r="J278" s="759"/>
      <c r="K278" s="759"/>
      <c r="M278" s="759"/>
    </row>
    <row r="279" spans="1:16" s="678" customFormat="1" ht="9.75" customHeight="1">
      <c r="A279" s="752"/>
      <c r="B279" s="774"/>
      <c r="C279" s="774"/>
      <c r="D279" s="774"/>
      <c r="E279" s="774"/>
      <c r="F279" s="774"/>
      <c r="G279" s="774"/>
      <c r="H279" s="774"/>
      <c r="I279" s="758"/>
      <c r="J279" s="759"/>
      <c r="K279" s="759"/>
      <c r="M279" s="759"/>
    </row>
    <row r="280" spans="1:16" ht="15" customHeight="1">
      <c r="A280" s="775">
        <f>A271+0.1</f>
        <v>3.8000000000000003</v>
      </c>
      <c r="B280" s="745" t="s">
        <v>712</v>
      </c>
      <c r="C280" s="745"/>
      <c r="D280" s="745"/>
      <c r="E280" s="745"/>
      <c r="F280" s="745"/>
    </row>
    <row r="281" spans="1:16" ht="3" customHeight="1"/>
    <row r="282" spans="1:16" ht="14.5">
      <c r="B282" s="1029" t="s">
        <v>722</v>
      </c>
      <c r="C282" s="1029"/>
      <c r="D282" s="1029"/>
      <c r="E282" s="1029"/>
      <c r="F282" s="1029"/>
      <c r="G282" s="1029"/>
      <c r="H282" s="1029"/>
    </row>
    <row r="283" spans="1:16" ht="14.5">
      <c r="B283" s="1029"/>
      <c r="C283" s="1029"/>
      <c r="D283" s="1029"/>
      <c r="E283" s="1029"/>
      <c r="F283" s="1029"/>
      <c r="G283" s="1029"/>
      <c r="H283" s="1029"/>
    </row>
    <row r="284" spans="1:16" ht="14.5">
      <c r="B284" s="1029"/>
      <c r="C284" s="1029"/>
      <c r="D284" s="1029"/>
      <c r="E284" s="1029"/>
      <c r="F284" s="1029"/>
      <c r="G284" s="1029"/>
      <c r="H284" s="1029"/>
    </row>
    <row r="285" spans="1:16" ht="14.5">
      <c r="B285" s="1029"/>
      <c r="C285" s="1029"/>
      <c r="D285" s="1029"/>
      <c r="E285" s="1029"/>
      <c r="F285" s="1029"/>
      <c r="G285" s="1029"/>
      <c r="H285" s="1029"/>
    </row>
    <row r="286" spans="1:16" ht="14.5">
      <c r="B286" s="1029"/>
      <c r="C286" s="1029"/>
      <c r="D286" s="1029"/>
      <c r="E286" s="1029"/>
      <c r="F286" s="1029"/>
      <c r="G286" s="1029"/>
      <c r="H286" s="1029"/>
    </row>
    <row r="287" spans="1:16" ht="18.75" customHeight="1">
      <c r="B287" s="1029"/>
      <c r="C287" s="1029"/>
      <c r="D287" s="1029"/>
      <c r="E287" s="1029"/>
      <c r="F287" s="1029"/>
      <c r="G287" s="1029"/>
      <c r="H287" s="1029"/>
    </row>
    <row r="288" spans="1:16" s="678" customFormat="1" ht="14.25" customHeight="1">
      <c r="A288" s="775">
        <f>A280+0.1</f>
        <v>3.9000000000000004</v>
      </c>
      <c r="B288" s="1046" t="s">
        <v>21</v>
      </c>
      <c r="C288" s="1046"/>
      <c r="D288" s="1046"/>
      <c r="E288" s="1046"/>
      <c r="F288" s="776"/>
      <c r="G288" s="776"/>
      <c r="H288" s="776"/>
      <c r="I288" s="758"/>
      <c r="J288" s="759"/>
      <c r="K288" s="759"/>
      <c r="M288" s="759"/>
    </row>
    <row r="289" spans="1:17" s="678" customFormat="1" ht="5.25" customHeight="1">
      <c r="A289" s="738"/>
      <c r="B289" s="777"/>
      <c r="C289" s="777"/>
      <c r="D289" s="777"/>
      <c r="E289" s="777"/>
      <c r="F289" s="777"/>
      <c r="G289" s="777"/>
      <c r="H289" s="777"/>
      <c r="I289" s="758"/>
      <c r="J289" s="759"/>
      <c r="K289" s="759"/>
      <c r="M289" s="759"/>
    </row>
    <row r="290" spans="1:17" s="678" customFormat="1" ht="14.25" customHeight="1">
      <c r="A290" s="738"/>
      <c r="B290" s="1031" t="s">
        <v>1009</v>
      </c>
      <c r="C290" s="1031"/>
      <c r="D290" s="1031"/>
      <c r="E290" s="1031"/>
      <c r="F290" s="1031"/>
      <c r="G290" s="1031"/>
      <c r="H290" s="1031"/>
      <c r="I290" s="758"/>
      <c r="J290" s="759"/>
      <c r="K290" s="759"/>
      <c r="L290" s="778"/>
      <c r="M290" s="759"/>
    </row>
    <row r="291" spans="1:17" s="678" customFormat="1" ht="16.5" customHeight="1">
      <c r="A291" s="738"/>
      <c r="B291" s="1031"/>
      <c r="C291" s="1031"/>
      <c r="D291" s="1031"/>
      <c r="E291" s="1031"/>
      <c r="F291" s="1031"/>
      <c r="G291" s="1031"/>
      <c r="H291" s="1031"/>
      <c r="I291" s="758"/>
      <c r="J291" s="759"/>
      <c r="K291" s="759"/>
      <c r="L291" s="778"/>
      <c r="M291" s="759"/>
    </row>
    <row r="292" spans="1:17" s="678" customFormat="1" ht="17.25" customHeight="1">
      <c r="A292" s="738"/>
      <c r="B292" s="779" t="s">
        <v>224</v>
      </c>
      <c r="C292" s="780"/>
      <c r="D292" s="776" t="s">
        <v>648</v>
      </c>
      <c r="F292" s="776"/>
      <c r="G292" s="776"/>
      <c r="I292" s="758"/>
      <c r="J292" s="759"/>
      <c r="K292" s="759"/>
      <c r="L292" s="781"/>
      <c r="M292" s="759"/>
    </row>
    <row r="293" spans="1:17" s="678" customFormat="1" ht="7.5" customHeight="1">
      <c r="A293" s="738"/>
      <c r="B293" s="779"/>
      <c r="C293" s="780"/>
      <c r="D293" s="780"/>
      <c r="E293" s="776"/>
      <c r="F293" s="776"/>
      <c r="G293" s="776"/>
      <c r="I293" s="758"/>
      <c r="J293" s="759"/>
      <c r="K293" s="759"/>
      <c r="M293" s="759"/>
    </row>
    <row r="294" spans="1:17" s="678" customFormat="1" ht="28.5" customHeight="1">
      <c r="A294" s="738"/>
      <c r="B294" s="1047" t="s">
        <v>225</v>
      </c>
      <c r="C294" s="1047"/>
      <c r="D294" s="1048" t="s">
        <v>873</v>
      </c>
      <c r="E294" s="1048"/>
      <c r="F294" s="1048"/>
      <c r="G294" s="1048"/>
      <c r="H294" s="1048"/>
      <c r="I294" s="758"/>
      <c r="J294" s="759"/>
      <c r="K294" s="759"/>
      <c r="M294" s="759"/>
    </row>
    <row r="295" spans="1:17" s="678" customFormat="1" ht="4.5" customHeight="1">
      <c r="A295" s="738"/>
      <c r="B295" s="779"/>
      <c r="C295" s="780"/>
      <c r="D295" s="780"/>
      <c r="E295" s="776"/>
      <c r="F295" s="776"/>
      <c r="G295" s="776"/>
      <c r="I295" s="758"/>
      <c r="J295" s="759"/>
      <c r="K295" s="759"/>
      <c r="M295" s="759"/>
    </row>
    <row r="296" spans="1:17" s="678" customFormat="1" ht="27" customHeight="1">
      <c r="A296" s="738"/>
      <c r="B296" s="1050" t="s">
        <v>226</v>
      </c>
      <c r="C296" s="1050"/>
      <c r="D296" s="1031" t="s">
        <v>874</v>
      </c>
      <c r="E296" s="1031"/>
      <c r="F296" s="1031"/>
      <c r="G296" s="1031"/>
      <c r="H296" s="1031"/>
      <c r="I296" s="758"/>
      <c r="J296" s="759"/>
      <c r="K296" s="759"/>
      <c r="M296" s="759"/>
      <c r="N296" s="1051"/>
      <c r="O296" s="1051"/>
      <c r="P296" s="1051"/>
      <c r="Q296" s="1051"/>
    </row>
    <row r="297" spans="1:17" s="678" customFormat="1" ht="6.75" customHeight="1">
      <c r="A297" s="738"/>
      <c r="B297" s="782"/>
      <c r="C297" s="782"/>
      <c r="D297" s="1048"/>
      <c r="E297" s="1048"/>
      <c r="F297" s="1048"/>
      <c r="G297" s="746"/>
      <c r="H297" s="746"/>
      <c r="I297" s="758"/>
      <c r="J297" s="759"/>
      <c r="K297" s="759"/>
      <c r="M297" s="759"/>
      <c r="N297" s="783"/>
      <c r="O297" s="783"/>
      <c r="P297" s="783"/>
      <c r="Q297" s="783"/>
    </row>
    <row r="298" spans="1:17" s="678" customFormat="1" ht="15" customHeight="1">
      <c r="A298" s="738"/>
      <c r="B298" s="779" t="s">
        <v>673</v>
      </c>
      <c r="C298" s="780"/>
      <c r="D298" s="776" t="s">
        <v>674</v>
      </c>
      <c r="F298" s="777"/>
      <c r="G298" s="777"/>
      <c r="H298" s="777"/>
      <c r="I298" s="745"/>
      <c r="J298" s="739"/>
      <c r="K298" s="739"/>
      <c r="L298" s="745"/>
      <c r="M298" s="745"/>
      <c r="N298" s="745"/>
      <c r="O298" s="745"/>
      <c r="P298" s="745"/>
    </row>
    <row r="299" spans="1:17" s="678" customFormat="1" ht="9" customHeight="1">
      <c r="A299" s="738"/>
      <c r="B299" s="739"/>
      <c r="C299" s="739"/>
      <c r="D299" s="739"/>
      <c r="E299" s="739"/>
      <c r="F299" s="739"/>
      <c r="G299" s="784"/>
      <c r="H299" s="784"/>
      <c r="I299" s="758"/>
      <c r="J299" s="739"/>
      <c r="K299" s="739"/>
      <c r="L299" s="745"/>
      <c r="M299" s="745"/>
      <c r="N299" s="745"/>
      <c r="O299" s="745"/>
      <c r="P299" s="745"/>
    </row>
    <row r="300" spans="1:17" s="678" customFormat="1" ht="9" customHeight="1">
      <c r="A300" s="738"/>
      <c r="B300" s="739"/>
      <c r="C300" s="739"/>
      <c r="D300" s="739"/>
      <c r="E300" s="739"/>
      <c r="F300" s="739"/>
      <c r="G300" s="784"/>
      <c r="H300" s="784"/>
      <c r="I300" s="758"/>
      <c r="J300" s="739"/>
      <c r="K300" s="739"/>
      <c r="L300" s="745"/>
      <c r="M300" s="745"/>
      <c r="N300" s="745"/>
      <c r="O300" s="745"/>
      <c r="P300" s="745"/>
    </row>
    <row r="301" spans="1:17" s="678" customFormat="1" ht="14.5">
      <c r="A301" s="785">
        <f>A17+0.1</f>
        <v>3.1</v>
      </c>
      <c r="B301" s="1052" t="s">
        <v>715</v>
      </c>
      <c r="C301" s="1052"/>
      <c r="D301" s="1052"/>
      <c r="E301" s="1052"/>
      <c r="F301" s="1052"/>
      <c r="G301" s="1052"/>
      <c r="H301" s="1052"/>
      <c r="I301" s="774"/>
      <c r="J301" s="759"/>
      <c r="K301" s="759"/>
      <c r="M301" s="759"/>
    </row>
    <row r="302" spans="1:17" ht="3" customHeight="1">
      <c r="A302" s="752"/>
      <c r="B302" s="745"/>
      <c r="C302" s="743"/>
      <c r="D302" s="743"/>
      <c r="E302" s="743"/>
      <c r="F302" s="743"/>
      <c r="G302" s="743"/>
      <c r="H302" s="743"/>
    </row>
    <row r="303" spans="1:17" s="678" customFormat="1" ht="39.75" customHeight="1">
      <c r="A303" s="752"/>
      <c r="B303" s="1049" t="s">
        <v>719</v>
      </c>
      <c r="C303" s="1049"/>
      <c r="D303" s="1049"/>
      <c r="E303" s="1049"/>
      <c r="F303" s="1049"/>
      <c r="G303" s="1049"/>
      <c r="H303" s="1049"/>
      <c r="I303" s="759"/>
      <c r="J303" s="759"/>
      <c r="K303" s="759"/>
      <c r="M303" s="759"/>
    </row>
    <row r="304" spans="1:17" s="678" customFormat="1" ht="5.25" customHeight="1">
      <c r="A304" s="752"/>
      <c r="B304" s="786"/>
      <c r="C304" s="786"/>
      <c r="D304" s="786"/>
      <c r="E304" s="786"/>
      <c r="F304" s="786"/>
      <c r="G304" s="786"/>
      <c r="H304" s="786"/>
      <c r="I304" s="759"/>
      <c r="J304" s="759"/>
      <c r="K304" s="759"/>
      <c r="M304" s="759"/>
    </row>
    <row r="305" spans="1:8" ht="15" customHeight="1">
      <c r="A305" s="787">
        <f>A301+0.01</f>
        <v>3.11</v>
      </c>
      <c r="B305" s="745" t="s">
        <v>289</v>
      </c>
      <c r="C305" s="743"/>
      <c r="D305" s="743"/>
      <c r="E305" s="743"/>
      <c r="F305" s="743"/>
      <c r="G305" s="743"/>
      <c r="H305" s="743"/>
    </row>
    <row r="306" spans="1:8" ht="3" customHeight="1">
      <c r="A306" s="788"/>
      <c r="B306" s="745"/>
      <c r="C306" s="743"/>
      <c r="D306" s="743"/>
      <c r="E306" s="743"/>
      <c r="F306" s="743"/>
      <c r="G306" s="743"/>
      <c r="H306" s="743"/>
    </row>
    <row r="307" spans="1:8" ht="16.5" customHeight="1">
      <c r="A307" s="752"/>
      <c r="B307" s="1049" t="s">
        <v>908</v>
      </c>
      <c r="C307" s="1049"/>
      <c r="D307" s="1049"/>
      <c r="E307" s="1049"/>
      <c r="F307" s="1049"/>
      <c r="G307" s="1049"/>
      <c r="H307" s="1049"/>
    </row>
    <row r="308" spans="1:8" ht="14.5">
      <c r="A308" s="752"/>
      <c r="B308" s="1049"/>
      <c r="C308" s="1049"/>
      <c r="D308" s="1049"/>
      <c r="E308" s="1049"/>
      <c r="F308" s="1049"/>
      <c r="G308" s="1049"/>
      <c r="H308" s="1049"/>
    </row>
    <row r="309" spans="1:8" ht="14.5">
      <c r="A309" s="752"/>
      <c r="B309" s="1049"/>
      <c r="C309" s="1049"/>
      <c r="D309" s="1049"/>
      <c r="E309" s="1049"/>
      <c r="F309" s="1049"/>
      <c r="G309" s="1049"/>
      <c r="H309" s="1049"/>
    </row>
    <row r="310" spans="1:8" ht="14.5">
      <c r="A310" s="752"/>
      <c r="B310" s="1049"/>
      <c r="C310" s="1049"/>
      <c r="D310" s="1049"/>
      <c r="E310" s="1049"/>
      <c r="F310" s="1049"/>
      <c r="G310" s="1049"/>
      <c r="H310" s="1049"/>
    </row>
    <row r="311" spans="1:8" ht="10.5" customHeight="1">
      <c r="A311" s="752"/>
      <c r="B311" s="1049"/>
      <c r="C311" s="1049"/>
      <c r="D311" s="1049"/>
      <c r="E311" s="1049"/>
      <c r="F311" s="1049"/>
      <c r="G311" s="1049"/>
      <c r="H311" s="1049"/>
    </row>
    <row r="312" spans="1:8" ht="9" customHeight="1">
      <c r="A312" s="752"/>
      <c r="B312" s="786"/>
      <c r="C312" s="786"/>
      <c r="D312" s="786"/>
      <c r="E312" s="786"/>
      <c r="F312" s="786"/>
      <c r="G312" s="786"/>
      <c r="H312" s="786"/>
    </row>
    <row r="313" spans="1:8" ht="14.5">
      <c r="A313" s="789">
        <f>A305+0.01</f>
        <v>3.1199999999999997</v>
      </c>
      <c r="B313" s="1034" t="s">
        <v>314</v>
      </c>
      <c r="C313" s="1034"/>
      <c r="D313" s="1034"/>
      <c r="E313" s="1034"/>
    </row>
    <row r="314" spans="1:8" ht="4.5" customHeight="1">
      <c r="A314" s="740"/>
      <c r="B314" s="741"/>
      <c r="C314" s="741"/>
      <c r="D314" s="741"/>
      <c r="E314" s="741"/>
    </row>
    <row r="315" spans="1:8" ht="15" customHeight="1">
      <c r="B315" s="1029" t="s">
        <v>4063</v>
      </c>
      <c r="C315" s="1029"/>
      <c r="D315" s="1029"/>
      <c r="E315" s="1029"/>
      <c r="F315" s="1029"/>
      <c r="G315" s="1029"/>
      <c r="H315" s="1029"/>
    </row>
    <row r="316" spans="1:8" ht="14.5">
      <c r="B316" s="1029"/>
      <c r="C316" s="1029"/>
      <c r="D316" s="1029"/>
      <c r="E316" s="1029"/>
      <c r="F316" s="1029"/>
      <c r="G316" s="1029"/>
      <c r="H316" s="1029"/>
    </row>
    <row r="317" spans="1:8" ht="14.5">
      <c r="B317" s="1029"/>
      <c r="C317" s="1029"/>
      <c r="D317" s="1029"/>
      <c r="E317" s="1029"/>
      <c r="F317" s="1029"/>
      <c r="G317" s="1029"/>
      <c r="H317" s="1029"/>
    </row>
    <row r="318" spans="1:8" ht="14.5">
      <c r="B318" s="1029"/>
      <c r="C318" s="1029"/>
      <c r="D318" s="1029"/>
      <c r="E318" s="1029"/>
      <c r="F318" s="1029"/>
      <c r="G318" s="1029"/>
      <c r="H318" s="1029"/>
    </row>
    <row r="319" spans="1:8" ht="14.25" customHeight="1">
      <c r="B319" s="1029"/>
      <c r="C319" s="1029"/>
      <c r="D319" s="1029"/>
      <c r="E319" s="1029"/>
      <c r="F319" s="1029"/>
      <c r="G319" s="1029"/>
      <c r="H319" s="1029"/>
    </row>
    <row r="320" spans="1:8" ht="4.5" customHeight="1">
      <c r="B320" s="745"/>
    </row>
    <row r="321" spans="1:14" ht="14.5">
      <c r="A321" s="789">
        <f>A313+0.01</f>
        <v>3.1299999999999994</v>
      </c>
      <c r="B321" s="1034" t="s">
        <v>282</v>
      </c>
      <c r="C321" s="1034"/>
      <c r="D321" s="1034"/>
      <c r="E321" s="1034"/>
    </row>
    <row r="322" spans="1:14" ht="4.5" customHeight="1">
      <c r="A322" s="790"/>
      <c r="B322" s="791"/>
      <c r="C322" s="791"/>
      <c r="D322" s="791"/>
      <c r="E322" s="791"/>
    </row>
    <row r="323" spans="1:14" ht="15" customHeight="1">
      <c r="B323" s="1029" t="s">
        <v>4144</v>
      </c>
      <c r="C323" s="1029"/>
      <c r="D323" s="1029"/>
      <c r="E323" s="1029"/>
      <c r="F323" s="1029"/>
      <c r="G323" s="1029"/>
      <c r="H323" s="1029"/>
    </row>
    <row r="324" spans="1:14" ht="14.5">
      <c r="B324" s="1029"/>
      <c r="C324" s="1029"/>
      <c r="D324" s="1029"/>
      <c r="E324" s="1029"/>
      <c r="F324" s="1029"/>
      <c r="G324" s="1029"/>
      <c r="H324" s="1029"/>
    </row>
    <row r="325" spans="1:14" ht="14.5">
      <c r="B325" s="1029"/>
      <c r="C325" s="1029"/>
      <c r="D325" s="1029"/>
      <c r="E325" s="1029"/>
      <c r="F325" s="1029"/>
      <c r="G325" s="1029"/>
      <c r="H325" s="1029"/>
    </row>
    <row r="326" spans="1:14" ht="14.5">
      <c r="B326" s="1029"/>
      <c r="C326" s="1029"/>
      <c r="D326" s="1029"/>
      <c r="E326" s="1029"/>
      <c r="F326" s="1029"/>
      <c r="G326" s="1029"/>
      <c r="H326" s="1029"/>
    </row>
    <row r="327" spans="1:14" ht="14.5">
      <c r="B327" s="1029"/>
      <c r="C327" s="1029"/>
      <c r="D327" s="1029"/>
      <c r="E327" s="1029"/>
      <c r="F327" s="1029"/>
      <c r="G327" s="1029"/>
      <c r="H327" s="1029"/>
    </row>
    <row r="328" spans="1:14" ht="6.75" customHeight="1">
      <c r="B328" s="1029"/>
      <c r="C328" s="1029"/>
      <c r="D328" s="1029"/>
      <c r="E328" s="1029"/>
      <c r="F328" s="1029"/>
      <c r="G328" s="1029"/>
      <c r="H328" s="1029"/>
    </row>
    <row r="329" spans="1:14" ht="8.25" customHeight="1">
      <c r="B329" s="743"/>
      <c r="C329" s="743"/>
      <c r="D329" s="743"/>
      <c r="E329" s="743"/>
      <c r="F329" s="743"/>
      <c r="G329" s="743"/>
      <c r="H329" s="743"/>
    </row>
    <row r="330" spans="1:14" s="678" customFormat="1" ht="14.5">
      <c r="A330" s="789">
        <f>A321+0.01</f>
        <v>3.1399999999999992</v>
      </c>
      <c r="B330" s="757" t="s">
        <v>1010</v>
      </c>
      <c r="C330" s="786"/>
      <c r="D330" s="786"/>
      <c r="E330" s="786"/>
      <c r="F330" s="786"/>
      <c r="G330" s="786"/>
      <c r="H330" s="786"/>
      <c r="I330" s="786"/>
      <c r="J330" s="759"/>
      <c r="K330" s="759"/>
      <c r="L330" s="759"/>
      <c r="N330" s="759"/>
    </row>
    <row r="331" spans="1:14" s="678" customFormat="1" ht="6" customHeight="1">
      <c r="A331" s="752"/>
      <c r="B331" s="786"/>
      <c r="C331" s="786"/>
      <c r="D331" s="786"/>
      <c r="E331" s="786"/>
      <c r="F331" s="786"/>
      <c r="G331" s="786"/>
      <c r="H331" s="786"/>
      <c r="I331" s="786"/>
      <c r="J331" s="759"/>
      <c r="K331" s="759"/>
      <c r="L331" s="759"/>
      <c r="N331" s="759"/>
    </row>
    <row r="332" spans="1:14" s="678" customFormat="1" ht="18.75" customHeight="1">
      <c r="A332" s="752"/>
      <c r="B332" s="1029" t="s">
        <v>988</v>
      </c>
      <c r="C332" s="1029"/>
      <c r="D332" s="1029"/>
      <c r="E332" s="1029"/>
      <c r="F332" s="1029"/>
      <c r="G332" s="1029"/>
      <c r="H332" s="1029"/>
      <c r="I332" s="1029"/>
      <c r="J332" s="1029"/>
      <c r="K332" s="759"/>
      <c r="L332" s="759"/>
      <c r="N332" s="759"/>
    </row>
    <row r="333" spans="1:14" s="678" customFormat="1" ht="37.5" customHeight="1">
      <c r="A333" s="752"/>
      <c r="B333" s="1029"/>
      <c r="C333" s="1029"/>
      <c r="D333" s="1029"/>
      <c r="E333" s="1029"/>
      <c r="F333" s="1029"/>
      <c r="G333" s="1029"/>
      <c r="H333" s="1029"/>
      <c r="I333" s="1029"/>
      <c r="J333" s="1029"/>
      <c r="K333" s="759"/>
      <c r="L333" s="759"/>
      <c r="N333" s="759"/>
    </row>
    <row r="334" spans="1:14" s="678" customFormat="1" ht="12.75" hidden="1" customHeight="1">
      <c r="A334" s="752"/>
      <c r="B334" s="1029" t="s">
        <v>1517</v>
      </c>
      <c r="C334" s="1029"/>
      <c r="D334" s="1029"/>
      <c r="E334" s="1029"/>
      <c r="F334" s="1029"/>
      <c r="G334" s="1029"/>
      <c r="H334" s="1029"/>
      <c r="I334" s="1029"/>
      <c r="J334" s="1029"/>
      <c r="K334" s="759"/>
      <c r="L334" s="759"/>
      <c r="N334" s="759"/>
    </row>
    <row r="335" spans="1:14" s="678" customFormat="1" ht="62.25" customHeight="1">
      <c r="A335" s="752"/>
      <c r="B335" s="1049" t="s">
        <v>1518</v>
      </c>
      <c r="C335" s="1049"/>
      <c r="D335" s="1049"/>
      <c r="E335" s="1049"/>
      <c r="F335" s="1049"/>
      <c r="G335" s="1049"/>
      <c r="H335" s="1049"/>
      <c r="I335" s="786"/>
      <c r="J335" s="759"/>
      <c r="K335" s="759"/>
      <c r="L335" s="759"/>
      <c r="N335" s="759"/>
    </row>
    <row r="336" spans="1:14" s="678" customFormat="1" ht="14.5">
      <c r="A336" s="752"/>
      <c r="B336" s="774"/>
      <c r="C336" s="774"/>
      <c r="D336" s="774"/>
      <c r="E336" s="774"/>
      <c r="F336" s="774"/>
      <c r="G336" s="774"/>
      <c r="H336" s="774"/>
      <c r="I336" s="786"/>
      <c r="J336" s="759"/>
      <c r="K336" s="759"/>
      <c r="L336" s="759"/>
      <c r="N336" s="759"/>
    </row>
    <row r="337" spans="1:8" ht="15" customHeight="1">
      <c r="A337" s="792">
        <f>A330+0.01</f>
        <v>3.149999999999999</v>
      </c>
      <c r="B337" s="1053" t="s">
        <v>725</v>
      </c>
      <c r="C337" s="1053"/>
      <c r="D337" s="1053"/>
      <c r="E337" s="1053"/>
      <c r="F337" s="1053"/>
      <c r="G337" s="1053"/>
      <c r="H337" s="1053"/>
    </row>
    <row r="338" spans="1:8" ht="6" customHeight="1">
      <c r="A338" s="792"/>
      <c r="B338" s="793"/>
      <c r="C338" s="793"/>
      <c r="D338" s="793"/>
      <c r="E338" s="793"/>
      <c r="F338" s="793"/>
      <c r="G338" s="793"/>
      <c r="H338" s="793"/>
    </row>
    <row r="339" spans="1:8" ht="31.5" customHeight="1">
      <c r="B339" s="1029" t="s">
        <v>3903</v>
      </c>
      <c r="C339" s="1029"/>
      <c r="D339" s="1029"/>
      <c r="E339" s="1029"/>
      <c r="F339" s="1029"/>
      <c r="G339" s="1029"/>
      <c r="H339" s="1029"/>
    </row>
    <row r="340" spans="1:8" ht="14.5">
      <c r="B340" s="743"/>
      <c r="C340" s="743"/>
      <c r="D340" s="743"/>
      <c r="E340" s="743"/>
      <c r="F340" s="743"/>
      <c r="G340" s="743"/>
      <c r="H340" s="743"/>
    </row>
    <row r="341" spans="1:8" ht="17.149999999999999" customHeight="1">
      <c r="A341" s="792">
        <f>A337+0.01</f>
        <v>3.1599999999999988</v>
      </c>
      <c r="B341" s="1053" t="s">
        <v>1011</v>
      </c>
      <c r="C341" s="1053"/>
      <c r="D341" s="1053"/>
      <c r="E341" s="743"/>
      <c r="F341" s="743"/>
      <c r="G341" s="743"/>
      <c r="H341" s="743"/>
    </row>
    <row r="342" spans="1:8" ht="3.75" customHeight="1">
      <c r="A342" s="792"/>
      <c r="B342" s="793"/>
      <c r="C342" s="793"/>
      <c r="D342" s="793"/>
      <c r="E342" s="743"/>
      <c r="F342" s="743"/>
      <c r="G342" s="743"/>
      <c r="H342" s="743"/>
    </row>
    <row r="343" spans="1:8" ht="14.5">
      <c r="B343" s="1029" t="s">
        <v>726</v>
      </c>
      <c r="C343" s="1029"/>
      <c r="D343" s="1029"/>
      <c r="E343" s="1029"/>
      <c r="F343" s="1029"/>
      <c r="G343" s="1029"/>
      <c r="H343" s="1029"/>
    </row>
    <row r="344" spans="1:8" ht="14.5">
      <c r="B344" s="743"/>
      <c r="C344" s="743"/>
      <c r="D344" s="743"/>
      <c r="E344" s="743"/>
      <c r="F344" s="743"/>
      <c r="G344" s="743"/>
      <c r="H344" s="743"/>
    </row>
    <row r="345" spans="1:8" ht="14.5">
      <c r="A345" s="792">
        <f>A341+0.01</f>
        <v>3.1699999999999986</v>
      </c>
      <c r="B345" s="1053" t="s">
        <v>813</v>
      </c>
      <c r="C345" s="1053"/>
      <c r="D345" s="1053"/>
      <c r="E345" s="1053"/>
      <c r="F345" s="1053"/>
      <c r="G345" s="743"/>
      <c r="H345" s="743"/>
    </row>
    <row r="346" spans="1:8" ht="5.25" customHeight="1">
      <c r="B346" s="743"/>
      <c r="C346" s="743"/>
      <c r="D346" s="743"/>
      <c r="E346" s="743"/>
      <c r="F346" s="743"/>
      <c r="G346" s="743"/>
      <c r="H346" s="743"/>
    </row>
    <row r="347" spans="1:8" ht="13.5" customHeight="1">
      <c r="B347" s="1029" t="s">
        <v>814</v>
      </c>
      <c r="C347" s="1029"/>
      <c r="D347" s="1029"/>
      <c r="E347" s="1029"/>
      <c r="F347" s="1029"/>
      <c r="G347" s="1029"/>
      <c r="H347" s="1029"/>
    </row>
    <row r="348" spans="1:8" ht="18" customHeight="1">
      <c r="B348" s="1029"/>
      <c r="C348" s="1029"/>
      <c r="D348" s="1029"/>
      <c r="E348" s="1029"/>
      <c r="F348" s="1029"/>
      <c r="G348" s="1029"/>
      <c r="H348" s="1029"/>
    </row>
    <row r="349" spans="1:8" ht="14.5">
      <c r="B349" s="743"/>
      <c r="C349" s="743"/>
      <c r="D349" s="743"/>
      <c r="E349" s="743"/>
      <c r="F349" s="743"/>
      <c r="G349" s="743"/>
      <c r="H349" s="743"/>
    </row>
    <row r="350" spans="1:8" ht="14.5">
      <c r="A350" s="792">
        <f>A345+0.01</f>
        <v>3.1799999999999984</v>
      </c>
      <c r="B350" s="745" t="s">
        <v>1519</v>
      </c>
      <c r="C350" s="743"/>
      <c r="D350" s="743"/>
      <c r="E350" s="743"/>
      <c r="F350" s="743"/>
      <c r="G350" s="743"/>
      <c r="H350" s="743"/>
    </row>
    <row r="351" spans="1:8" ht="6.65" customHeight="1">
      <c r="B351" s="743"/>
      <c r="C351" s="743"/>
      <c r="D351" s="743"/>
      <c r="E351" s="743"/>
      <c r="F351" s="743"/>
      <c r="G351" s="743"/>
      <c r="H351" s="743"/>
    </row>
    <row r="352" spans="1:8" ht="14.65" customHeight="1">
      <c r="B352" s="1054" t="s">
        <v>4145</v>
      </c>
      <c r="C352" s="1054"/>
      <c r="D352" s="1054"/>
      <c r="E352" s="1054"/>
      <c r="F352" s="1054"/>
      <c r="G352" s="1054"/>
      <c r="H352" s="1054"/>
    </row>
    <row r="353" spans="1:8" ht="14.65" customHeight="1">
      <c r="B353" s="1054"/>
      <c r="C353" s="1054"/>
      <c r="D353" s="1054"/>
      <c r="E353" s="1054"/>
      <c r="F353" s="1054"/>
      <c r="G353" s="1054"/>
      <c r="H353" s="1054"/>
    </row>
    <row r="354" spans="1:8" ht="14.5">
      <c r="B354" s="743"/>
      <c r="C354" s="743"/>
      <c r="D354" s="743"/>
      <c r="E354" s="743"/>
      <c r="F354" s="743"/>
      <c r="G354" s="743"/>
      <c r="H354" s="743"/>
    </row>
    <row r="355" spans="1:8" ht="13.5" customHeight="1">
      <c r="A355" s="792">
        <f>A350+0.01</f>
        <v>3.1899999999999982</v>
      </c>
      <c r="B355" s="1053" t="s">
        <v>815</v>
      </c>
      <c r="C355" s="1053"/>
      <c r="D355" s="1053"/>
      <c r="E355" s="1053"/>
      <c r="F355" s="1053"/>
      <c r="G355" s="793"/>
      <c r="H355" s="793"/>
    </row>
    <row r="356" spans="1:8" ht="6" customHeight="1">
      <c r="A356" s="792"/>
      <c r="B356" s="793"/>
      <c r="C356" s="793"/>
      <c r="D356" s="793"/>
      <c r="E356" s="793"/>
      <c r="F356" s="793"/>
      <c r="G356" s="793"/>
      <c r="H356" s="793"/>
    </row>
    <row r="357" spans="1:8" ht="15" customHeight="1">
      <c r="B357" s="1029" t="s">
        <v>1481</v>
      </c>
      <c r="C357" s="1029"/>
      <c r="D357" s="1029"/>
      <c r="E357" s="1029"/>
      <c r="F357" s="1029"/>
      <c r="G357" s="1029"/>
      <c r="H357" s="1029"/>
    </row>
    <row r="358" spans="1:8" ht="27.75" customHeight="1">
      <c r="B358" s="1029"/>
      <c r="C358" s="1029"/>
      <c r="D358" s="1029"/>
      <c r="E358" s="1029"/>
      <c r="F358" s="1029"/>
      <c r="G358" s="1029"/>
      <c r="H358" s="1029"/>
    </row>
    <row r="359" spans="1:8" ht="14.5">
      <c r="B359" s="1029" t="s">
        <v>816</v>
      </c>
      <c r="C359" s="1029"/>
      <c r="D359" s="1029"/>
      <c r="E359" s="1029"/>
      <c r="F359" s="1029"/>
      <c r="G359" s="1029"/>
      <c r="H359" s="1029"/>
    </row>
    <row r="360" spans="1:8" ht="14.5">
      <c r="B360" s="1029"/>
      <c r="C360" s="1029"/>
      <c r="D360" s="1029"/>
      <c r="E360" s="1029"/>
      <c r="F360" s="1029"/>
      <c r="G360" s="1029"/>
      <c r="H360" s="1029"/>
    </row>
    <row r="361" spans="1:8" ht="14.5">
      <c r="B361" s="1029"/>
      <c r="C361" s="1029"/>
      <c r="D361" s="1029"/>
      <c r="E361" s="1029"/>
      <c r="F361" s="1029"/>
      <c r="G361" s="1029"/>
      <c r="H361" s="1029"/>
    </row>
    <row r="362" spans="1:8" ht="14.5">
      <c r="B362" s="1029"/>
      <c r="C362" s="1029"/>
      <c r="D362" s="1029"/>
      <c r="E362" s="1029"/>
      <c r="F362" s="1029"/>
      <c r="G362" s="1029"/>
      <c r="H362" s="1029"/>
    </row>
    <row r="363" spans="1:8" ht="14.5">
      <c r="B363" s="1029"/>
      <c r="C363" s="1029"/>
      <c r="D363" s="1029"/>
      <c r="E363" s="1029"/>
      <c r="F363" s="1029"/>
      <c r="G363" s="1029"/>
      <c r="H363" s="1029"/>
    </row>
    <row r="364" spans="1:8" ht="14.5">
      <c r="B364" s="1029"/>
      <c r="C364" s="1029"/>
      <c r="D364" s="1029"/>
      <c r="E364" s="1029"/>
      <c r="F364" s="1029"/>
      <c r="G364" s="1029"/>
      <c r="H364" s="1029"/>
    </row>
    <row r="365" spans="1:8" ht="14.5">
      <c r="B365" s="1029"/>
      <c r="C365" s="1029"/>
      <c r="D365" s="1029"/>
      <c r="E365" s="1029"/>
      <c r="F365" s="1029"/>
      <c r="G365" s="1029"/>
      <c r="H365" s="1029"/>
    </row>
    <row r="366" spans="1:8" ht="7.5" customHeight="1">
      <c r="B366" s="1029"/>
      <c r="C366" s="1029"/>
      <c r="D366" s="1029"/>
      <c r="E366" s="1029"/>
      <c r="F366" s="1029"/>
      <c r="G366" s="1029"/>
      <c r="H366" s="1029"/>
    </row>
    <row r="367" spans="1:8" ht="14.5">
      <c r="B367" s="1029" t="s">
        <v>817</v>
      </c>
      <c r="C367" s="1029"/>
      <c r="D367" s="1029"/>
      <c r="E367" s="1029"/>
      <c r="F367" s="1029"/>
      <c r="G367" s="1029"/>
      <c r="H367" s="1029"/>
    </row>
    <row r="368" spans="1:8" ht="6.65" customHeight="1">
      <c r="B368" s="743"/>
      <c r="C368" s="743"/>
      <c r="D368" s="743"/>
      <c r="E368" s="743"/>
      <c r="F368" s="743"/>
      <c r="G368" s="743"/>
      <c r="H368" s="743"/>
    </row>
    <row r="369" spans="2:8" ht="14.5">
      <c r="B369" s="1029" t="s">
        <v>818</v>
      </c>
      <c r="C369" s="1029"/>
      <c r="D369" s="1029"/>
      <c r="E369" s="1029"/>
      <c r="F369" s="1029"/>
      <c r="G369" s="1029"/>
      <c r="H369" s="1029"/>
    </row>
    <row r="370" spans="2:8" ht="14.5">
      <c r="B370" s="1029"/>
      <c r="C370" s="1029"/>
      <c r="D370" s="1029"/>
      <c r="E370" s="1029"/>
      <c r="F370" s="1029"/>
      <c r="G370" s="1029"/>
      <c r="H370" s="1029"/>
    </row>
    <row r="371" spans="2:8" ht="14.5">
      <c r="B371" s="1029"/>
      <c r="C371" s="1029"/>
      <c r="D371" s="1029"/>
      <c r="E371" s="1029"/>
      <c r="F371" s="1029"/>
      <c r="G371" s="1029"/>
      <c r="H371" s="1029"/>
    </row>
    <row r="372" spans="2:8" ht="14.5">
      <c r="B372" s="1029"/>
      <c r="C372" s="1029"/>
      <c r="D372" s="1029"/>
      <c r="E372" s="1029"/>
      <c r="F372" s="1029"/>
      <c r="G372" s="1029"/>
      <c r="H372" s="1029"/>
    </row>
    <row r="373" spans="2:8" ht="8.65" customHeight="1">
      <c r="B373" s="1029"/>
      <c r="C373" s="1029"/>
      <c r="D373" s="1029"/>
      <c r="E373" s="1029"/>
      <c r="F373" s="1029"/>
      <c r="G373" s="1029"/>
      <c r="H373" s="1029"/>
    </row>
    <row r="374" spans="2:8" ht="3.75" customHeight="1">
      <c r="B374" s="743"/>
      <c r="C374" s="743"/>
      <c r="D374" s="743"/>
      <c r="E374" s="743"/>
      <c r="F374" s="743"/>
      <c r="G374" s="743"/>
      <c r="H374" s="743"/>
    </row>
    <row r="375" spans="2:8" ht="32.65" customHeight="1">
      <c r="B375" s="1029" t="s">
        <v>819</v>
      </c>
      <c r="C375" s="1029"/>
      <c r="D375" s="1029"/>
      <c r="E375" s="1029"/>
      <c r="F375" s="1029"/>
      <c r="G375" s="1029"/>
      <c r="H375" s="1029"/>
    </row>
    <row r="376" spans="2:8" ht="14.5">
      <c r="B376" s="1029"/>
      <c r="C376" s="1029"/>
      <c r="D376" s="1029"/>
      <c r="E376" s="1029"/>
      <c r="F376" s="1029"/>
      <c r="G376" s="1029"/>
      <c r="H376" s="1029"/>
    </row>
    <row r="377" spans="2:8" ht="2.25" customHeight="1">
      <c r="B377" s="743"/>
      <c r="C377" s="743"/>
      <c r="D377" s="743"/>
      <c r="E377" s="743"/>
      <c r="F377" s="743"/>
      <c r="G377" s="743"/>
      <c r="H377" s="743"/>
    </row>
    <row r="378" spans="2:8" ht="14.5">
      <c r="B378" s="794" t="s">
        <v>820</v>
      </c>
      <c r="C378" s="1029" t="s">
        <v>1500</v>
      </c>
      <c r="D378" s="1029"/>
      <c r="E378" s="1029"/>
      <c r="F378" s="1029"/>
      <c r="G378" s="1029"/>
      <c r="H378" s="1029"/>
    </row>
    <row r="379" spans="2:8" ht="14.5">
      <c r="B379" s="743"/>
      <c r="C379" s="1029"/>
      <c r="D379" s="1029"/>
      <c r="E379" s="1029"/>
      <c r="F379" s="1029"/>
      <c r="G379" s="1029"/>
      <c r="H379" s="1029"/>
    </row>
    <row r="380" spans="2:8" ht="14.5">
      <c r="B380" s="743"/>
      <c r="C380" s="1029"/>
      <c r="D380" s="1029"/>
      <c r="E380" s="1029"/>
      <c r="F380" s="1029"/>
      <c r="G380" s="1029"/>
      <c r="H380" s="1029"/>
    </row>
    <row r="381" spans="2:8" ht="14.5">
      <c r="B381" s="743"/>
      <c r="C381" s="1029"/>
      <c r="D381" s="1029"/>
      <c r="E381" s="1029"/>
      <c r="F381" s="1029"/>
      <c r="G381" s="1029"/>
      <c r="H381" s="1029"/>
    </row>
    <row r="382" spans="2:8" ht="3" customHeight="1">
      <c r="B382" s="743"/>
      <c r="C382" s="795"/>
      <c r="D382" s="795"/>
      <c r="E382" s="795"/>
      <c r="F382" s="795"/>
      <c r="G382" s="795"/>
      <c r="H382" s="795"/>
    </row>
    <row r="383" spans="2:8" ht="14.5">
      <c r="B383" s="794" t="s">
        <v>605</v>
      </c>
      <c r="C383" s="1029" t="s">
        <v>821</v>
      </c>
      <c r="D383" s="1029"/>
      <c r="E383" s="1029"/>
      <c r="F383" s="1029"/>
      <c r="G383" s="1029"/>
      <c r="H383" s="1029"/>
    </row>
    <row r="384" spans="2:8" ht="14.5">
      <c r="B384" s="743"/>
      <c r="C384" s="1029"/>
      <c r="D384" s="1029"/>
      <c r="E384" s="1029"/>
      <c r="F384" s="1029"/>
      <c r="G384" s="1029"/>
      <c r="H384" s="1029"/>
    </row>
    <row r="385" spans="2:8" ht="3.75" customHeight="1">
      <c r="B385" s="743"/>
      <c r="C385" s="795"/>
      <c r="D385" s="795"/>
      <c r="E385" s="795"/>
      <c r="F385" s="795"/>
      <c r="G385" s="795"/>
      <c r="H385" s="795"/>
    </row>
    <row r="386" spans="2:8" ht="13.5" customHeight="1">
      <c r="B386" s="794" t="s">
        <v>572</v>
      </c>
      <c r="C386" s="1029" t="s">
        <v>1501</v>
      </c>
      <c r="D386" s="1029"/>
      <c r="E386" s="1029"/>
      <c r="F386" s="1029"/>
      <c r="G386" s="1029"/>
      <c r="H386" s="1029"/>
    </row>
    <row r="387" spans="2:8" ht="13.5" customHeight="1">
      <c r="B387" s="794"/>
      <c r="C387" s="1029"/>
      <c r="D387" s="1029"/>
      <c r="E387" s="1029"/>
      <c r="F387" s="1029"/>
      <c r="G387" s="1029"/>
      <c r="H387" s="1029"/>
    </row>
    <row r="388" spans="2:8" ht="18" customHeight="1">
      <c r="B388" s="794"/>
      <c r="C388" s="1029"/>
      <c r="D388" s="1029"/>
      <c r="E388" s="1029"/>
      <c r="F388" s="1029"/>
      <c r="G388" s="1029"/>
      <c r="H388" s="1029"/>
    </row>
    <row r="389" spans="2:8" ht="7.5" customHeight="1">
      <c r="B389" s="743"/>
      <c r="C389" s="795"/>
      <c r="D389" s="795"/>
      <c r="E389" s="795"/>
      <c r="F389" s="795"/>
      <c r="G389" s="795"/>
      <c r="H389" s="795"/>
    </row>
    <row r="390" spans="2:8" ht="4.5" customHeight="1">
      <c r="B390" s="743"/>
      <c r="C390" s="795"/>
      <c r="D390" s="795"/>
      <c r="E390" s="795"/>
      <c r="F390" s="795"/>
      <c r="G390" s="795"/>
      <c r="H390" s="795"/>
    </row>
    <row r="391" spans="2:8" ht="13.5" customHeight="1">
      <c r="B391" s="1029" t="s">
        <v>822</v>
      </c>
      <c r="C391" s="1029"/>
      <c r="D391" s="1029"/>
      <c r="E391" s="1029"/>
      <c r="F391" s="1029"/>
      <c r="G391" s="1029"/>
      <c r="H391" s="1029"/>
    </row>
    <row r="392" spans="2:8" ht="14.5">
      <c r="B392" s="1029"/>
      <c r="C392" s="1029"/>
      <c r="D392" s="1029"/>
      <c r="E392" s="1029"/>
      <c r="F392" s="1029"/>
      <c r="G392" s="1029"/>
      <c r="H392" s="1029"/>
    </row>
    <row r="393" spans="2:8" ht="14.5">
      <c r="B393" s="1029"/>
      <c r="C393" s="1029"/>
      <c r="D393" s="1029"/>
      <c r="E393" s="1029"/>
      <c r="F393" s="1029"/>
      <c r="G393" s="1029"/>
      <c r="H393" s="1029"/>
    </row>
    <row r="394" spans="2:8" ht="14.5">
      <c r="B394" s="1029"/>
      <c r="C394" s="1029"/>
      <c r="D394" s="1029"/>
      <c r="E394" s="1029"/>
      <c r="F394" s="1029"/>
      <c r="G394" s="1029"/>
      <c r="H394" s="1029"/>
    </row>
    <row r="395" spans="2:8" ht="14.5">
      <c r="B395" s="1029"/>
      <c r="C395" s="1029"/>
      <c r="D395" s="1029"/>
      <c r="E395" s="1029"/>
      <c r="F395" s="1029"/>
      <c r="G395" s="1029"/>
      <c r="H395" s="1029"/>
    </row>
    <row r="396" spans="2:8" ht="5.15" customHeight="1">
      <c r="B396" s="1029"/>
      <c r="C396" s="1029"/>
      <c r="D396" s="1029"/>
      <c r="E396" s="1029"/>
      <c r="F396" s="1029"/>
      <c r="G396" s="1029"/>
      <c r="H396" s="1029"/>
    </row>
    <row r="397" spans="2:8" ht="15" customHeight="1"/>
    <row r="398" spans="2:8" ht="15" customHeight="1"/>
    <row r="399" spans="2:8" ht="15" customHeight="1">
      <c r="F399" s="739" t="s">
        <v>14</v>
      </c>
    </row>
  </sheetData>
  <mergeCells count="124">
    <mergeCell ref="B228:H229"/>
    <mergeCell ref="B230:H231"/>
    <mergeCell ref="B233:H233"/>
    <mergeCell ref="B235:H235"/>
    <mergeCell ref="B237:H241"/>
    <mergeCell ref="B243:H245"/>
    <mergeCell ref="B247:H247"/>
    <mergeCell ref="B249:H252"/>
    <mergeCell ref="B254:H256"/>
    <mergeCell ref="B206:H208"/>
    <mergeCell ref="B210:H210"/>
    <mergeCell ref="B212:H213"/>
    <mergeCell ref="B215:H215"/>
    <mergeCell ref="B217:H217"/>
    <mergeCell ref="B219:H220"/>
    <mergeCell ref="B222:H223"/>
    <mergeCell ref="C224:H225"/>
    <mergeCell ref="C226:H226"/>
    <mergeCell ref="B181:H183"/>
    <mergeCell ref="B184:H187"/>
    <mergeCell ref="B189:H189"/>
    <mergeCell ref="B191:H191"/>
    <mergeCell ref="B193:H195"/>
    <mergeCell ref="B196:H196"/>
    <mergeCell ref="B198:H198"/>
    <mergeCell ref="B200:H203"/>
    <mergeCell ref="B204:H204"/>
    <mergeCell ref="B161:H162"/>
    <mergeCell ref="C164:H164"/>
    <mergeCell ref="C166:H167"/>
    <mergeCell ref="B169:H169"/>
    <mergeCell ref="B170:H171"/>
    <mergeCell ref="C172:H173"/>
    <mergeCell ref="C174:H175"/>
    <mergeCell ref="B177:H177"/>
    <mergeCell ref="B178:H179"/>
    <mergeCell ref="C383:H384"/>
    <mergeCell ref="C386:H388"/>
    <mergeCell ref="B391:H396"/>
    <mergeCell ref="B357:H358"/>
    <mergeCell ref="B359:H366"/>
    <mergeCell ref="B367:H367"/>
    <mergeCell ref="B369:H373"/>
    <mergeCell ref="B375:H376"/>
    <mergeCell ref="C378:H381"/>
    <mergeCell ref="B341:D341"/>
    <mergeCell ref="B343:H343"/>
    <mergeCell ref="B345:F345"/>
    <mergeCell ref="B347:H348"/>
    <mergeCell ref="B352:H353"/>
    <mergeCell ref="B355:F355"/>
    <mergeCell ref="I332:J333"/>
    <mergeCell ref="B334:H334"/>
    <mergeCell ref="I334:J334"/>
    <mergeCell ref="B335:H335"/>
    <mergeCell ref="B337:H337"/>
    <mergeCell ref="B339:H339"/>
    <mergeCell ref="B307:H311"/>
    <mergeCell ref="B313:E313"/>
    <mergeCell ref="B315:H319"/>
    <mergeCell ref="B321:E321"/>
    <mergeCell ref="B323:H328"/>
    <mergeCell ref="B332:H333"/>
    <mergeCell ref="B296:C296"/>
    <mergeCell ref="D296:H296"/>
    <mergeCell ref="N296:Q296"/>
    <mergeCell ref="D297:F297"/>
    <mergeCell ref="B301:H301"/>
    <mergeCell ref="B303:H303"/>
    <mergeCell ref="J273:P273"/>
    <mergeCell ref="B282:H287"/>
    <mergeCell ref="B288:E288"/>
    <mergeCell ref="B290:H291"/>
    <mergeCell ref="B294:C294"/>
    <mergeCell ref="D294:H294"/>
    <mergeCell ref="B258:F258"/>
    <mergeCell ref="B260:H269"/>
    <mergeCell ref="B273:H278"/>
    <mergeCell ref="B147:F147"/>
    <mergeCell ref="B149:H150"/>
    <mergeCell ref="B151:C151"/>
    <mergeCell ref="C152:H152"/>
    <mergeCell ref="C153:H153"/>
    <mergeCell ref="B155:H157"/>
    <mergeCell ref="B160:H160"/>
    <mergeCell ref="B99:H101"/>
    <mergeCell ref="B103:H103"/>
    <mergeCell ref="B105:H108"/>
    <mergeCell ref="B110:H110"/>
    <mergeCell ref="B112:H115"/>
    <mergeCell ref="B117:H117"/>
    <mergeCell ref="B119:H119"/>
    <mergeCell ref="B121:H124"/>
    <mergeCell ref="B126:H126"/>
    <mergeCell ref="B128:H130"/>
    <mergeCell ref="B132:H132"/>
    <mergeCell ref="B134:H134"/>
    <mergeCell ref="B136:H138"/>
    <mergeCell ref="B139:H143"/>
    <mergeCell ref="B145:H145"/>
    <mergeCell ref="B72:H72"/>
    <mergeCell ref="B75:H76"/>
    <mergeCell ref="B80:H85"/>
    <mergeCell ref="K93:Q93"/>
    <mergeCell ref="B97:H97"/>
    <mergeCell ref="K97:Q97"/>
    <mergeCell ref="B49:H50"/>
    <mergeCell ref="B52:H54"/>
    <mergeCell ref="C56:H56"/>
    <mergeCell ref="C58:H60"/>
    <mergeCell ref="C62:H63"/>
    <mergeCell ref="B65:H66"/>
    <mergeCell ref="B15:H15"/>
    <mergeCell ref="C16:D16"/>
    <mergeCell ref="B22:H27"/>
    <mergeCell ref="B32:H37"/>
    <mergeCell ref="B39:H40"/>
    <mergeCell ref="B44:H45"/>
    <mergeCell ref="B1:H1"/>
    <mergeCell ref="B2:H2"/>
    <mergeCell ref="B3:H3"/>
    <mergeCell ref="B5:D5"/>
    <mergeCell ref="B7:H11"/>
    <mergeCell ref="B13:E13"/>
  </mergeCells>
  <pageMargins left="1" right="0.65" top="1" bottom="0.65" header="0.3" footer="0.3"/>
  <pageSetup paperSize="9" scale="81" firstPageNumber="8" fitToHeight="0" orientation="portrait" useFirstPageNumber="1" r:id="rId1"/>
  <headerFooter>
    <oddFooter>&amp;C&amp;"Open Sans,Regular"&amp;P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33CC33"/>
    <pageSetUpPr fitToPage="1"/>
  </sheetPr>
  <dimension ref="A1:T92"/>
  <sheetViews>
    <sheetView view="pageBreakPreview" zoomScaleNormal="100" zoomScaleSheetLayoutView="100" workbookViewId="0">
      <selection activeCell="G23" sqref="G23"/>
    </sheetView>
  </sheetViews>
  <sheetFormatPr defaultColWidth="8.7265625" defaultRowHeight="14.5"/>
  <cols>
    <col min="1" max="1" width="5.453125" style="249" customWidth="1"/>
    <col min="2" max="4" width="8.7265625" style="249"/>
    <col min="5" max="5" width="6.7265625" style="249" customWidth="1"/>
    <col min="6" max="6" width="11.81640625" style="249" customWidth="1"/>
    <col min="7" max="7" width="14.26953125" style="249" customWidth="1"/>
    <col min="8" max="8" width="13.26953125" style="249" customWidth="1"/>
    <col min="9" max="9" width="15.1796875" style="249" customWidth="1"/>
    <col min="10" max="10" width="13.26953125" style="249" customWidth="1"/>
    <col min="11" max="11" width="13.7265625" style="249" customWidth="1"/>
    <col min="12" max="12" width="13.54296875" style="249" customWidth="1"/>
    <col min="13" max="13" width="12.26953125" style="249" customWidth="1"/>
    <col min="14" max="14" width="11.7265625" style="249" customWidth="1"/>
    <col min="15" max="15" width="13.26953125" style="249" customWidth="1"/>
    <col min="16" max="16" width="16.7265625" style="249" customWidth="1"/>
    <col min="17" max="17" width="14.1796875" style="249" bestFit="1" customWidth="1"/>
    <col min="18" max="18" width="15.54296875" style="249" customWidth="1"/>
    <col min="19" max="19" width="13.81640625" style="249" customWidth="1"/>
    <col min="20" max="16384" width="8.7265625" style="249"/>
  </cols>
  <sheetData>
    <row r="1" spans="1:20" ht="5.15" customHeight="1"/>
    <row r="2" spans="1:20">
      <c r="A2" s="198">
        <v>4</v>
      </c>
      <c r="B2" s="199" t="s">
        <v>716</v>
      </c>
      <c r="F2" s="624"/>
      <c r="G2" s="624"/>
      <c r="H2" s="624" t="s">
        <v>1310</v>
      </c>
      <c r="I2" s="624" t="s">
        <v>1312</v>
      </c>
      <c r="J2" s="624" t="s">
        <v>1283</v>
      </c>
      <c r="K2" s="624" t="s">
        <v>1293</v>
      </c>
      <c r="L2" s="624" t="s">
        <v>1285</v>
      </c>
      <c r="M2" s="624" t="s">
        <v>1287</v>
      </c>
      <c r="N2" s="624" t="s">
        <v>1289</v>
      </c>
      <c r="O2" s="624" t="s">
        <v>1291</v>
      </c>
    </row>
    <row r="3" spans="1:20">
      <c r="B3" s="200"/>
      <c r="F3" s="625" t="s">
        <v>1280</v>
      </c>
      <c r="G3" s="624"/>
      <c r="H3" s="624" t="s">
        <v>1281</v>
      </c>
      <c r="I3" s="624"/>
      <c r="J3" s="624" t="s">
        <v>1282</v>
      </c>
      <c r="K3" s="624" t="s">
        <v>1292</v>
      </c>
      <c r="L3" s="624" t="s">
        <v>1284</v>
      </c>
      <c r="M3" s="624" t="s">
        <v>1286</v>
      </c>
      <c r="N3" s="624" t="s">
        <v>1288</v>
      </c>
      <c r="O3" s="624" t="s">
        <v>1290</v>
      </c>
    </row>
    <row r="4" spans="1:20" ht="44" thickBot="1">
      <c r="B4" s="1063" t="s">
        <v>1475</v>
      </c>
      <c r="C4" s="1063"/>
      <c r="D4" s="1063"/>
      <c r="E4" s="201"/>
      <c r="F4" s="202" t="s">
        <v>983</v>
      </c>
      <c r="G4" s="203" t="s">
        <v>984</v>
      </c>
      <c r="H4" s="203" t="s">
        <v>283</v>
      </c>
      <c r="I4" s="203" t="s">
        <v>985</v>
      </c>
      <c r="J4" s="203" t="s">
        <v>22</v>
      </c>
      <c r="K4" s="203" t="s">
        <v>650</v>
      </c>
      <c r="L4" s="203" t="s">
        <v>309</v>
      </c>
      <c r="M4" s="203" t="s">
        <v>305</v>
      </c>
      <c r="N4" s="204" t="s">
        <v>306</v>
      </c>
      <c r="O4" s="204" t="s">
        <v>39</v>
      </c>
      <c r="P4" s="203" t="s">
        <v>11</v>
      </c>
    </row>
    <row r="5" spans="1:20">
      <c r="B5" s="205"/>
      <c r="C5" s="206"/>
      <c r="D5" s="207"/>
      <c r="E5" s="208"/>
      <c r="F5" s="208"/>
      <c r="G5" s="208"/>
      <c r="H5" s="208"/>
      <c r="I5" s="208"/>
      <c r="J5" s="208"/>
      <c r="K5" s="208"/>
      <c r="L5" s="208"/>
      <c r="M5" s="208"/>
      <c r="N5" s="209"/>
      <c r="O5" s="209"/>
      <c r="P5" s="208"/>
    </row>
    <row r="6" spans="1:20">
      <c r="B6" s="210" t="s">
        <v>38</v>
      </c>
      <c r="J6" s="211"/>
      <c r="K6" s="212"/>
      <c r="L6" s="213"/>
      <c r="M6" s="213"/>
      <c r="N6" s="213"/>
      <c r="O6" s="213"/>
      <c r="P6" s="214"/>
    </row>
    <row r="7" spans="1:20" ht="13.15" customHeight="1">
      <c r="B7" s="210"/>
      <c r="J7" s="211"/>
      <c r="K7" s="211"/>
      <c r="L7" s="211"/>
      <c r="M7" s="211"/>
      <c r="N7" s="211"/>
      <c r="O7" s="211"/>
      <c r="P7" s="211"/>
    </row>
    <row r="8" spans="1:20" ht="13.15" customHeight="1">
      <c r="B8" s="729" t="s">
        <v>3801</v>
      </c>
      <c r="F8" s="730">
        <v>408318.95999999996</v>
      </c>
      <c r="G8" s="730">
        <v>7080213.5</v>
      </c>
      <c r="H8" s="730">
        <v>8809590.4299999997</v>
      </c>
      <c r="I8" s="730">
        <v>2888524.84</v>
      </c>
      <c r="J8" s="730">
        <v>8906357.5599999987</v>
      </c>
      <c r="K8" s="730">
        <v>11124246.75</v>
      </c>
      <c r="L8" s="730">
        <v>1838844.03</v>
      </c>
      <c r="M8" s="730">
        <v>740671.41</v>
      </c>
      <c r="N8" s="730">
        <v>524453.65</v>
      </c>
      <c r="O8" s="730">
        <v>206498.01</v>
      </c>
      <c r="P8" s="211">
        <v>42527719.139999993</v>
      </c>
    </row>
    <row r="9" spans="1:20" ht="13.15" customHeight="1">
      <c r="B9" s="729" t="s">
        <v>823</v>
      </c>
      <c r="F9" s="732">
        <v>0</v>
      </c>
      <c r="G9" s="732"/>
      <c r="H9" s="731">
        <v>414437.64</v>
      </c>
      <c r="I9" s="731">
        <v>1206.19</v>
      </c>
      <c r="J9" s="731">
        <v>164740.04999999888</v>
      </c>
      <c r="K9" s="731">
        <v>129545.92</v>
      </c>
      <c r="L9" s="731">
        <v>299159.33</v>
      </c>
      <c r="M9" s="731">
        <v>71013.279999999999</v>
      </c>
      <c r="N9" s="731">
        <v>29577.86</v>
      </c>
      <c r="O9" s="731">
        <v>21855.79</v>
      </c>
      <c r="P9" s="211">
        <v>1131536.0599999991</v>
      </c>
    </row>
    <row r="10" spans="1:20" ht="13.15" customHeight="1">
      <c r="B10" s="729" t="s">
        <v>824</v>
      </c>
      <c r="F10" s="732"/>
      <c r="G10" s="732"/>
      <c r="H10" s="732">
        <v>0</v>
      </c>
      <c r="I10" s="732"/>
      <c r="J10" s="213">
        <v>-50800.44000000001</v>
      </c>
      <c r="K10" s="213">
        <v>0</v>
      </c>
      <c r="L10" s="213">
        <v>-44691.83</v>
      </c>
      <c r="M10" s="213">
        <v>0</v>
      </c>
      <c r="N10" s="213">
        <v>0</v>
      </c>
      <c r="O10" s="213">
        <v>0</v>
      </c>
      <c r="P10" s="211">
        <v>-95492.270000000019</v>
      </c>
    </row>
    <row r="11" spans="1:20" ht="15" thickBot="1">
      <c r="B11" s="802" t="s">
        <v>1459</v>
      </c>
      <c r="C11" s="803"/>
      <c r="D11" s="803"/>
      <c r="E11" s="803"/>
      <c r="F11" s="804">
        <v>408318.95999999996</v>
      </c>
      <c r="G11" s="804">
        <v>7080213.5</v>
      </c>
      <c r="H11" s="804">
        <v>9224028.0700000003</v>
      </c>
      <c r="I11" s="804">
        <v>2889731.03</v>
      </c>
      <c r="J11" s="804">
        <v>9020297.1699999981</v>
      </c>
      <c r="K11" s="804">
        <v>11253792.67</v>
      </c>
      <c r="L11" s="804">
        <v>2093311.5299999998</v>
      </c>
      <c r="M11" s="804">
        <v>811684.69000000006</v>
      </c>
      <c r="N11" s="804">
        <v>554031.51</v>
      </c>
      <c r="O11" s="804">
        <v>228353.80000000002</v>
      </c>
      <c r="P11" s="804">
        <v>43563762.929999992</v>
      </c>
    </row>
    <row r="12" spans="1:20">
      <c r="B12" s="215"/>
      <c r="F12" s="362"/>
      <c r="G12" s="362"/>
      <c r="H12" s="362"/>
      <c r="I12" s="362"/>
      <c r="J12" s="362"/>
      <c r="K12" s="250"/>
      <c r="L12" s="250"/>
      <c r="M12" s="250"/>
      <c r="N12" s="250"/>
      <c r="O12" s="250"/>
      <c r="P12" s="211"/>
    </row>
    <row r="13" spans="1:20">
      <c r="B13" s="215" t="s">
        <v>823</v>
      </c>
      <c r="F13" s="251">
        <v>0</v>
      </c>
      <c r="G13" s="362"/>
      <c r="H13" s="250">
        <v>183498.48000000045</v>
      </c>
      <c r="I13" s="362">
        <v>0</v>
      </c>
      <c r="J13" s="715">
        <v>784094.91000000015</v>
      </c>
      <c r="K13" s="250">
        <v>340084.1400000006</v>
      </c>
      <c r="L13" s="250">
        <v>56543.570000000065</v>
      </c>
      <c r="M13" s="250">
        <v>23072.350000000093</v>
      </c>
      <c r="N13" s="250">
        <v>63709.390000000014</v>
      </c>
      <c r="O13" s="250">
        <v>0</v>
      </c>
      <c r="P13" s="211">
        <f t="shared" ref="P13:P14" si="0">SUM(F13:O13)</f>
        <v>1451002.8400000012</v>
      </c>
      <c r="Q13" s="216"/>
      <c r="R13" s="216"/>
      <c r="T13" s="492"/>
    </row>
    <row r="14" spans="1:20">
      <c r="B14" s="215" t="s">
        <v>824</v>
      </c>
      <c r="F14" s="251"/>
      <c r="G14" s="251"/>
      <c r="H14" s="250">
        <v>0</v>
      </c>
      <c r="I14" s="251"/>
      <c r="J14" s="715">
        <v>-965596.92000000062</v>
      </c>
      <c r="K14" s="250">
        <v>-84488.35</v>
      </c>
      <c r="L14" s="250">
        <v>-6611.49</v>
      </c>
      <c r="M14" s="250">
        <v>-36546.04</v>
      </c>
      <c r="N14" s="250">
        <v>-26662.540000000005</v>
      </c>
      <c r="O14" s="250">
        <v>-64884.619999999995</v>
      </c>
      <c r="P14" s="211">
        <f t="shared" si="0"/>
        <v>-1184789.9600000009</v>
      </c>
      <c r="Q14" s="217"/>
      <c r="T14" s="492"/>
    </row>
    <row r="15" spans="1:20" ht="15" thickBot="1">
      <c r="B15" s="218" t="s">
        <v>3802</v>
      </c>
      <c r="C15" s="219"/>
      <c r="D15" s="219"/>
      <c r="E15" s="219"/>
      <c r="F15" s="220">
        <f>SUM(F11:F14)</f>
        <v>408318.95999999996</v>
      </c>
      <c r="G15" s="220">
        <f>SUM(G11:G14)</f>
        <v>7080213.5</v>
      </c>
      <c r="H15" s="220">
        <f>SUM(H11:H14)</f>
        <v>9407526.5500000007</v>
      </c>
      <c r="I15" s="220">
        <f t="shared" ref="I15:N15" si="1">SUM(I11:I14)</f>
        <v>2889731.03</v>
      </c>
      <c r="J15" s="220">
        <f t="shared" si="1"/>
        <v>8838795.1599999983</v>
      </c>
      <c r="K15" s="220">
        <f t="shared" si="1"/>
        <v>11509388.460000001</v>
      </c>
      <c r="L15" s="220">
        <f t="shared" si="1"/>
        <v>2143243.6099999994</v>
      </c>
      <c r="M15" s="220">
        <f t="shared" si="1"/>
        <v>798211.00000000012</v>
      </c>
      <c r="N15" s="220">
        <f t="shared" si="1"/>
        <v>591078.36</v>
      </c>
      <c r="O15" s="220">
        <f>SUM(O11:O14)</f>
        <v>163469.18000000002</v>
      </c>
      <c r="P15" s="220">
        <f>SUM(P11:P14)</f>
        <v>43829975.809999995</v>
      </c>
      <c r="Q15" s="221"/>
      <c r="S15" s="222"/>
      <c r="T15" s="704"/>
    </row>
    <row r="16" spans="1:20">
      <c r="B16" s="210"/>
      <c r="C16" s="223"/>
      <c r="D16" s="223"/>
      <c r="E16" s="223"/>
      <c r="F16" s="223"/>
      <c r="G16" s="223"/>
      <c r="H16" s="704"/>
      <c r="I16" s="223"/>
      <c r="J16" s="224"/>
      <c r="K16" s="224"/>
      <c r="L16" s="224"/>
      <c r="M16" s="224"/>
      <c r="N16" s="224"/>
      <c r="O16" s="224"/>
      <c r="P16" s="224"/>
      <c r="Q16" s="225"/>
      <c r="S16" s="226"/>
      <c r="T16" s="704"/>
    </row>
    <row r="17" spans="2:20">
      <c r="B17" s="210" t="s">
        <v>825</v>
      </c>
      <c r="F17" s="492"/>
      <c r="G17" s="492"/>
      <c r="H17" s="492"/>
      <c r="I17" s="492"/>
      <c r="J17" s="492"/>
      <c r="K17" s="492"/>
      <c r="L17" s="492"/>
      <c r="M17" s="492"/>
      <c r="N17" s="492"/>
      <c r="O17" s="492"/>
      <c r="P17" s="214"/>
      <c r="T17" s="704"/>
    </row>
    <row r="18" spans="2:20" ht="13.9" customHeight="1">
      <c r="B18" s="210"/>
      <c r="J18" s="214"/>
      <c r="K18" s="214"/>
      <c r="L18" s="214"/>
      <c r="M18" s="214"/>
      <c r="N18" s="214"/>
      <c r="O18" s="214"/>
      <c r="P18" s="214"/>
      <c r="T18" s="704"/>
    </row>
    <row r="19" spans="2:20" ht="13.9" customHeight="1">
      <c r="B19" s="729" t="s">
        <v>3801</v>
      </c>
      <c r="F19" s="250">
        <v>0</v>
      </c>
      <c r="G19" s="250">
        <v>0</v>
      </c>
      <c r="H19" s="250">
        <v>1941024.19</v>
      </c>
      <c r="I19" s="250">
        <v>801440.42</v>
      </c>
      <c r="J19" s="228">
        <v>6234763.96</v>
      </c>
      <c r="K19" s="228">
        <v>6975226.0800000001</v>
      </c>
      <c r="L19" s="228">
        <v>1335306.67</v>
      </c>
      <c r="M19" s="228">
        <v>434896.84</v>
      </c>
      <c r="N19" s="228">
        <v>491959.46</v>
      </c>
      <c r="O19" s="228">
        <v>206498.01</v>
      </c>
      <c r="P19" s="228">
        <v>18421115.630000003</v>
      </c>
      <c r="T19" s="704"/>
    </row>
    <row r="20" spans="2:20" ht="13.9" customHeight="1">
      <c r="B20" s="729" t="s">
        <v>2</v>
      </c>
      <c r="F20" s="250">
        <v>0</v>
      </c>
      <c r="G20" s="250">
        <v>0</v>
      </c>
      <c r="H20" s="250">
        <v>173846.96</v>
      </c>
      <c r="I20" s="250">
        <v>57772.52</v>
      </c>
      <c r="J20" s="250">
        <v>563615.32999999996</v>
      </c>
      <c r="K20" s="250">
        <v>686464.95</v>
      </c>
      <c r="L20" s="250">
        <v>101611.75</v>
      </c>
      <c r="M20" s="250">
        <v>64630.1</v>
      </c>
      <c r="N20" s="250">
        <v>29516.17</v>
      </c>
      <c r="O20" s="250">
        <v>1092.79</v>
      </c>
      <c r="P20" s="228">
        <v>1678550.5699999998</v>
      </c>
      <c r="T20" s="704"/>
    </row>
    <row r="21" spans="2:20" ht="13.9" customHeight="1">
      <c r="B21" s="729" t="s">
        <v>824</v>
      </c>
      <c r="F21" s="250">
        <v>0</v>
      </c>
      <c r="G21" s="250">
        <v>0</v>
      </c>
      <c r="H21" s="250"/>
      <c r="I21" s="250"/>
      <c r="J21" s="228">
        <v>-45549.30999999999</v>
      </c>
      <c r="K21" s="228">
        <v>0</v>
      </c>
      <c r="L21" s="228">
        <v>-44691.83</v>
      </c>
      <c r="M21" s="228">
        <v>0</v>
      </c>
      <c r="N21" s="228">
        <v>0</v>
      </c>
      <c r="O21" s="228">
        <v>0</v>
      </c>
      <c r="P21" s="228">
        <v>-90241.139999999985</v>
      </c>
      <c r="T21" s="704"/>
    </row>
    <row r="22" spans="2:20" ht="15" thickBot="1">
      <c r="B22" s="802" t="s">
        <v>1459</v>
      </c>
      <c r="C22" s="803"/>
      <c r="D22" s="803"/>
      <c r="E22" s="803"/>
      <c r="F22" s="805">
        <v>0</v>
      </c>
      <c r="G22" s="806">
        <v>0</v>
      </c>
      <c r="H22" s="806">
        <v>2114871.15</v>
      </c>
      <c r="I22" s="806">
        <v>859212.94000000006</v>
      </c>
      <c r="J22" s="806">
        <v>6752829.9800000004</v>
      </c>
      <c r="K22" s="806">
        <v>7661691.0300000003</v>
      </c>
      <c r="L22" s="806">
        <v>1392226.5899999999</v>
      </c>
      <c r="M22" s="806">
        <v>499526.94</v>
      </c>
      <c r="N22" s="806">
        <v>521475.63</v>
      </c>
      <c r="O22" s="806">
        <v>207590.80000000002</v>
      </c>
      <c r="P22" s="806">
        <v>20009425.060000002</v>
      </c>
      <c r="S22" s="703"/>
      <c r="T22" s="704"/>
    </row>
    <row r="23" spans="2:20">
      <c r="B23" s="215"/>
      <c r="C23" s="227"/>
      <c r="D23" s="227"/>
      <c r="F23" s="250"/>
      <c r="G23" s="250"/>
      <c r="H23" s="250"/>
      <c r="I23" s="250"/>
      <c r="J23" s="250"/>
      <c r="K23" s="250"/>
      <c r="L23" s="250"/>
      <c r="M23" s="250"/>
      <c r="N23" s="250"/>
      <c r="O23" s="250"/>
      <c r="P23" s="228"/>
      <c r="S23" s="703"/>
      <c r="T23" s="704"/>
    </row>
    <row r="24" spans="2:20">
      <c r="B24" s="215" t="s">
        <v>2</v>
      </c>
      <c r="C24" s="227"/>
      <c r="D24" s="227"/>
      <c r="F24" s="251">
        <v>0</v>
      </c>
      <c r="G24" s="251">
        <v>0</v>
      </c>
      <c r="H24" s="623">
        <v>181069.57</v>
      </c>
      <c r="I24" s="623">
        <v>57794.64</v>
      </c>
      <c r="J24" s="250">
        <v>453782.14</v>
      </c>
      <c r="K24" s="250">
        <v>465563.54</v>
      </c>
      <c r="L24" s="250">
        <v>111599.05</v>
      </c>
      <c r="M24" s="250">
        <v>61860.75</v>
      </c>
      <c r="N24" s="250">
        <v>25246.55</v>
      </c>
      <c r="O24" s="250">
        <v>4371.16</v>
      </c>
      <c r="P24" s="228">
        <f>SUM(F24:O24)</f>
        <v>1361287.4000000001</v>
      </c>
      <c r="Q24" s="217"/>
      <c r="R24" s="217"/>
      <c r="S24" s="229"/>
      <c r="T24" s="223"/>
    </row>
    <row r="25" spans="2:20">
      <c r="B25" s="215" t="s">
        <v>824</v>
      </c>
      <c r="C25" s="227"/>
      <c r="D25" s="227"/>
      <c r="F25" s="251">
        <v>0</v>
      </c>
      <c r="G25" s="251">
        <v>0</v>
      </c>
      <c r="H25" s="250"/>
      <c r="I25" s="251"/>
      <c r="J25" s="250">
        <v>-589212.69000000064</v>
      </c>
      <c r="K25" s="250">
        <v>-70051.17</v>
      </c>
      <c r="L25" s="250">
        <v>-6611.49</v>
      </c>
      <c r="M25" s="250">
        <v>-32747.78</v>
      </c>
      <c r="N25" s="250">
        <v>-25924.410000000007</v>
      </c>
      <c r="O25" s="250">
        <v>-64884.619999999995</v>
      </c>
      <c r="P25" s="228">
        <f t="shared" ref="P25" si="2">SUM(F25:O25)</f>
        <v>-789432.16000000073</v>
      </c>
      <c r="Q25" s="217"/>
      <c r="R25" s="217"/>
      <c r="S25" s="217"/>
      <c r="T25" s="223"/>
    </row>
    <row r="26" spans="2:20" ht="15" thickBot="1">
      <c r="B26" s="218" t="s">
        <v>1459</v>
      </c>
      <c r="C26" s="219"/>
      <c r="D26" s="219"/>
      <c r="E26" s="219"/>
      <c r="F26" s="220">
        <f>SUM(F22:F25)</f>
        <v>0</v>
      </c>
      <c r="G26" s="220">
        <f>SUM(G22:G25)</f>
        <v>0</v>
      </c>
      <c r="H26" s="220">
        <f>SUM(H22:H25)</f>
        <v>2295940.7199999997</v>
      </c>
      <c r="I26" s="220">
        <f t="shared" ref="I26:N26" si="3">SUM(I22:I25)</f>
        <v>917007.58000000007</v>
      </c>
      <c r="J26" s="220">
        <f t="shared" si="3"/>
        <v>6617399.4299999997</v>
      </c>
      <c r="K26" s="220">
        <f t="shared" si="3"/>
        <v>8057203.4000000004</v>
      </c>
      <c r="L26" s="220">
        <f t="shared" si="3"/>
        <v>1497214.15</v>
      </c>
      <c r="M26" s="220">
        <f t="shared" si="3"/>
        <v>528639.90999999992</v>
      </c>
      <c r="N26" s="220">
        <f t="shared" si="3"/>
        <v>520797.77</v>
      </c>
      <c r="O26" s="220">
        <f>SUM(O22:O25)</f>
        <v>147077.34000000003</v>
      </c>
      <c r="P26" s="220">
        <f>SUM(P22:P25)</f>
        <v>20581280.300000001</v>
      </c>
      <c r="Q26" s="221"/>
      <c r="R26" s="221"/>
      <c r="S26" s="222"/>
      <c r="T26" s="223"/>
    </row>
    <row r="27" spans="2:20" ht="9" customHeight="1">
      <c r="B27" s="210"/>
      <c r="H27" s="492">
        <v>30380.179999999702</v>
      </c>
      <c r="J27" s="214"/>
      <c r="K27" s="214"/>
      <c r="L27" s="214"/>
      <c r="M27" s="214"/>
      <c r="N27" s="214"/>
      <c r="O27" s="214"/>
      <c r="P27" s="214"/>
      <c r="Q27" s="217"/>
      <c r="S27" s="223"/>
      <c r="T27" s="223"/>
    </row>
    <row r="28" spans="2:20">
      <c r="B28" s="210" t="s">
        <v>829</v>
      </c>
      <c r="F28" s="492"/>
      <c r="G28" s="492"/>
      <c r="H28" s="492"/>
      <c r="I28" s="492"/>
      <c r="J28" s="492"/>
      <c r="K28" s="492"/>
      <c r="L28" s="492"/>
      <c r="M28" s="492"/>
      <c r="N28" s="492"/>
      <c r="O28" s="492"/>
      <c r="P28" s="492"/>
      <c r="Q28" s="217"/>
      <c r="S28" s="223"/>
      <c r="T28" s="223"/>
    </row>
    <row r="29" spans="2:20" ht="9.75" customHeight="1">
      <c r="B29" s="210"/>
      <c r="J29" s="214"/>
      <c r="K29" s="214"/>
      <c r="L29" s="214"/>
      <c r="M29" s="214"/>
      <c r="N29" s="214"/>
      <c r="O29" s="214"/>
      <c r="P29" s="214"/>
      <c r="Q29" s="217"/>
      <c r="S29" s="223"/>
      <c r="T29" s="223"/>
    </row>
    <row r="30" spans="2:20" ht="15" thickBot="1">
      <c r="B30" s="230" t="s">
        <v>1460</v>
      </c>
      <c r="C30" s="231"/>
      <c r="D30" s="231"/>
      <c r="E30" s="231"/>
      <c r="F30" s="232">
        <f>F11-F22</f>
        <v>408318.95999999996</v>
      </c>
      <c r="G30" s="232">
        <f t="shared" ref="G30:P30" si="4">G11-G22</f>
        <v>7080213.5</v>
      </c>
      <c r="H30" s="232">
        <f t="shared" si="4"/>
        <v>7109156.9199999999</v>
      </c>
      <c r="I30" s="232">
        <f t="shared" si="4"/>
        <v>2030518.0899999999</v>
      </c>
      <c r="J30" s="232">
        <f t="shared" si="4"/>
        <v>2267467.1899999976</v>
      </c>
      <c r="K30" s="232">
        <f t="shared" si="4"/>
        <v>3592101.6399999997</v>
      </c>
      <c r="L30" s="232">
        <f t="shared" si="4"/>
        <v>701084.94</v>
      </c>
      <c r="M30" s="232">
        <f t="shared" si="4"/>
        <v>312157.75000000006</v>
      </c>
      <c r="N30" s="232">
        <f t="shared" si="4"/>
        <v>32555.880000000005</v>
      </c>
      <c r="O30" s="232">
        <f t="shared" si="4"/>
        <v>20763</v>
      </c>
      <c r="P30" s="232">
        <f t="shared" si="4"/>
        <v>23554337.86999999</v>
      </c>
      <c r="Q30" s="362"/>
      <c r="S30" s="223"/>
      <c r="T30" s="223"/>
    </row>
    <row r="31" spans="2:20" ht="15" thickBot="1">
      <c r="B31" s="233" t="s">
        <v>3803</v>
      </c>
      <c r="C31" s="231"/>
      <c r="D31" s="231"/>
      <c r="E31" s="231"/>
      <c r="F31" s="363">
        <f>F15-F26</f>
        <v>408318.95999999996</v>
      </c>
      <c r="G31" s="363">
        <f>G15-G26</f>
        <v>7080213.5</v>
      </c>
      <c r="H31" s="363">
        <f>H15-H26</f>
        <v>7111585.830000001</v>
      </c>
      <c r="I31" s="363">
        <f>I15-I26</f>
        <v>1972723.4499999997</v>
      </c>
      <c r="J31" s="363">
        <f t="shared" ref="J31:N31" si="5">J15-J26</f>
        <v>2221395.7299999986</v>
      </c>
      <c r="K31" s="363">
        <f t="shared" si="5"/>
        <v>3452185.0600000005</v>
      </c>
      <c r="L31" s="363">
        <f t="shared" si="5"/>
        <v>646029.4599999995</v>
      </c>
      <c r="M31" s="363">
        <f t="shared" si="5"/>
        <v>269571.0900000002</v>
      </c>
      <c r="N31" s="363">
        <f t="shared" si="5"/>
        <v>70280.589999999967</v>
      </c>
      <c r="O31" s="363">
        <f t="shared" ref="O31" si="6">O15-O26</f>
        <v>16391.839999999997</v>
      </c>
      <c r="P31" s="736">
        <f>P15-P26</f>
        <v>23248695.509999994</v>
      </c>
      <c r="Q31" s="221"/>
      <c r="R31" s="221"/>
      <c r="S31" s="222"/>
      <c r="T31" s="223"/>
    </row>
    <row r="32" spans="2:20">
      <c r="F32" s="250"/>
      <c r="G32" s="250"/>
      <c r="H32" s="250"/>
      <c r="I32" s="250"/>
      <c r="J32" s="801"/>
      <c r="K32" s="801"/>
      <c r="L32" s="228"/>
      <c r="M32" s="228"/>
      <c r="N32" s="801"/>
      <c r="O32" s="801"/>
      <c r="P32" s="236"/>
      <c r="Q32" s="221"/>
      <c r="R32" s="221"/>
      <c r="S32" s="222"/>
      <c r="T32" s="226"/>
    </row>
    <row r="33" spans="1:20" ht="6.75" customHeight="1">
      <c r="J33" s="234"/>
      <c r="K33" s="234"/>
      <c r="L33" s="214"/>
      <c r="M33" s="214"/>
      <c r="N33" s="234"/>
      <c r="O33" s="234"/>
      <c r="P33" s="234"/>
      <c r="Q33" s="221"/>
      <c r="R33" s="221"/>
      <c r="S33" s="222"/>
      <c r="T33" s="226"/>
    </row>
    <row r="34" spans="1:20" hidden="1">
      <c r="A34" s="198">
        <v>5</v>
      </c>
      <c r="B34" s="235" t="s">
        <v>826</v>
      </c>
      <c r="F34" s="250"/>
      <c r="G34" s="250"/>
      <c r="H34" s="250"/>
      <c r="I34" s="250"/>
      <c r="J34" s="250"/>
      <c r="K34" s="250"/>
      <c r="L34" s="250"/>
      <c r="M34" s="250"/>
      <c r="N34" s="250"/>
      <c r="O34" s="250"/>
      <c r="P34" s="236"/>
      <c r="T34" s="223"/>
    </row>
    <row r="35" spans="1:20" ht="6.75" hidden="1" customHeight="1">
      <c r="A35" s="237"/>
      <c r="B35" s="1062"/>
      <c r="C35" s="1062"/>
      <c r="D35" s="1062"/>
      <c r="E35" s="1062"/>
      <c r="F35" s="1062"/>
      <c r="G35" s="238"/>
      <c r="H35" s="238"/>
      <c r="I35" s="238"/>
      <c r="J35" s="239"/>
      <c r="K35" s="239"/>
      <c r="L35" s="239"/>
      <c r="M35" s="239"/>
      <c r="N35" s="239"/>
      <c r="O35" s="239"/>
      <c r="P35" s="240"/>
      <c r="Q35" s="238"/>
      <c r="R35" s="238"/>
      <c r="S35" s="238"/>
      <c r="T35" s="223"/>
    </row>
    <row r="36" spans="1:20" ht="29.5" hidden="1" thickBot="1">
      <c r="B36" s="1063" t="s">
        <v>1475</v>
      </c>
      <c r="C36" s="1063"/>
      <c r="D36" s="241"/>
      <c r="E36" s="242"/>
      <c r="F36" s="242"/>
      <c r="G36" s="242"/>
      <c r="H36" s="242"/>
      <c r="I36" s="242"/>
      <c r="J36" s="243"/>
      <c r="K36" s="244"/>
      <c r="L36" s="204"/>
      <c r="M36" s="243"/>
      <c r="N36" s="243"/>
      <c r="O36" s="244" t="s">
        <v>907</v>
      </c>
      <c r="P36" s="242" t="s">
        <v>11</v>
      </c>
    </row>
    <row r="37" spans="1:20" hidden="1"/>
    <row r="38" spans="1:20" hidden="1">
      <c r="B38" s="227" t="s">
        <v>38</v>
      </c>
    </row>
    <row r="39" spans="1:20" ht="9.65" hidden="1" customHeight="1"/>
    <row r="40" spans="1:20" hidden="1">
      <c r="B40" s="245" t="s">
        <v>3804</v>
      </c>
      <c r="L40" s="251"/>
      <c r="M40" s="251"/>
      <c r="N40" s="251"/>
      <c r="O40" s="626">
        <v>290350.7</v>
      </c>
      <c r="P40" s="213">
        <f>SUM(L40:O40)</f>
        <v>290350.7</v>
      </c>
    </row>
    <row r="41" spans="1:20" hidden="1">
      <c r="B41" s="245" t="s">
        <v>827</v>
      </c>
      <c r="O41" s="213"/>
    </row>
    <row r="42" spans="1:20" hidden="1">
      <c r="B42" s="245" t="s">
        <v>832</v>
      </c>
      <c r="I42" s="492"/>
      <c r="L42" s="250"/>
      <c r="M42" s="251"/>
      <c r="N42" s="251"/>
      <c r="O42" s="213"/>
      <c r="P42" s="213">
        <f>SUM(L42:O42)</f>
        <v>0</v>
      </c>
    </row>
    <row r="43" spans="1:20" ht="15" hidden="1" thickBot="1">
      <c r="B43" s="218" t="s">
        <v>3803</v>
      </c>
      <c r="C43" s="219"/>
      <c r="D43" s="219"/>
      <c r="E43" s="219"/>
      <c r="F43" s="219"/>
      <c r="G43" s="219"/>
      <c r="H43" s="219"/>
      <c r="I43" s="219"/>
      <c r="J43" s="220"/>
      <c r="K43" s="220"/>
      <c r="L43" s="220"/>
      <c r="M43" s="220"/>
      <c r="N43" s="220"/>
      <c r="O43" s="220">
        <f>SUM(O40:O42)</f>
        <v>290350.7</v>
      </c>
      <c r="P43" s="220">
        <f>SUM(L43:O43)</f>
        <v>290350.7</v>
      </c>
    </row>
    <row r="44" spans="1:20" ht="5.25" hidden="1" customHeight="1"/>
    <row r="45" spans="1:20" hidden="1">
      <c r="B45" s="210" t="s">
        <v>825</v>
      </c>
      <c r="O45" s="627" t="s">
        <v>1361</v>
      </c>
    </row>
    <row r="46" spans="1:20" ht="8.25" hidden="1" customHeight="1">
      <c r="B46" s="210"/>
    </row>
    <row r="47" spans="1:20" hidden="1">
      <c r="B47" s="245" t="s">
        <v>3804</v>
      </c>
      <c r="L47" s="250"/>
      <c r="M47" s="250"/>
      <c r="N47" s="250"/>
      <c r="O47" s="213">
        <v>36675.879999999997</v>
      </c>
      <c r="P47" s="213">
        <f>SUM(L47:O47)</f>
        <v>36675.879999999997</v>
      </c>
    </row>
    <row r="48" spans="1:20" hidden="1">
      <c r="B48" s="245" t="s">
        <v>828</v>
      </c>
      <c r="O48" s="213"/>
      <c r="P48" s="213"/>
    </row>
    <row r="49" spans="1:16" hidden="1">
      <c r="B49" s="245" t="s">
        <v>833</v>
      </c>
      <c r="L49" s="250"/>
      <c r="M49" s="213"/>
      <c r="N49" s="213"/>
      <c r="O49" s="213">
        <f>SUMIFS('TB 21-22'!L:L,'TB 21-22'!B:B,'Note-4-5'!O45)</f>
        <v>36950.519999999997</v>
      </c>
      <c r="P49" s="213">
        <f>SUM(L49:O49)</f>
        <v>36950.519999999997</v>
      </c>
    </row>
    <row r="50" spans="1:16" ht="15" hidden="1" thickBot="1">
      <c r="B50" s="218" t="s">
        <v>3803</v>
      </c>
      <c r="C50" s="219"/>
      <c r="D50" s="219"/>
      <c r="E50" s="219"/>
      <c r="F50" s="219"/>
      <c r="G50" s="219"/>
      <c r="H50" s="219"/>
      <c r="I50" s="219"/>
      <c r="J50" s="220"/>
      <c r="K50" s="220"/>
      <c r="L50" s="220"/>
      <c r="M50" s="220"/>
      <c r="N50" s="220"/>
      <c r="O50" s="220">
        <f>SUM(O47:O49)</f>
        <v>73626.399999999994</v>
      </c>
      <c r="P50" s="220">
        <f>SUM(P47:P49)</f>
        <v>73626.399999999994</v>
      </c>
    </row>
    <row r="51" spans="1:16" ht="8.25" hidden="1" customHeight="1"/>
    <row r="52" spans="1:16" hidden="1">
      <c r="B52" s="210"/>
    </row>
    <row r="53" spans="1:16" ht="15" hidden="1" thickBot="1">
      <c r="B53" s="230" t="s">
        <v>1460</v>
      </c>
      <c r="C53" s="231"/>
      <c r="D53" s="231"/>
      <c r="E53" s="231"/>
      <c r="F53" s="232"/>
      <c r="G53" s="232"/>
      <c r="H53" s="232"/>
      <c r="I53" s="232"/>
      <c r="J53" s="232"/>
      <c r="K53" s="232"/>
      <c r="L53" s="232"/>
      <c r="M53" s="232"/>
      <c r="N53" s="232"/>
      <c r="O53" s="493"/>
      <c r="P53" s="886">
        <f>P40-P47</f>
        <v>253674.82</v>
      </c>
    </row>
    <row r="54" spans="1:16" ht="15" hidden="1" thickBot="1">
      <c r="B54" s="233" t="s">
        <v>3803</v>
      </c>
      <c r="C54" s="231"/>
      <c r="D54" s="231"/>
      <c r="E54" s="231"/>
      <c r="F54" s="363"/>
      <c r="G54" s="363"/>
      <c r="H54" s="363"/>
      <c r="I54" s="363"/>
      <c r="J54" s="363"/>
      <c r="K54" s="363"/>
      <c r="L54" s="363"/>
      <c r="M54" s="363"/>
      <c r="N54" s="363"/>
      <c r="O54" s="363"/>
      <c r="P54" s="363">
        <f>P43-P50</f>
        <v>216724.30000000002</v>
      </c>
    </row>
    <row r="55" spans="1:16" hidden="1">
      <c r="B55" s="210"/>
      <c r="C55" s="223"/>
      <c r="D55" s="223"/>
      <c r="E55" s="223"/>
      <c r="F55" s="733"/>
      <c r="G55" s="733"/>
      <c r="H55" s="733"/>
      <c r="I55" s="733"/>
      <c r="J55" s="733"/>
      <c r="K55" s="733"/>
      <c r="L55" s="733"/>
      <c r="M55" s="733"/>
      <c r="N55" s="733"/>
      <c r="O55" s="733"/>
      <c r="P55" s="733"/>
    </row>
    <row r="56" spans="1:16">
      <c r="B56" s="210"/>
      <c r="C56" s="223"/>
      <c r="D56" s="223"/>
      <c r="E56" s="223"/>
      <c r="F56" s="733"/>
      <c r="G56" s="733"/>
      <c r="H56" s="733"/>
      <c r="I56" s="733"/>
      <c r="J56" s="733"/>
      <c r="K56" s="733"/>
      <c r="L56" s="733"/>
      <c r="M56" s="733"/>
      <c r="N56" s="733"/>
      <c r="O56" s="1058" t="s">
        <v>835</v>
      </c>
      <c r="P56" s="1058"/>
    </row>
    <row r="57" spans="1:16">
      <c r="B57" s="210"/>
      <c r="C57" s="223"/>
      <c r="D57" s="223"/>
      <c r="E57" s="223"/>
      <c r="F57" s="733"/>
      <c r="G57" s="733"/>
      <c r="H57" s="733"/>
      <c r="I57" s="733"/>
      <c r="J57" s="733"/>
      <c r="K57" s="733"/>
      <c r="L57" s="733"/>
      <c r="M57" s="733"/>
      <c r="N57" s="733"/>
      <c r="O57" s="734" t="s">
        <v>3805</v>
      </c>
      <c r="P57" s="734" t="s">
        <v>3806</v>
      </c>
    </row>
    <row r="58" spans="1:16">
      <c r="A58" s="727">
        <f>A2+1</f>
        <v>5</v>
      </c>
      <c r="B58" s="235" t="s">
        <v>826</v>
      </c>
      <c r="C58" s="726"/>
      <c r="D58" s="152"/>
      <c r="E58" s="223"/>
      <c r="F58" s="733"/>
      <c r="G58" s="733"/>
      <c r="H58" s="733"/>
      <c r="I58" s="733"/>
      <c r="J58" s="733"/>
      <c r="K58" s="733"/>
      <c r="L58" s="733"/>
      <c r="M58" s="733"/>
      <c r="N58" s="733"/>
      <c r="O58" s="248" t="s">
        <v>20</v>
      </c>
      <c r="P58" s="248" t="s">
        <v>20</v>
      </c>
    </row>
    <row r="59" spans="1:16" ht="10.9" customHeight="1">
      <c r="A59" s="727"/>
      <c r="B59" s="259"/>
      <c r="C59" s="726"/>
      <c r="D59" s="152"/>
      <c r="E59" s="223"/>
      <c r="F59" s="733"/>
      <c r="G59" s="733"/>
      <c r="H59" s="733"/>
      <c r="I59" s="733"/>
      <c r="J59" s="733"/>
      <c r="K59" s="733"/>
      <c r="L59" s="733"/>
      <c r="M59" s="733"/>
      <c r="N59" s="733"/>
      <c r="O59" s="733"/>
      <c r="P59" s="733"/>
    </row>
    <row r="60" spans="1:16">
      <c r="A60" s="261"/>
      <c r="B60" s="54" t="s">
        <v>581</v>
      </c>
      <c r="C60" s="54"/>
      <c r="D60" s="152"/>
      <c r="E60" s="223"/>
      <c r="F60" s="733"/>
      <c r="G60" s="733"/>
      <c r="H60" s="733"/>
      <c r="I60" s="733"/>
      <c r="J60" s="733"/>
      <c r="K60" s="733"/>
      <c r="L60" s="733"/>
      <c r="M60" s="733"/>
      <c r="N60" s="733"/>
      <c r="O60" s="262">
        <f>P62</f>
        <v>290350.7</v>
      </c>
      <c r="P60" s="262">
        <v>290350.7</v>
      </c>
    </row>
    <row r="61" spans="1:16">
      <c r="A61" s="261"/>
      <c r="B61" s="54" t="s">
        <v>4146</v>
      </c>
      <c r="C61" s="54"/>
      <c r="D61" s="67"/>
      <c r="E61" s="223"/>
      <c r="F61" s="733"/>
      <c r="G61" s="733"/>
      <c r="H61" s="733"/>
      <c r="I61" s="733"/>
      <c r="J61" s="733"/>
      <c r="K61" s="733"/>
      <c r="L61" s="733"/>
      <c r="M61" s="733"/>
      <c r="N61" s="733"/>
      <c r="O61" s="262">
        <v>726</v>
      </c>
      <c r="P61" s="262">
        <v>0</v>
      </c>
    </row>
    <row r="62" spans="1:16">
      <c r="A62" s="261"/>
      <c r="B62" s="67"/>
      <c r="C62" s="67"/>
      <c r="D62" s="67"/>
      <c r="E62" s="223"/>
      <c r="F62" s="733"/>
      <c r="G62" s="733"/>
      <c r="H62" s="733"/>
      <c r="I62" s="733"/>
      <c r="J62" s="733"/>
      <c r="K62" s="733"/>
      <c r="L62" s="733"/>
      <c r="M62" s="733"/>
      <c r="N62" s="733"/>
      <c r="O62" s="116">
        <f>SUM(O60:O61)</f>
        <v>291076.7</v>
      </c>
      <c r="P62" s="116">
        <v>290350.7</v>
      </c>
    </row>
    <row r="63" spans="1:16">
      <c r="A63" s="261"/>
      <c r="B63" s="67" t="s">
        <v>582</v>
      </c>
      <c r="C63" s="54"/>
      <c r="D63" s="67"/>
      <c r="E63" s="223"/>
      <c r="F63" s="733"/>
      <c r="G63" s="733"/>
      <c r="H63" s="733"/>
      <c r="I63" s="733"/>
      <c r="J63" s="733"/>
      <c r="K63" s="733"/>
      <c r="L63" s="733"/>
      <c r="M63" s="733"/>
      <c r="N63" s="733"/>
      <c r="O63" s="265"/>
      <c r="P63" s="265"/>
    </row>
    <row r="64" spans="1:16">
      <c r="A64" s="261"/>
      <c r="B64" s="1060" t="s">
        <v>581</v>
      </c>
      <c r="C64" s="1060"/>
      <c r="D64" s="1061"/>
      <c r="E64" s="223"/>
      <c r="F64" s="733"/>
      <c r="G64" s="733"/>
      <c r="H64" s="733"/>
      <c r="I64" s="733"/>
      <c r="J64" s="733"/>
      <c r="K64" s="733"/>
      <c r="L64" s="733"/>
      <c r="M64" s="733"/>
      <c r="N64" s="733"/>
      <c r="O64" s="262">
        <f>P66</f>
        <v>73351.759999999995</v>
      </c>
      <c r="P64" s="262">
        <v>36675.879999999997</v>
      </c>
    </row>
    <row r="65" spans="1:17">
      <c r="A65" s="261"/>
      <c r="B65" s="67" t="s">
        <v>583</v>
      </c>
      <c r="C65" s="54"/>
      <c r="D65" s="67"/>
      <c r="E65" s="223"/>
      <c r="F65" s="733"/>
      <c r="G65" s="733"/>
      <c r="H65" s="733"/>
      <c r="I65" s="733"/>
      <c r="J65" s="733"/>
      <c r="K65" s="733"/>
      <c r="L65" s="733"/>
      <c r="M65" s="733"/>
      <c r="N65" s="627" t="s">
        <v>1361</v>
      </c>
      <c r="O65" s="155">
        <f>SUMIFS('TB 21-22'!L:L,'TB 21-22'!B:B,'Note-4-5'!N65)</f>
        <v>36950.519999999997</v>
      </c>
      <c r="P65" s="155">
        <v>36675.879999999997</v>
      </c>
      <c r="Q65" s="492"/>
    </row>
    <row r="66" spans="1:17">
      <c r="A66" s="261"/>
      <c r="B66" s="67"/>
      <c r="C66" s="67"/>
      <c r="D66" s="67"/>
      <c r="E66" s="223"/>
      <c r="F66" s="733"/>
      <c r="G66" s="733"/>
      <c r="H66" s="733"/>
      <c r="I66" s="733"/>
      <c r="J66" s="733"/>
      <c r="K66" s="733"/>
      <c r="L66" s="733"/>
      <c r="M66" s="733"/>
      <c r="N66" s="733"/>
      <c r="O66" s="455">
        <f>SUM(O64:O65)</f>
        <v>110302.28</v>
      </c>
      <c r="P66" s="455">
        <v>73351.759999999995</v>
      </c>
      <c r="Q66" s="492"/>
    </row>
    <row r="67" spans="1:17" ht="15" thickBot="1">
      <c r="A67" s="727"/>
      <c r="B67" s="796" t="s">
        <v>829</v>
      </c>
      <c r="C67" s="797"/>
      <c r="D67" s="267"/>
      <c r="E67" s="223"/>
      <c r="F67" s="733"/>
      <c r="G67" s="733"/>
      <c r="H67" s="733"/>
      <c r="I67" s="733"/>
      <c r="J67" s="733"/>
      <c r="K67" s="733"/>
      <c r="L67" s="733"/>
      <c r="M67" s="733"/>
      <c r="N67" s="733"/>
      <c r="O67" s="134">
        <f>O62-O66</f>
        <v>180774.42</v>
      </c>
      <c r="P67" s="134">
        <v>216998.94</v>
      </c>
    </row>
    <row r="68" spans="1:17" ht="15" thickTop="1">
      <c r="B68" s="210"/>
      <c r="C68" s="223"/>
      <c r="D68" s="223"/>
      <c r="E68" s="223"/>
      <c r="F68" s="733"/>
      <c r="G68" s="733"/>
      <c r="H68" s="733"/>
      <c r="I68" s="733"/>
      <c r="J68" s="733"/>
      <c r="K68" s="733"/>
      <c r="L68" s="733"/>
      <c r="M68" s="733"/>
      <c r="N68" s="733"/>
      <c r="O68" s="733"/>
      <c r="P68" s="733"/>
    </row>
    <row r="69" spans="1:17">
      <c r="B69" s="249" t="s">
        <v>4147</v>
      </c>
    </row>
    <row r="70" spans="1:17">
      <c r="B70" s="245" t="s">
        <v>834</v>
      </c>
    </row>
    <row r="71" spans="1:17" ht="7.5" customHeight="1">
      <c r="O71" s="400"/>
    </row>
    <row r="72" spans="1:17">
      <c r="B72" s="246"/>
      <c r="O72" s="728" t="s">
        <v>3805</v>
      </c>
      <c r="P72" s="728" t="s">
        <v>3806</v>
      </c>
    </row>
    <row r="73" spans="1:17">
      <c r="B73" s="246" t="s">
        <v>830</v>
      </c>
      <c r="O73" s="248" t="s">
        <v>20</v>
      </c>
      <c r="P73" s="248" t="s">
        <v>20</v>
      </c>
    </row>
    <row r="74" spans="1:17">
      <c r="B74" s="245" t="s">
        <v>1502</v>
      </c>
      <c r="O74" s="213">
        <f>O66</f>
        <v>110302.28</v>
      </c>
      <c r="P74" s="250">
        <v>73351.73</v>
      </c>
    </row>
    <row r="75" spans="1:17">
      <c r="B75" s="245" t="s">
        <v>831</v>
      </c>
      <c r="O75" s="213">
        <f>'Notes 6-29'!J544</f>
        <v>6240.96</v>
      </c>
      <c r="P75" s="250">
        <v>7441.6</v>
      </c>
    </row>
    <row r="78" spans="1:17">
      <c r="A78" s="252">
        <v>5.0999999999999996</v>
      </c>
      <c r="B78" s="253" t="s">
        <v>1503</v>
      </c>
    </row>
    <row r="79" spans="1:17" ht="6" customHeight="1">
      <c r="P79" s="247"/>
    </row>
    <row r="80" spans="1:17">
      <c r="B80" s="249" t="str">
        <f>B2</f>
        <v>Property, plant and equipment</v>
      </c>
      <c r="O80" s="250">
        <f>P24</f>
        <v>1361287.4000000001</v>
      </c>
      <c r="P80" s="401">
        <v>1678550.5699999998</v>
      </c>
    </row>
    <row r="81" spans="1:20">
      <c r="B81" s="249" t="s">
        <v>826</v>
      </c>
      <c r="O81" s="250">
        <f>O65</f>
        <v>36950.519999999997</v>
      </c>
      <c r="P81" s="250">
        <v>36675.85</v>
      </c>
    </row>
    <row r="82" spans="1:20" ht="15" thickBot="1">
      <c r="O82" s="188">
        <f>SUM(O80:O81)</f>
        <v>1398237.9200000002</v>
      </c>
      <c r="P82" s="188">
        <v>1715226.42</v>
      </c>
    </row>
    <row r="83" spans="1:20" ht="13.5" customHeight="1" thickTop="1"/>
    <row r="84" spans="1:20">
      <c r="A84" s="252">
        <v>5.1999999999999993</v>
      </c>
      <c r="B84" s="253" t="s">
        <v>1506</v>
      </c>
      <c r="J84" s="234"/>
      <c r="K84" s="234"/>
      <c r="L84" s="214"/>
      <c r="M84" s="214"/>
      <c r="Q84" s="221"/>
      <c r="R84" s="221"/>
      <c r="S84" s="222"/>
      <c r="T84" s="226"/>
    </row>
    <row r="85" spans="1:20" ht="6" customHeight="1">
      <c r="J85" s="234"/>
      <c r="K85" s="234"/>
      <c r="L85" s="214"/>
      <c r="M85" s="214"/>
      <c r="O85" s="247"/>
      <c r="Q85" s="221"/>
      <c r="R85" s="221"/>
      <c r="S85" s="222"/>
      <c r="T85" s="226"/>
    </row>
    <row r="86" spans="1:20">
      <c r="B86" s="1059" t="s">
        <v>211</v>
      </c>
      <c r="C86" s="1059"/>
      <c r="D86" s="1059"/>
      <c r="E86" s="1059"/>
      <c r="F86" s="1059"/>
      <c r="J86" s="234"/>
      <c r="K86" s="234"/>
      <c r="L86" s="214"/>
      <c r="M86" s="214"/>
      <c r="O86" s="248"/>
      <c r="Q86" s="221"/>
      <c r="R86" s="221"/>
      <c r="S86" s="222"/>
      <c r="T86" s="226"/>
    </row>
    <row r="87" spans="1:20">
      <c r="B87" s="1059" t="s">
        <v>986</v>
      </c>
      <c r="C87" s="1059"/>
      <c r="D87" s="1059"/>
      <c r="E87" s="1059"/>
      <c r="F87" s="1059"/>
      <c r="J87" s="234"/>
      <c r="K87" s="234"/>
      <c r="L87" s="214"/>
      <c r="M87" s="214"/>
      <c r="N87" s="249">
        <f>'Notes 6-29'!A476</f>
        <v>25.300000000000004</v>
      </c>
      <c r="O87" s="120">
        <f>'Notes 6-29'!J487</f>
        <v>1158209.8899999999</v>
      </c>
      <c r="P87" s="120">
        <v>1481699.7599999998</v>
      </c>
      <c r="Q87" s="221"/>
      <c r="R87" s="221"/>
      <c r="S87" s="222"/>
      <c r="T87" s="226"/>
    </row>
    <row r="88" spans="1:20">
      <c r="J88" s="234"/>
      <c r="K88" s="234"/>
      <c r="L88" s="214"/>
      <c r="M88" s="214"/>
      <c r="N88" s="249">
        <f>'Notes 6-29'!A506</f>
        <v>26</v>
      </c>
      <c r="O88" s="155">
        <f>'Notes 6-29'!J525</f>
        <v>240028.02999999997</v>
      </c>
      <c r="P88" s="155">
        <v>233526.66000000003</v>
      </c>
      <c r="Q88" s="221"/>
      <c r="R88" s="221"/>
      <c r="S88" s="222"/>
      <c r="T88" s="226"/>
    </row>
    <row r="89" spans="1:20" ht="15" thickBot="1">
      <c r="J89" s="234"/>
      <c r="K89" s="234"/>
      <c r="L89" s="214"/>
      <c r="M89" s="214"/>
      <c r="O89" s="188">
        <f>SUM(O87:O88)</f>
        <v>1398237.92</v>
      </c>
      <c r="P89" s="188">
        <v>1715226.42</v>
      </c>
      <c r="Q89" s="221"/>
      <c r="R89" s="221"/>
      <c r="S89" s="222"/>
      <c r="T89" s="226"/>
    </row>
    <row r="90" spans="1:20" ht="15" thickTop="1"/>
    <row r="92" spans="1:20">
      <c r="O92" s="492">
        <f>O89-O82</f>
        <v>0</v>
      </c>
      <c r="P92" s="492">
        <f>P89-P82</f>
        <v>0</v>
      </c>
    </row>
  </sheetData>
  <mergeCells count="7">
    <mergeCell ref="O56:P56"/>
    <mergeCell ref="B87:F87"/>
    <mergeCell ref="B64:D64"/>
    <mergeCell ref="B35:F35"/>
    <mergeCell ref="B4:D4"/>
    <mergeCell ref="B36:C36"/>
    <mergeCell ref="B86:F86"/>
  </mergeCells>
  <pageMargins left="0.5" right="0.5" top="1" bottom="0.5" header="0.3" footer="0.3"/>
  <pageSetup paperSize="9" scale="72" firstPageNumber="15" fitToHeight="0" orientation="landscape" useFirstPageNumber="1" r:id="rId1"/>
  <headerFooter>
    <oddFooter>&amp;C&amp;"Open Sans,Regular"&amp;P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33CC33"/>
    <pageSetUpPr fitToPage="1"/>
  </sheetPr>
  <dimension ref="A1:AU558"/>
  <sheetViews>
    <sheetView showGridLines="0" tabSelected="1" view="pageBreakPreview" topLeftCell="A322" zoomScale="115" zoomScaleNormal="100" zoomScaleSheetLayoutView="115" workbookViewId="0">
      <selection activeCell="J333" sqref="J333"/>
    </sheetView>
  </sheetViews>
  <sheetFormatPr defaultRowHeight="14.5"/>
  <cols>
    <col min="1" max="1" width="6.26953125" style="482" customWidth="1"/>
    <col min="2" max="2" width="6.7265625" style="131" customWidth="1"/>
    <col min="3" max="3" width="9.453125" style="131" customWidth="1"/>
    <col min="4" max="4" width="7.54296875" style="131" customWidth="1"/>
    <col min="5" max="5" width="3.7265625" style="131" customWidth="1"/>
    <col min="6" max="6" width="8.26953125" style="131" customWidth="1"/>
    <col min="7" max="7" width="6.453125" style="131" customWidth="1"/>
    <col min="8" max="8" width="15.26953125" style="131" customWidth="1"/>
    <col min="9" max="9" width="13" style="255" customWidth="1"/>
    <col min="10" max="10" width="14.7265625" style="255" customWidth="1"/>
    <col min="11" max="11" width="1.54296875" style="131" customWidth="1"/>
    <col min="12" max="12" width="13.26953125" style="255" bestFit="1" customWidth="1"/>
    <col min="13" max="13" width="2.26953125" style="255" customWidth="1"/>
    <col min="14" max="16" width="9.26953125" style="152"/>
    <col min="17" max="17" width="22.1796875" style="152" customWidth="1"/>
    <col min="18" max="18" width="16" style="152" bestFit="1" customWidth="1"/>
    <col min="19" max="19" width="14.7265625" style="152" bestFit="1" customWidth="1"/>
    <col min="20" max="20" width="13.7265625" style="152" bestFit="1" customWidth="1"/>
    <col min="21" max="154" width="9.26953125" style="152"/>
    <col min="155" max="155" width="6" style="152" bestFit="1" customWidth="1"/>
    <col min="156" max="156" width="0.7265625" style="152" customWidth="1"/>
    <col min="157" max="157" width="10.7265625" style="152" customWidth="1"/>
    <col min="158" max="158" width="11" style="152" customWidth="1"/>
    <col min="159" max="159" width="10.54296875" style="152" customWidth="1"/>
    <col min="160" max="160" width="10" style="152" customWidth="1"/>
    <col min="161" max="161" width="10.453125" style="152" customWidth="1"/>
    <col min="162" max="163" width="12" style="152" customWidth="1"/>
    <col min="164" max="165" width="1" style="152" customWidth="1"/>
    <col min="166" max="166" width="12.26953125" style="152" bestFit="1" customWidth="1"/>
    <col min="167" max="167" width="0.54296875" style="152" customWidth="1"/>
    <col min="168" max="168" width="12.453125" style="152" customWidth="1"/>
    <col min="169" max="169" width="13.54296875" style="152" customWidth="1"/>
    <col min="170" max="174" width="0" style="152" hidden="1" customWidth="1"/>
    <col min="175" max="175" width="14.7265625" style="152" customWidth="1"/>
    <col min="176" max="176" width="7.7265625" style="152" customWidth="1"/>
    <col min="177" max="177" width="13.26953125" style="152" bestFit="1" customWidth="1"/>
    <col min="178" max="178" width="11.7265625" style="152" customWidth="1"/>
    <col min="179" max="179" width="11.26953125" style="152" bestFit="1" customWidth="1"/>
    <col min="180" max="410" width="9.26953125" style="152"/>
    <col min="411" max="411" width="6" style="152" bestFit="1" customWidth="1"/>
    <col min="412" max="412" width="0.7265625" style="152" customWidth="1"/>
    <col min="413" max="413" width="10.7265625" style="152" customWidth="1"/>
    <col min="414" max="414" width="11" style="152" customWidth="1"/>
    <col min="415" max="415" width="10.54296875" style="152" customWidth="1"/>
    <col min="416" max="416" width="10" style="152" customWidth="1"/>
    <col min="417" max="417" width="10.453125" style="152" customWidth="1"/>
    <col min="418" max="419" width="12" style="152" customWidth="1"/>
    <col min="420" max="421" width="1" style="152" customWidth="1"/>
    <col min="422" max="422" width="12.26953125" style="152" bestFit="1" customWidth="1"/>
    <col min="423" max="423" width="0.54296875" style="152" customWidth="1"/>
    <col min="424" max="424" width="12.453125" style="152" customWidth="1"/>
    <col min="425" max="425" width="13.54296875" style="152" customWidth="1"/>
    <col min="426" max="430" width="0" style="152" hidden="1" customWidth="1"/>
    <col min="431" max="431" width="14.7265625" style="152" customWidth="1"/>
    <col min="432" max="432" width="7.7265625" style="152" customWidth="1"/>
    <col min="433" max="433" width="13.26953125" style="152" bestFit="1" customWidth="1"/>
    <col min="434" max="434" width="11.7265625" style="152" customWidth="1"/>
    <col min="435" max="435" width="11.26953125" style="152" bestFit="1" customWidth="1"/>
    <col min="436" max="666" width="9.26953125" style="152"/>
    <col min="667" max="667" width="6" style="152" bestFit="1" customWidth="1"/>
    <col min="668" max="668" width="0.7265625" style="152" customWidth="1"/>
    <col min="669" max="669" width="10.7265625" style="152" customWidth="1"/>
    <col min="670" max="670" width="11" style="152" customWidth="1"/>
    <col min="671" max="671" width="10.54296875" style="152" customWidth="1"/>
    <col min="672" max="672" width="10" style="152" customWidth="1"/>
    <col min="673" max="673" width="10.453125" style="152" customWidth="1"/>
    <col min="674" max="675" width="12" style="152" customWidth="1"/>
    <col min="676" max="677" width="1" style="152" customWidth="1"/>
    <col min="678" max="678" width="12.26953125" style="152" bestFit="1" customWidth="1"/>
    <col min="679" max="679" width="0.54296875" style="152" customWidth="1"/>
    <col min="680" max="680" width="12.453125" style="152" customWidth="1"/>
    <col min="681" max="681" width="13.54296875" style="152" customWidth="1"/>
    <col min="682" max="686" width="0" style="152" hidden="1" customWidth="1"/>
    <col min="687" max="687" width="14.7265625" style="152" customWidth="1"/>
    <col min="688" max="688" width="7.7265625" style="152" customWidth="1"/>
    <col min="689" max="689" width="13.26953125" style="152" bestFit="1" customWidth="1"/>
    <col min="690" max="690" width="11.7265625" style="152" customWidth="1"/>
    <col min="691" max="691" width="11.26953125" style="152" bestFit="1" customWidth="1"/>
    <col min="692" max="922" width="9.26953125" style="152"/>
    <col min="923" max="923" width="6" style="152" bestFit="1" customWidth="1"/>
    <col min="924" max="924" width="0.7265625" style="152" customWidth="1"/>
    <col min="925" max="925" width="10.7265625" style="152" customWidth="1"/>
    <col min="926" max="926" width="11" style="152" customWidth="1"/>
    <col min="927" max="927" width="10.54296875" style="152" customWidth="1"/>
    <col min="928" max="928" width="10" style="152" customWidth="1"/>
    <col min="929" max="929" width="10.453125" style="152" customWidth="1"/>
    <col min="930" max="931" width="12" style="152" customWidth="1"/>
    <col min="932" max="933" width="1" style="152" customWidth="1"/>
    <col min="934" max="934" width="12.26953125" style="152" bestFit="1" customWidth="1"/>
    <col min="935" max="935" width="0.54296875" style="152" customWidth="1"/>
    <col min="936" max="936" width="12.453125" style="152" customWidth="1"/>
    <col min="937" max="937" width="13.54296875" style="152" customWidth="1"/>
    <col min="938" max="942" width="0" style="152" hidden="1" customWidth="1"/>
    <col min="943" max="943" width="14.7265625" style="152" customWidth="1"/>
    <col min="944" max="944" width="7.7265625" style="152" customWidth="1"/>
    <col min="945" max="945" width="13.26953125" style="152" bestFit="1" customWidth="1"/>
    <col min="946" max="946" width="11.7265625" style="152" customWidth="1"/>
    <col min="947" max="947" width="11.26953125" style="152" bestFit="1" customWidth="1"/>
    <col min="948" max="1178" width="9.26953125" style="152"/>
    <col min="1179" max="1179" width="6" style="152" bestFit="1" customWidth="1"/>
    <col min="1180" max="1180" width="0.7265625" style="152" customWidth="1"/>
    <col min="1181" max="1181" width="10.7265625" style="152" customWidth="1"/>
    <col min="1182" max="1182" width="11" style="152" customWidth="1"/>
    <col min="1183" max="1183" width="10.54296875" style="152" customWidth="1"/>
    <col min="1184" max="1184" width="10" style="152" customWidth="1"/>
    <col min="1185" max="1185" width="10.453125" style="152" customWidth="1"/>
    <col min="1186" max="1187" width="12" style="152" customWidth="1"/>
    <col min="1188" max="1189" width="1" style="152" customWidth="1"/>
    <col min="1190" max="1190" width="12.26953125" style="152" bestFit="1" customWidth="1"/>
    <col min="1191" max="1191" width="0.54296875" style="152" customWidth="1"/>
    <col min="1192" max="1192" width="12.453125" style="152" customWidth="1"/>
    <col min="1193" max="1193" width="13.54296875" style="152" customWidth="1"/>
    <col min="1194" max="1198" width="0" style="152" hidden="1" customWidth="1"/>
    <col min="1199" max="1199" width="14.7265625" style="152" customWidth="1"/>
    <col min="1200" max="1200" width="7.7265625" style="152" customWidth="1"/>
    <col min="1201" max="1201" width="13.26953125" style="152" bestFit="1" customWidth="1"/>
    <col min="1202" max="1202" width="11.7265625" style="152" customWidth="1"/>
    <col min="1203" max="1203" width="11.26953125" style="152" bestFit="1" customWidth="1"/>
    <col min="1204" max="1434" width="9.26953125" style="152"/>
    <col min="1435" max="1435" width="6" style="152" bestFit="1" customWidth="1"/>
    <col min="1436" max="1436" width="0.7265625" style="152" customWidth="1"/>
    <col min="1437" max="1437" width="10.7265625" style="152" customWidth="1"/>
    <col min="1438" max="1438" width="11" style="152" customWidth="1"/>
    <col min="1439" max="1439" width="10.54296875" style="152" customWidth="1"/>
    <col min="1440" max="1440" width="10" style="152" customWidth="1"/>
    <col min="1441" max="1441" width="10.453125" style="152" customWidth="1"/>
    <col min="1442" max="1443" width="12" style="152" customWidth="1"/>
    <col min="1444" max="1445" width="1" style="152" customWidth="1"/>
    <col min="1446" max="1446" width="12.26953125" style="152" bestFit="1" customWidth="1"/>
    <col min="1447" max="1447" width="0.54296875" style="152" customWidth="1"/>
    <col min="1448" max="1448" width="12.453125" style="152" customWidth="1"/>
    <col min="1449" max="1449" width="13.54296875" style="152" customWidth="1"/>
    <col min="1450" max="1454" width="0" style="152" hidden="1" customWidth="1"/>
    <col min="1455" max="1455" width="14.7265625" style="152" customWidth="1"/>
    <col min="1456" max="1456" width="7.7265625" style="152" customWidth="1"/>
    <col min="1457" max="1457" width="13.26953125" style="152" bestFit="1" customWidth="1"/>
    <col min="1458" max="1458" width="11.7265625" style="152" customWidth="1"/>
    <col min="1459" max="1459" width="11.26953125" style="152" bestFit="1" customWidth="1"/>
    <col min="1460" max="1690" width="9.26953125" style="152"/>
    <col min="1691" max="1691" width="6" style="152" bestFit="1" customWidth="1"/>
    <col min="1692" max="1692" width="0.7265625" style="152" customWidth="1"/>
    <col min="1693" max="1693" width="10.7265625" style="152" customWidth="1"/>
    <col min="1694" max="1694" width="11" style="152" customWidth="1"/>
    <col min="1695" max="1695" width="10.54296875" style="152" customWidth="1"/>
    <col min="1696" max="1696" width="10" style="152" customWidth="1"/>
    <col min="1697" max="1697" width="10.453125" style="152" customWidth="1"/>
    <col min="1698" max="1699" width="12" style="152" customWidth="1"/>
    <col min="1700" max="1701" width="1" style="152" customWidth="1"/>
    <col min="1702" max="1702" width="12.26953125" style="152" bestFit="1" customWidth="1"/>
    <col min="1703" max="1703" width="0.54296875" style="152" customWidth="1"/>
    <col min="1704" max="1704" width="12.453125" style="152" customWidth="1"/>
    <col min="1705" max="1705" width="13.54296875" style="152" customWidth="1"/>
    <col min="1706" max="1710" width="0" style="152" hidden="1" customWidth="1"/>
    <col min="1711" max="1711" width="14.7265625" style="152" customWidth="1"/>
    <col min="1712" max="1712" width="7.7265625" style="152" customWidth="1"/>
    <col min="1713" max="1713" width="13.26953125" style="152" bestFit="1" customWidth="1"/>
    <col min="1714" max="1714" width="11.7265625" style="152" customWidth="1"/>
    <col min="1715" max="1715" width="11.26953125" style="152" bestFit="1" customWidth="1"/>
    <col min="1716" max="1946" width="9.26953125" style="152"/>
    <col min="1947" max="1947" width="6" style="152" bestFit="1" customWidth="1"/>
    <col min="1948" max="1948" width="0.7265625" style="152" customWidth="1"/>
    <col min="1949" max="1949" width="10.7265625" style="152" customWidth="1"/>
    <col min="1950" max="1950" width="11" style="152" customWidth="1"/>
    <col min="1951" max="1951" width="10.54296875" style="152" customWidth="1"/>
    <col min="1952" max="1952" width="10" style="152" customWidth="1"/>
    <col min="1953" max="1953" width="10.453125" style="152" customWidth="1"/>
    <col min="1954" max="1955" width="12" style="152" customWidth="1"/>
    <col min="1956" max="1957" width="1" style="152" customWidth="1"/>
    <col min="1958" max="1958" width="12.26953125" style="152" bestFit="1" customWidth="1"/>
    <col min="1959" max="1959" width="0.54296875" style="152" customWidth="1"/>
    <col min="1960" max="1960" width="12.453125" style="152" customWidth="1"/>
    <col min="1961" max="1961" width="13.54296875" style="152" customWidth="1"/>
    <col min="1962" max="1966" width="0" style="152" hidden="1" customWidth="1"/>
    <col min="1967" max="1967" width="14.7265625" style="152" customWidth="1"/>
    <col min="1968" max="1968" width="7.7265625" style="152" customWidth="1"/>
    <col min="1969" max="1969" width="13.26953125" style="152" bestFit="1" customWidth="1"/>
    <col min="1970" max="1970" width="11.7265625" style="152" customWidth="1"/>
    <col min="1971" max="1971" width="11.26953125" style="152" bestFit="1" customWidth="1"/>
    <col min="1972" max="2202" width="9.26953125" style="152"/>
    <col min="2203" max="2203" width="6" style="152" bestFit="1" customWidth="1"/>
    <col min="2204" max="2204" width="0.7265625" style="152" customWidth="1"/>
    <col min="2205" max="2205" width="10.7265625" style="152" customWidth="1"/>
    <col min="2206" max="2206" width="11" style="152" customWidth="1"/>
    <col min="2207" max="2207" width="10.54296875" style="152" customWidth="1"/>
    <col min="2208" max="2208" width="10" style="152" customWidth="1"/>
    <col min="2209" max="2209" width="10.453125" style="152" customWidth="1"/>
    <col min="2210" max="2211" width="12" style="152" customWidth="1"/>
    <col min="2212" max="2213" width="1" style="152" customWidth="1"/>
    <col min="2214" max="2214" width="12.26953125" style="152" bestFit="1" customWidth="1"/>
    <col min="2215" max="2215" width="0.54296875" style="152" customWidth="1"/>
    <col min="2216" max="2216" width="12.453125" style="152" customWidth="1"/>
    <col min="2217" max="2217" width="13.54296875" style="152" customWidth="1"/>
    <col min="2218" max="2222" width="0" style="152" hidden="1" customWidth="1"/>
    <col min="2223" max="2223" width="14.7265625" style="152" customWidth="1"/>
    <col min="2224" max="2224" width="7.7265625" style="152" customWidth="1"/>
    <col min="2225" max="2225" width="13.26953125" style="152" bestFit="1" customWidth="1"/>
    <col min="2226" max="2226" width="11.7265625" style="152" customWidth="1"/>
    <col min="2227" max="2227" width="11.26953125" style="152" bestFit="1" customWidth="1"/>
    <col min="2228" max="2458" width="9.26953125" style="152"/>
    <col min="2459" max="2459" width="6" style="152" bestFit="1" customWidth="1"/>
    <col min="2460" max="2460" width="0.7265625" style="152" customWidth="1"/>
    <col min="2461" max="2461" width="10.7265625" style="152" customWidth="1"/>
    <col min="2462" max="2462" width="11" style="152" customWidth="1"/>
    <col min="2463" max="2463" width="10.54296875" style="152" customWidth="1"/>
    <col min="2464" max="2464" width="10" style="152" customWidth="1"/>
    <col min="2465" max="2465" width="10.453125" style="152" customWidth="1"/>
    <col min="2466" max="2467" width="12" style="152" customWidth="1"/>
    <col min="2468" max="2469" width="1" style="152" customWidth="1"/>
    <col min="2470" max="2470" width="12.26953125" style="152" bestFit="1" customWidth="1"/>
    <col min="2471" max="2471" width="0.54296875" style="152" customWidth="1"/>
    <col min="2472" max="2472" width="12.453125" style="152" customWidth="1"/>
    <col min="2473" max="2473" width="13.54296875" style="152" customWidth="1"/>
    <col min="2474" max="2478" width="0" style="152" hidden="1" customWidth="1"/>
    <col min="2479" max="2479" width="14.7265625" style="152" customWidth="1"/>
    <col min="2480" max="2480" width="7.7265625" style="152" customWidth="1"/>
    <col min="2481" max="2481" width="13.26953125" style="152" bestFit="1" customWidth="1"/>
    <col min="2482" max="2482" width="11.7265625" style="152" customWidth="1"/>
    <col min="2483" max="2483" width="11.26953125" style="152" bestFit="1" customWidth="1"/>
    <col min="2484" max="2714" width="9.26953125" style="152"/>
    <col min="2715" max="2715" width="6" style="152" bestFit="1" customWidth="1"/>
    <col min="2716" max="2716" width="0.7265625" style="152" customWidth="1"/>
    <col min="2717" max="2717" width="10.7265625" style="152" customWidth="1"/>
    <col min="2718" max="2718" width="11" style="152" customWidth="1"/>
    <col min="2719" max="2719" width="10.54296875" style="152" customWidth="1"/>
    <col min="2720" max="2720" width="10" style="152" customWidth="1"/>
    <col min="2721" max="2721" width="10.453125" style="152" customWidth="1"/>
    <col min="2722" max="2723" width="12" style="152" customWidth="1"/>
    <col min="2724" max="2725" width="1" style="152" customWidth="1"/>
    <col min="2726" max="2726" width="12.26953125" style="152" bestFit="1" customWidth="1"/>
    <col min="2727" max="2727" width="0.54296875" style="152" customWidth="1"/>
    <col min="2728" max="2728" width="12.453125" style="152" customWidth="1"/>
    <col min="2729" max="2729" width="13.54296875" style="152" customWidth="1"/>
    <col min="2730" max="2734" width="0" style="152" hidden="1" customWidth="1"/>
    <col min="2735" max="2735" width="14.7265625" style="152" customWidth="1"/>
    <col min="2736" max="2736" width="7.7265625" style="152" customWidth="1"/>
    <col min="2737" max="2737" width="13.26953125" style="152" bestFit="1" customWidth="1"/>
    <col min="2738" max="2738" width="11.7265625" style="152" customWidth="1"/>
    <col min="2739" max="2739" width="11.26953125" style="152" bestFit="1" customWidth="1"/>
    <col min="2740" max="2970" width="9.26953125" style="152"/>
    <col min="2971" max="2971" width="6" style="152" bestFit="1" customWidth="1"/>
    <col min="2972" max="2972" width="0.7265625" style="152" customWidth="1"/>
    <col min="2973" max="2973" width="10.7265625" style="152" customWidth="1"/>
    <col min="2974" max="2974" width="11" style="152" customWidth="1"/>
    <col min="2975" max="2975" width="10.54296875" style="152" customWidth="1"/>
    <col min="2976" max="2976" width="10" style="152" customWidth="1"/>
    <col min="2977" max="2977" width="10.453125" style="152" customWidth="1"/>
    <col min="2978" max="2979" width="12" style="152" customWidth="1"/>
    <col min="2980" max="2981" width="1" style="152" customWidth="1"/>
    <col min="2982" max="2982" width="12.26953125" style="152" bestFit="1" customWidth="1"/>
    <col min="2983" max="2983" width="0.54296875" style="152" customWidth="1"/>
    <col min="2984" max="2984" width="12.453125" style="152" customWidth="1"/>
    <col min="2985" max="2985" width="13.54296875" style="152" customWidth="1"/>
    <col min="2986" max="2990" width="0" style="152" hidden="1" customWidth="1"/>
    <col min="2991" max="2991" width="14.7265625" style="152" customWidth="1"/>
    <col min="2992" max="2992" width="7.7265625" style="152" customWidth="1"/>
    <col min="2993" max="2993" width="13.26953125" style="152" bestFit="1" customWidth="1"/>
    <col min="2994" max="2994" width="11.7265625" style="152" customWidth="1"/>
    <col min="2995" max="2995" width="11.26953125" style="152" bestFit="1" customWidth="1"/>
    <col min="2996" max="3226" width="9.26953125" style="152"/>
    <col min="3227" max="3227" width="6" style="152" bestFit="1" customWidth="1"/>
    <col min="3228" max="3228" width="0.7265625" style="152" customWidth="1"/>
    <col min="3229" max="3229" width="10.7265625" style="152" customWidth="1"/>
    <col min="3230" max="3230" width="11" style="152" customWidth="1"/>
    <col min="3231" max="3231" width="10.54296875" style="152" customWidth="1"/>
    <col min="3232" max="3232" width="10" style="152" customWidth="1"/>
    <col min="3233" max="3233" width="10.453125" style="152" customWidth="1"/>
    <col min="3234" max="3235" width="12" style="152" customWidth="1"/>
    <col min="3236" max="3237" width="1" style="152" customWidth="1"/>
    <col min="3238" max="3238" width="12.26953125" style="152" bestFit="1" customWidth="1"/>
    <col min="3239" max="3239" width="0.54296875" style="152" customWidth="1"/>
    <col min="3240" max="3240" width="12.453125" style="152" customWidth="1"/>
    <col min="3241" max="3241" width="13.54296875" style="152" customWidth="1"/>
    <col min="3242" max="3246" width="0" style="152" hidden="1" customWidth="1"/>
    <col min="3247" max="3247" width="14.7265625" style="152" customWidth="1"/>
    <col min="3248" max="3248" width="7.7265625" style="152" customWidth="1"/>
    <col min="3249" max="3249" width="13.26953125" style="152" bestFit="1" customWidth="1"/>
    <col min="3250" max="3250" width="11.7265625" style="152" customWidth="1"/>
    <col min="3251" max="3251" width="11.26953125" style="152" bestFit="1" customWidth="1"/>
    <col min="3252" max="3482" width="9.26953125" style="152"/>
    <col min="3483" max="3483" width="6" style="152" bestFit="1" customWidth="1"/>
    <col min="3484" max="3484" width="0.7265625" style="152" customWidth="1"/>
    <col min="3485" max="3485" width="10.7265625" style="152" customWidth="1"/>
    <col min="3486" max="3486" width="11" style="152" customWidth="1"/>
    <col min="3487" max="3487" width="10.54296875" style="152" customWidth="1"/>
    <col min="3488" max="3488" width="10" style="152" customWidth="1"/>
    <col min="3489" max="3489" width="10.453125" style="152" customWidth="1"/>
    <col min="3490" max="3491" width="12" style="152" customWidth="1"/>
    <col min="3492" max="3493" width="1" style="152" customWidth="1"/>
    <col min="3494" max="3494" width="12.26953125" style="152" bestFit="1" customWidth="1"/>
    <col min="3495" max="3495" width="0.54296875" style="152" customWidth="1"/>
    <col min="3496" max="3496" width="12.453125" style="152" customWidth="1"/>
    <col min="3497" max="3497" width="13.54296875" style="152" customWidth="1"/>
    <col min="3498" max="3502" width="0" style="152" hidden="1" customWidth="1"/>
    <col min="3503" max="3503" width="14.7265625" style="152" customWidth="1"/>
    <col min="3504" max="3504" width="7.7265625" style="152" customWidth="1"/>
    <col min="3505" max="3505" width="13.26953125" style="152" bestFit="1" customWidth="1"/>
    <col min="3506" max="3506" width="11.7265625" style="152" customWidth="1"/>
    <col min="3507" max="3507" width="11.26953125" style="152" bestFit="1" customWidth="1"/>
    <col min="3508" max="3738" width="9.26953125" style="152"/>
    <col min="3739" max="3739" width="6" style="152" bestFit="1" customWidth="1"/>
    <col min="3740" max="3740" width="0.7265625" style="152" customWidth="1"/>
    <col min="3741" max="3741" width="10.7265625" style="152" customWidth="1"/>
    <col min="3742" max="3742" width="11" style="152" customWidth="1"/>
    <col min="3743" max="3743" width="10.54296875" style="152" customWidth="1"/>
    <col min="3744" max="3744" width="10" style="152" customWidth="1"/>
    <col min="3745" max="3745" width="10.453125" style="152" customWidth="1"/>
    <col min="3746" max="3747" width="12" style="152" customWidth="1"/>
    <col min="3748" max="3749" width="1" style="152" customWidth="1"/>
    <col min="3750" max="3750" width="12.26953125" style="152" bestFit="1" customWidth="1"/>
    <col min="3751" max="3751" width="0.54296875" style="152" customWidth="1"/>
    <col min="3752" max="3752" width="12.453125" style="152" customWidth="1"/>
    <col min="3753" max="3753" width="13.54296875" style="152" customWidth="1"/>
    <col min="3754" max="3758" width="0" style="152" hidden="1" customWidth="1"/>
    <col min="3759" max="3759" width="14.7265625" style="152" customWidth="1"/>
    <col min="3760" max="3760" width="7.7265625" style="152" customWidth="1"/>
    <col min="3761" max="3761" width="13.26953125" style="152" bestFit="1" customWidth="1"/>
    <col min="3762" max="3762" width="11.7265625" style="152" customWidth="1"/>
    <col min="3763" max="3763" width="11.26953125" style="152" bestFit="1" customWidth="1"/>
    <col min="3764" max="3994" width="9.26953125" style="152"/>
    <col min="3995" max="3995" width="6" style="152" bestFit="1" customWidth="1"/>
    <col min="3996" max="3996" width="0.7265625" style="152" customWidth="1"/>
    <col min="3997" max="3997" width="10.7265625" style="152" customWidth="1"/>
    <col min="3998" max="3998" width="11" style="152" customWidth="1"/>
    <col min="3999" max="3999" width="10.54296875" style="152" customWidth="1"/>
    <col min="4000" max="4000" width="10" style="152" customWidth="1"/>
    <col min="4001" max="4001" width="10.453125" style="152" customWidth="1"/>
    <col min="4002" max="4003" width="12" style="152" customWidth="1"/>
    <col min="4004" max="4005" width="1" style="152" customWidth="1"/>
    <col min="4006" max="4006" width="12.26953125" style="152" bestFit="1" customWidth="1"/>
    <col min="4007" max="4007" width="0.54296875" style="152" customWidth="1"/>
    <col min="4008" max="4008" width="12.453125" style="152" customWidth="1"/>
    <col min="4009" max="4009" width="13.54296875" style="152" customWidth="1"/>
    <col min="4010" max="4014" width="0" style="152" hidden="1" customWidth="1"/>
    <col min="4015" max="4015" width="14.7265625" style="152" customWidth="1"/>
    <col min="4016" max="4016" width="7.7265625" style="152" customWidth="1"/>
    <col min="4017" max="4017" width="13.26953125" style="152" bestFit="1" customWidth="1"/>
    <col min="4018" max="4018" width="11.7265625" style="152" customWidth="1"/>
    <col min="4019" max="4019" width="11.26953125" style="152" bestFit="1" customWidth="1"/>
    <col min="4020" max="4250" width="9.26953125" style="152"/>
    <col min="4251" max="4251" width="6" style="152" bestFit="1" customWidth="1"/>
    <col min="4252" max="4252" width="0.7265625" style="152" customWidth="1"/>
    <col min="4253" max="4253" width="10.7265625" style="152" customWidth="1"/>
    <col min="4254" max="4254" width="11" style="152" customWidth="1"/>
    <col min="4255" max="4255" width="10.54296875" style="152" customWidth="1"/>
    <col min="4256" max="4256" width="10" style="152" customWidth="1"/>
    <col min="4257" max="4257" width="10.453125" style="152" customWidth="1"/>
    <col min="4258" max="4259" width="12" style="152" customWidth="1"/>
    <col min="4260" max="4261" width="1" style="152" customWidth="1"/>
    <col min="4262" max="4262" width="12.26953125" style="152" bestFit="1" customWidth="1"/>
    <col min="4263" max="4263" width="0.54296875" style="152" customWidth="1"/>
    <col min="4264" max="4264" width="12.453125" style="152" customWidth="1"/>
    <col min="4265" max="4265" width="13.54296875" style="152" customWidth="1"/>
    <col min="4266" max="4270" width="0" style="152" hidden="1" customWidth="1"/>
    <col min="4271" max="4271" width="14.7265625" style="152" customWidth="1"/>
    <col min="4272" max="4272" width="7.7265625" style="152" customWidth="1"/>
    <col min="4273" max="4273" width="13.26953125" style="152" bestFit="1" customWidth="1"/>
    <col min="4274" max="4274" width="11.7265625" style="152" customWidth="1"/>
    <col min="4275" max="4275" width="11.26953125" style="152" bestFit="1" customWidth="1"/>
    <col min="4276" max="4506" width="9.26953125" style="152"/>
    <col min="4507" max="4507" width="6" style="152" bestFit="1" customWidth="1"/>
    <col min="4508" max="4508" width="0.7265625" style="152" customWidth="1"/>
    <col min="4509" max="4509" width="10.7265625" style="152" customWidth="1"/>
    <col min="4510" max="4510" width="11" style="152" customWidth="1"/>
    <col min="4511" max="4511" width="10.54296875" style="152" customWidth="1"/>
    <col min="4512" max="4512" width="10" style="152" customWidth="1"/>
    <col min="4513" max="4513" width="10.453125" style="152" customWidth="1"/>
    <col min="4514" max="4515" width="12" style="152" customWidth="1"/>
    <col min="4516" max="4517" width="1" style="152" customWidth="1"/>
    <col min="4518" max="4518" width="12.26953125" style="152" bestFit="1" customWidth="1"/>
    <col min="4519" max="4519" width="0.54296875" style="152" customWidth="1"/>
    <col min="4520" max="4520" width="12.453125" style="152" customWidth="1"/>
    <col min="4521" max="4521" width="13.54296875" style="152" customWidth="1"/>
    <col min="4522" max="4526" width="0" style="152" hidden="1" customWidth="1"/>
    <col min="4527" max="4527" width="14.7265625" style="152" customWidth="1"/>
    <col min="4528" max="4528" width="7.7265625" style="152" customWidth="1"/>
    <col min="4529" max="4529" width="13.26953125" style="152" bestFit="1" customWidth="1"/>
    <col min="4530" max="4530" width="11.7265625" style="152" customWidth="1"/>
    <col min="4531" max="4531" width="11.26953125" style="152" bestFit="1" customWidth="1"/>
    <col min="4532" max="4762" width="9.26953125" style="152"/>
    <col min="4763" max="4763" width="6" style="152" bestFit="1" customWidth="1"/>
    <col min="4764" max="4764" width="0.7265625" style="152" customWidth="1"/>
    <col min="4765" max="4765" width="10.7265625" style="152" customWidth="1"/>
    <col min="4766" max="4766" width="11" style="152" customWidth="1"/>
    <col min="4767" max="4767" width="10.54296875" style="152" customWidth="1"/>
    <col min="4768" max="4768" width="10" style="152" customWidth="1"/>
    <col min="4769" max="4769" width="10.453125" style="152" customWidth="1"/>
    <col min="4770" max="4771" width="12" style="152" customWidth="1"/>
    <col min="4772" max="4773" width="1" style="152" customWidth="1"/>
    <col min="4774" max="4774" width="12.26953125" style="152" bestFit="1" customWidth="1"/>
    <col min="4775" max="4775" width="0.54296875" style="152" customWidth="1"/>
    <col min="4776" max="4776" width="12.453125" style="152" customWidth="1"/>
    <col min="4777" max="4777" width="13.54296875" style="152" customWidth="1"/>
    <col min="4778" max="4782" width="0" style="152" hidden="1" customWidth="1"/>
    <col min="4783" max="4783" width="14.7265625" style="152" customWidth="1"/>
    <col min="4784" max="4784" width="7.7265625" style="152" customWidth="1"/>
    <col min="4785" max="4785" width="13.26953125" style="152" bestFit="1" customWidth="1"/>
    <col min="4786" max="4786" width="11.7265625" style="152" customWidth="1"/>
    <col min="4787" max="4787" width="11.26953125" style="152" bestFit="1" customWidth="1"/>
    <col min="4788" max="5018" width="9.26953125" style="152"/>
    <col min="5019" max="5019" width="6" style="152" bestFit="1" customWidth="1"/>
    <col min="5020" max="5020" width="0.7265625" style="152" customWidth="1"/>
    <col min="5021" max="5021" width="10.7265625" style="152" customWidth="1"/>
    <col min="5022" max="5022" width="11" style="152" customWidth="1"/>
    <col min="5023" max="5023" width="10.54296875" style="152" customWidth="1"/>
    <col min="5024" max="5024" width="10" style="152" customWidth="1"/>
    <col min="5025" max="5025" width="10.453125" style="152" customWidth="1"/>
    <col min="5026" max="5027" width="12" style="152" customWidth="1"/>
    <col min="5028" max="5029" width="1" style="152" customWidth="1"/>
    <col min="5030" max="5030" width="12.26953125" style="152" bestFit="1" customWidth="1"/>
    <col min="5031" max="5031" width="0.54296875" style="152" customWidth="1"/>
    <col min="5032" max="5032" width="12.453125" style="152" customWidth="1"/>
    <col min="5033" max="5033" width="13.54296875" style="152" customWidth="1"/>
    <col min="5034" max="5038" width="0" style="152" hidden="1" customWidth="1"/>
    <col min="5039" max="5039" width="14.7265625" style="152" customWidth="1"/>
    <col min="5040" max="5040" width="7.7265625" style="152" customWidth="1"/>
    <col min="5041" max="5041" width="13.26953125" style="152" bestFit="1" customWidth="1"/>
    <col min="5042" max="5042" width="11.7265625" style="152" customWidth="1"/>
    <col min="5043" max="5043" width="11.26953125" style="152" bestFit="1" customWidth="1"/>
    <col min="5044" max="5274" width="9.26953125" style="152"/>
    <col min="5275" max="5275" width="6" style="152" bestFit="1" customWidth="1"/>
    <col min="5276" max="5276" width="0.7265625" style="152" customWidth="1"/>
    <col min="5277" max="5277" width="10.7265625" style="152" customWidth="1"/>
    <col min="5278" max="5278" width="11" style="152" customWidth="1"/>
    <col min="5279" max="5279" width="10.54296875" style="152" customWidth="1"/>
    <col min="5280" max="5280" width="10" style="152" customWidth="1"/>
    <col min="5281" max="5281" width="10.453125" style="152" customWidth="1"/>
    <col min="5282" max="5283" width="12" style="152" customWidth="1"/>
    <col min="5284" max="5285" width="1" style="152" customWidth="1"/>
    <col min="5286" max="5286" width="12.26953125" style="152" bestFit="1" customWidth="1"/>
    <col min="5287" max="5287" width="0.54296875" style="152" customWidth="1"/>
    <col min="5288" max="5288" width="12.453125" style="152" customWidth="1"/>
    <col min="5289" max="5289" width="13.54296875" style="152" customWidth="1"/>
    <col min="5290" max="5294" width="0" style="152" hidden="1" customWidth="1"/>
    <col min="5295" max="5295" width="14.7265625" style="152" customWidth="1"/>
    <col min="5296" max="5296" width="7.7265625" style="152" customWidth="1"/>
    <col min="5297" max="5297" width="13.26953125" style="152" bestFit="1" customWidth="1"/>
    <col min="5298" max="5298" width="11.7265625" style="152" customWidth="1"/>
    <col min="5299" max="5299" width="11.26953125" style="152" bestFit="1" customWidth="1"/>
    <col min="5300" max="5530" width="9.26953125" style="152"/>
    <col min="5531" max="5531" width="6" style="152" bestFit="1" customWidth="1"/>
    <col min="5532" max="5532" width="0.7265625" style="152" customWidth="1"/>
    <col min="5533" max="5533" width="10.7265625" style="152" customWidth="1"/>
    <col min="5534" max="5534" width="11" style="152" customWidth="1"/>
    <col min="5535" max="5535" width="10.54296875" style="152" customWidth="1"/>
    <col min="5536" max="5536" width="10" style="152" customWidth="1"/>
    <col min="5537" max="5537" width="10.453125" style="152" customWidth="1"/>
    <col min="5538" max="5539" width="12" style="152" customWidth="1"/>
    <col min="5540" max="5541" width="1" style="152" customWidth="1"/>
    <col min="5542" max="5542" width="12.26953125" style="152" bestFit="1" customWidth="1"/>
    <col min="5543" max="5543" width="0.54296875" style="152" customWidth="1"/>
    <col min="5544" max="5544" width="12.453125" style="152" customWidth="1"/>
    <col min="5545" max="5545" width="13.54296875" style="152" customWidth="1"/>
    <col min="5546" max="5550" width="0" style="152" hidden="1" customWidth="1"/>
    <col min="5551" max="5551" width="14.7265625" style="152" customWidth="1"/>
    <col min="5552" max="5552" width="7.7265625" style="152" customWidth="1"/>
    <col min="5553" max="5553" width="13.26953125" style="152" bestFit="1" customWidth="1"/>
    <col min="5554" max="5554" width="11.7265625" style="152" customWidth="1"/>
    <col min="5555" max="5555" width="11.26953125" style="152" bestFit="1" customWidth="1"/>
    <col min="5556" max="5786" width="9.26953125" style="152"/>
    <col min="5787" max="5787" width="6" style="152" bestFit="1" customWidth="1"/>
    <col min="5788" max="5788" width="0.7265625" style="152" customWidth="1"/>
    <col min="5789" max="5789" width="10.7265625" style="152" customWidth="1"/>
    <col min="5790" max="5790" width="11" style="152" customWidth="1"/>
    <col min="5791" max="5791" width="10.54296875" style="152" customWidth="1"/>
    <col min="5792" max="5792" width="10" style="152" customWidth="1"/>
    <col min="5793" max="5793" width="10.453125" style="152" customWidth="1"/>
    <col min="5794" max="5795" width="12" style="152" customWidth="1"/>
    <col min="5796" max="5797" width="1" style="152" customWidth="1"/>
    <col min="5798" max="5798" width="12.26953125" style="152" bestFit="1" customWidth="1"/>
    <col min="5799" max="5799" width="0.54296875" style="152" customWidth="1"/>
    <col min="5800" max="5800" width="12.453125" style="152" customWidth="1"/>
    <col min="5801" max="5801" width="13.54296875" style="152" customWidth="1"/>
    <col min="5802" max="5806" width="0" style="152" hidden="1" customWidth="1"/>
    <col min="5807" max="5807" width="14.7265625" style="152" customWidth="1"/>
    <col min="5808" max="5808" width="7.7265625" style="152" customWidth="1"/>
    <col min="5809" max="5809" width="13.26953125" style="152" bestFit="1" customWidth="1"/>
    <col min="5810" max="5810" width="11.7265625" style="152" customWidth="1"/>
    <col min="5811" max="5811" width="11.26953125" style="152" bestFit="1" customWidth="1"/>
    <col min="5812" max="6042" width="9.26953125" style="152"/>
    <col min="6043" max="6043" width="6" style="152" bestFit="1" customWidth="1"/>
    <col min="6044" max="6044" width="0.7265625" style="152" customWidth="1"/>
    <col min="6045" max="6045" width="10.7265625" style="152" customWidth="1"/>
    <col min="6046" max="6046" width="11" style="152" customWidth="1"/>
    <col min="6047" max="6047" width="10.54296875" style="152" customWidth="1"/>
    <col min="6048" max="6048" width="10" style="152" customWidth="1"/>
    <col min="6049" max="6049" width="10.453125" style="152" customWidth="1"/>
    <col min="6050" max="6051" width="12" style="152" customWidth="1"/>
    <col min="6052" max="6053" width="1" style="152" customWidth="1"/>
    <col min="6054" max="6054" width="12.26953125" style="152" bestFit="1" customWidth="1"/>
    <col min="6055" max="6055" width="0.54296875" style="152" customWidth="1"/>
    <col min="6056" max="6056" width="12.453125" style="152" customWidth="1"/>
    <col min="6057" max="6057" width="13.54296875" style="152" customWidth="1"/>
    <col min="6058" max="6062" width="0" style="152" hidden="1" customWidth="1"/>
    <col min="6063" max="6063" width="14.7265625" style="152" customWidth="1"/>
    <col min="6064" max="6064" width="7.7265625" style="152" customWidth="1"/>
    <col min="6065" max="6065" width="13.26953125" style="152" bestFit="1" customWidth="1"/>
    <col min="6066" max="6066" width="11.7265625" style="152" customWidth="1"/>
    <col min="6067" max="6067" width="11.26953125" style="152" bestFit="1" customWidth="1"/>
    <col min="6068" max="6298" width="9.26953125" style="152"/>
    <col min="6299" max="6299" width="6" style="152" bestFit="1" customWidth="1"/>
    <col min="6300" max="6300" width="0.7265625" style="152" customWidth="1"/>
    <col min="6301" max="6301" width="10.7265625" style="152" customWidth="1"/>
    <col min="6302" max="6302" width="11" style="152" customWidth="1"/>
    <col min="6303" max="6303" width="10.54296875" style="152" customWidth="1"/>
    <col min="6304" max="6304" width="10" style="152" customWidth="1"/>
    <col min="6305" max="6305" width="10.453125" style="152" customWidth="1"/>
    <col min="6306" max="6307" width="12" style="152" customWidth="1"/>
    <col min="6308" max="6309" width="1" style="152" customWidth="1"/>
    <col min="6310" max="6310" width="12.26953125" style="152" bestFit="1" customWidth="1"/>
    <col min="6311" max="6311" width="0.54296875" style="152" customWidth="1"/>
    <col min="6312" max="6312" width="12.453125" style="152" customWidth="1"/>
    <col min="6313" max="6313" width="13.54296875" style="152" customWidth="1"/>
    <col min="6314" max="6318" width="0" style="152" hidden="1" customWidth="1"/>
    <col min="6319" max="6319" width="14.7265625" style="152" customWidth="1"/>
    <col min="6320" max="6320" width="7.7265625" style="152" customWidth="1"/>
    <col min="6321" max="6321" width="13.26953125" style="152" bestFit="1" customWidth="1"/>
    <col min="6322" max="6322" width="11.7265625" style="152" customWidth="1"/>
    <col min="6323" max="6323" width="11.26953125" style="152" bestFit="1" customWidth="1"/>
    <col min="6324" max="6554" width="9.26953125" style="152"/>
    <col min="6555" max="6555" width="6" style="152" bestFit="1" customWidth="1"/>
    <col min="6556" max="6556" width="0.7265625" style="152" customWidth="1"/>
    <col min="6557" max="6557" width="10.7265625" style="152" customWidth="1"/>
    <col min="6558" max="6558" width="11" style="152" customWidth="1"/>
    <col min="6559" max="6559" width="10.54296875" style="152" customWidth="1"/>
    <col min="6560" max="6560" width="10" style="152" customWidth="1"/>
    <col min="6561" max="6561" width="10.453125" style="152" customWidth="1"/>
    <col min="6562" max="6563" width="12" style="152" customWidth="1"/>
    <col min="6564" max="6565" width="1" style="152" customWidth="1"/>
    <col min="6566" max="6566" width="12.26953125" style="152" bestFit="1" customWidth="1"/>
    <col min="6567" max="6567" width="0.54296875" style="152" customWidth="1"/>
    <col min="6568" max="6568" width="12.453125" style="152" customWidth="1"/>
    <col min="6569" max="6569" width="13.54296875" style="152" customWidth="1"/>
    <col min="6570" max="6574" width="0" style="152" hidden="1" customWidth="1"/>
    <col min="6575" max="6575" width="14.7265625" style="152" customWidth="1"/>
    <col min="6576" max="6576" width="7.7265625" style="152" customWidth="1"/>
    <col min="6577" max="6577" width="13.26953125" style="152" bestFit="1" customWidth="1"/>
    <col min="6578" max="6578" width="11.7265625" style="152" customWidth="1"/>
    <col min="6579" max="6579" width="11.26953125" style="152" bestFit="1" customWidth="1"/>
    <col min="6580" max="6810" width="9.26953125" style="152"/>
    <col min="6811" max="6811" width="6" style="152" bestFit="1" customWidth="1"/>
    <col min="6812" max="6812" width="0.7265625" style="152" customWidth="1"/>
    <col min="6813" max="6813" width="10.7265625" style="152" customWidth="1"/>
    <col min="6814" max="6814" width="11" style="152" customWidth="1"/>
    <col min="6815" max="6815" width="10.54296875" style="152" customWidth="1"/>
    <col min="6816" max="6816" width="10" style="152" customWidth="1"/>
    <col min="6817" max="6817" width="10.453125" style="152" customWidth="1"/>
    <col min="6818" max="6819" width="12" style="152" customWidth="1"/>
    <col min="6820" max="6821" width="1" style="152" customWidth="1"/>
    <col min="6822" max="6822" width="12.26953125" style="152" bestFit="1" customWidth="1"/>
    <col min="6823" max="6823" width="0.54296875" style="152" customWidth="1"/>
    <col min="6824" max="6824" width="12.453125" style="152" customWidth="1"/>
    <col min="6825" max="6825" width="13.54296875" style="152" customWidth="1"/>
    <col min="6826" max="6830" width="0" style="152" hidden="1" customWidth="1"/>
    <col min="6831" max="6831" width="14.7265625" style="152" customWidth="1"/>
    <col min="6832" max="6832" width="7.7265625" style="152" customWidth="1"/>
    <col min="6833" max="6833" width="13.26953125" style="152" bestFit="1" customWidth="1"/>
    <col min="6834" max="6834" width="11.7265625" style="152" customWidth="1"/>
    <col min="6835" max="6835" width="11.26953125" style="152" bestFit="1" customWidth="1"/>
    <col min="6836" max="7066" width="9.26953125" style="152"/>
    <col min="7067" max="7067" width="6" style="152" bestFit="1" customWidth="1"/>
    <col min="7068" max="7068" width="0.7265625" style="152" customWidth="1"/>
    <col min="7069" max="7069" width="10.7265625" style="152" customWidth="1"/>
    <col min="7070" max="7070" width="11" style="152" customWidth="1"/>
    <col min="7071" max="7071" width="10.54296875" style="152" customWidth="1"/>
    <col min="7072" max="7072" width="10" style="152" customWidth="1"/>
    <col min="7073" max="7073" width="10.453125" style="152" customWidth="1"/>
    <col min="7074" max="7075" width="12" style="152" customWidth="1"/>
    <col min="7076" max="7077" width="1" style="152" customWidth="1"/>
    <col min="7078" max="7078" width="12.26953125" style="152" bestFit="1" customWidth="1"/>
    <col min="7079" max="7079" width="0.54296875" style="152" customWidth="1"/>
    <col min="7080" max="7080" width="12.453125" style="152" customWidth="1"/>
    <col min="7081" max="7081" width="13.54296875" style="152" customWidth="1"/>
    <col min="7082" max="7086" width="0" style="152" hidden="1" customWidth="1"/>
    <col min="7087" max="7087" width="14.7265625" style="152" customWidth="1"/>
    <col min="7088" max="7088" width="7.7265625" style="152" customWidth="1"/>
    <col min="7089" max="7089" width="13.26953125" style="152" bestFit="1" customWidth="1"/>
    <col min="7090" max="7090" width="11.7265625" style="152" customWidth="1"/>
    <col min="7091" max="7091" width="11.26953125" style="152" bestFit="1" customWidth="1"/>
    <col min="7092" max="7322" width="9.26953125" style="152"/>
    <col min="7323" max="7323" width="6" style="152" bestFit="1" customWidth="1"/>
    <col min="7324" max="7324" width="0.7265625" style="152" customWidth="1"/>
    <col min="7325" max="7325" width="10.7265625" style="152" customWidth="1"/>
    <col min="7326" max="7326" width="11" style="152" customWidth="1"/>
    <col min="7327" max="7327" width="10.54296875" style="152" customWidth="1"/>
    <col min="7328" max="7328" width="10" style="152" customWidth="1"/>
    <col min="7329" max="7329" width="10.453125" style="152" customWidth="1"/>
    <col min="7330" max="7331" width="12" style="152" customWidth="1"/>
    <col min="7332" max="7333" width="1" style="152" customWidth="1"/>
    <col min="7334" max="7334" width="12.26953125" style="152" bestFit="1" customWidth="1"/>
    <col min="7335" max="7335" width="0.54296875" style="152" customWidth="1"/>
    <col min="7336" max="7336" width="12.453125" style="152" customWidth="1"/>
    <col min="7337" max="7337" width="13.54296875" style="152" customWidth="1"/>
    <col min="7338" max="7342" width="0" style="152" hidden="1" customWidth="1"/>
    <col min="7343" max="7343" width="14.7265625" style="152" customWidth="1"/>
    <col min="7344" max="7344" width="7.7265625" style="152" customWidth="1"/>
    <col min="7345" max="7345" width="13.26953125" style="152" bestFit="1" customWidth="1"/>
    <col min="7346" max="7346" width="11.7265625" style="152" customWidth="1"/>
    <col min="7347" max="7347" width="11.26953125" style="152" bestFit="1" customWidth="1"/>
    <col min="7348" max="7578" width="9.26953125" style="152"/>
    <col min="7579" max="7579" width="6" style="152" bestFit="1" customWidth="1"/>
    <col min="7580" max="7580" width="0.7265625" style="152" customWidth="1"/>
    <col min="7581" max="7581" width="10.7265625" style="152" customWidth="1"/>
    <col min="7582" max="7582" width="11" style="152" customWidth="1"/>
    <col min="7583" max="7583" width="10.54296875" style="152" customWidth="1"/>
    <col min="7584" max="7584" width="10" style="152" customWidth="1"/>
    <col min="7585" max="7585" width="10.453125" style="152" customWidth="1"/>
    <col min="7586" max="7587" width="12" style="152" customWidth="1"/>
    <col min="7588" max="7589" width="1" style="152" customWidth="1"/>
    <col min="7590" max="7590" width="12.26953125" style="152" bestFit="1" customWidth="1"/>
    <col min="7591" max="7591" width="0.54296875" style="152" customWidth="1"/>
    <col min="7592" max="7592" width="12.453125" style="152" customWidth="1"/>
    <col min="7593" max="7593" width="13.54296875" style="152" customWidth="1"/>
    <col min="7594" max="7598" width="0" style="152" hidden="1" customWidth="1"/>
    <col min="7599" max="7599" width="14.7265625" style="152" customWidth="1"/>
    <col min="7600" max="7600" width="7.7265625" style="152" customWidth="1"/>
    <col min="7601" max="7601" width="13.26953125" style="152" bestFit="1" customWidth="1"/>
    <col min="7602" max="7602" width="11.7265625" style="152" customWidth="1"/>
    <col min="7603" max="7603" width="11.26953125" style="152" bestFit="1" customWidth="1"/>
    <col min="7604" max="7834" width="9.26953125" style="152"/>
    <col min="7835" max="7835" width="6" style="152" bestFit="1" customWidth="1"/>
    <col min="7836" max="7836" width="0.7265625" style="152" customWidth="1"/>
    <col min="7837" max="7837" width="10.7265625" style="152" customWidth="1"/>
    <col min="7838" max="7838" width="11" style="152" customWidth="1"/>
    <col min="7839" max="7839" width="10.54296875" style="152" customWidth="1"/>
    <col min="7840" max="7840" width="10" style="152" customWidth="1"/>
    <col min="7841" max="7841" width="10.453125" style="152" customWidth="1"/>
    <col min="7842" max="7843" width="12" style="152" customWidth="1"/>
    <col min="7844" max="7845" width="1" style="152" customWidth="1"/>
    <col min="7846" max="7846" width="12.26953125" style="152" bestFit="1" customWidth="1"/>
    <col min="7847" max="7847" width="0.54296875" style="152" customWidth="1"/>
    <col min="7848" max="7848" width="12.453125" style="152" customWidth="1"/>
    <col min="7849" max="7849" width="13.54296875" style="152" customWidth="1"/>
    <col min="7850" max="7854" width="0" style="152" hidden="1" customWidth="1"/>
    <col min="7855" max="7855" width="14.7265625" style="152" customWidth="1"/>
    <col min="7856" max="7856" width="7.7265625" style="152" customWidth="1"/>
    <col min="7857" max="7857" width="13.26953125" style="152" bestFit="1" customWidth="1"/>
    <col min="7858" max="7858" width="11.7265625" style="152" customWidth="1"/>
    <col min="7859" max="7859" width="11.26953125" style="152" bestFit="1" customWidth="1"/>
    <col min="7860" max="8090" width="9.26953125" style="152"/>
    <col min="8091" max="8091" width="6" style="152" bestFit="1" customWidth="1"/>
    <col min="8092" max="8092" width="0.7265625" style="152" customWidth="1"/>
    <col min="8093" max="8093" width="10.7265625" style="152" customWidth="1"/>
    <col min="8094" max="8094" width="11" style="152" customWidth="1"/>
    <col min="8095" max="8095" width="10.54296875" style="152" customWidth="1"/>
    <col min="8096" max="8096" width="10" style="152" customWidth="1"/>
    <col min="8097" max="8097" width="10.453125" style="152" customWidth="1"/>
    <col min="8098" max="8099" width="12" style="152" customWidth="1"/>
    <col min="8100" max="8101" width="1" style="152" customWidth="1"/>
    <col min="8102" max="8102" width="12.26953125" style="152" bestFit="1" customWidth="1"/>
    <col min="8103" max="8103" width="0.54296875" style="152" customWidth="1"/>
    <col min="8104" max="8104" width="12.453125" style="152" customWidth="1"/>
    <col min="8105" max="8105" width="13.54296875" style="152" customWidth="1"/>
    <col min="8106" max="8110" width="0" style="152" hidden="1" customWidth="1"/>
    <col min="8111" max="8111" width="14.7265625" style="152" customWidth="1"/>
    <col min="8112" max="8112" width="7.7265625" style="152" customWidth="1"/>
    <col min="8113" max="8113" width="13.26953125" style="152" bestFit="1" customWidth="1"/>
    <col min="8114" max="8114" width="11.7265625" style="152" customWidth="1"/>
    <col min="8115" max="8115" width="11.26953125" style="152" bestFit="1" customWidth="1"/>
    <col min="8116" max="8346" width="9.26953125" style="152"/>
    <col min="8347" max="8347" width="6" style="152" bestFit="1" customWidth="1"/>
    <col min="8348" max="8348" width="0.7265625" style="152" customWidth="1"/>
    <col min="8349" max="8349" width="10.7265625" style="152" customWidth="1"/>
    <col min="8350" max="8350" width="11" style="152" customWidth="1"/>
    <col min="8351" max="8351" width="10.54296875" style="152" customWidth="1"/>
    <col min="8352" max="8352" width="10" style="152" customWidth="1"/>
    <col min="8353" max="8353" width="10.453125" style="152" customWidth="1"/>
    <col min="8354" max="8355" width="12" style="152" customWidth="1"/>
    <col min="8356" max="8357" width="1" style="152" customWidth="1"/>
    <col min="8358" max="8358" width="12.26953125" style="152" bestFit="1" customWidth="1"/>
    <col min="8359" max="8359" width="0.54296875" style="152" customWidth="1"/>
    <col min="8360" max="8360" width="12.453125" style="152" customWidth="1"/>
    <col min="8361" max="8361" width="13.54296875" style="152" customWidth="1"/>
    <col min="8362" max="8366" width="0" style="152" hidden="1" customWidth="1"/>
    <col min="8367" max="8367" width="14.7265625" style="152" customWidth="1"/>
    <col min="8368" max="8368" width="7.7265625" style="152" customWidth="1"/>
    <col min="8369" max="8369" width="13.26953125" style="152" bestFit="1" customWidth="1"/>
    <col min="8370" max="8370" width="11.7265625" style="152" customWidth="1"/>
    <col min="8371" max="8371" width="11.26953125" style="152" bestFit="1" customWidth="1"/>
    <col min="8372" max="8602" width="9.26953125" style="152"/>
    <col min="8603" max="8603" width="6" style="152" bestFit="1" customWidth="1"/>
    <col min="8604" max="8604" width="0.7265625" style="152" customWidth="1"/>
    <col min="8605" max="8605" width="10.7265625" style="152" customWidth="1"/>
    <col min="8606" max="8606" width="11" style="152" customWidth="1"/>
    <col min="8607" max="8607" width="10.54296875" style="152" customWidth="1"/>
    <col min="8608" max="8608" width="10" style="152" customWidth="1"/>
    <col min="8609" max="8609" width="10.453125" style="152" customWidth="1"/>
    <col min="8610" max="8611" width="12" style="152" customWidth="1"/>
    <col min="8612" max="8613" width="1" style="152" customWidth="1"/>
    <col min="8614" max="8614" width="12.26953125" style="152" bestFit="1" customWidth="1"/>
    <col min="8615" max="8615" width="0.54296875" style="152" customWidth="1"/>
    <col min="8616" max="8616" width="12.453125" style="152" customWidth="1"/>
    <col min="8617" max="8617" width="13.54296875" style="152" customWidth="1"/>
    <col min="8618" max="8622" width="0" style="152" hidden="1" customWidth="1"/>
    <col min="8623" max="8623" width="14.7265625" style="152" customWidth="1"/>
    <col min="8624" max="8624" width="7.7265625" style="152" customWidth="1"/>
    <col min="8625" max="8625" width="13.26953125" style="152" bestFit="1" customWidth="1"/>
    <col min="8626" max="8626" width="11.7265625" style="152" customWidth="1"/>
    <col min="8627" max="8627" width="11.26953125" style="152" bestFit="1" customWidth="1"/>
    <col min="8628" max="8858" width="9.26953125" style="152"/>
    <col min="8859" max="8859" width="6" style="152" bestFit="1" customWidth="1"/>
    <col min="8860" max="8860" width="0.7265625" style="152" customWidth="1"/>
    <col min="8861" max="8861" width="10.7265625" style="152" customWidth="1"/>
    <col min="8862" max="8862" width="11" style="152" customWidth="1"/>
    <col min="8863" max="8863" width="10.54296875" style="152" customWidth="1"/>
    <col min="8864" max="8864" width="10" style="152" customWidth="1"/>
    <col min="8865" max="8865" width="10.453125" style="152" customWidth="1"/>
    <col min="8866" max="8867" width="12" style="152" customWidth="1"/>
    <col min="8868" max="8869" width="1" style="152" customWidth="1"/>
    <col min="8870" max="8870" width="12.26953125" style="152" bestFit="1" customWidth="1"/>
    <col min="8871" max="8871" width="0.54296875" style="152" customWidth="1"/>
    <col min="8872" max="8872" width="12.453125" style="152" customWidth="1"/>
    <col min="8873" max="8873" width="13.54296875" style="152" customWidth="1"/>
    <col min="8874" max="8878" width="0" style="152" hidden="1" customWidth="1"/>
    <col min="8879" max="8879" width="14.7265625" style="152" customWidth="1"/>
    <col min="8880" max="8880" width="7.7265625" style="152" customWidth="1"/>
    <col min="8881" max="8881" width="13.26953125" style="152" bestFit="1" customWidth="1"/>
    <col min="8882" max="8882" width="11.7265625" style="152" customWidth="1"/>
    <col min="8883" max="8883" width="11.26953125" style="152" bestFit="1" customWidth="1"/>
    <col min="8884" max="9114" width="9.26953125" style="152"/>
    <col min="9115" max="9115" width="6" style="152" bestFit="1" customWidth="1"/>
    <col min="9116" max="9116" width="0.7265625" style="152" customWidth="1"/>
    <col min="9117" max="9117" width="10.7265625" style="152" customWidth="1"/>
    <col min="9118" max="9118" width="11" style="152" customWidth="1"/>
    <col min="9119" max="9119" width="10.54296875" style="152" customWidth="1"/>
    <col min="9120" max="9120" width="10" style="152" customWidth="1"/>
    <col min="9121" max="9121" width="10.453125" style="152" customWidth="1"/>
    <col min="9122" max="9123" width="12" style="152" customWidth="1"/>
    <col min="9124" max="9125" width="1" style="152" customWidth="1"/>
    <col min="9126" max="9126" width="12.26953125" style="152" bestFit="1" customWidth="1"/>
    <col min="9127" max="9127" width="0.54296875" style="152" customWidth="1"/>
    <col min="9128" max="9128" width="12.453125" style="152" customWidth="1"/>
    <col min="9129" max="9129" width="13.54296875" style="152" customWidth="1"/>
    <col min="9130" max="9134" width="0" style="152" hidden="1" customWidth="1"/>
    <col min="9135" max="9135" width="14.7265625" style="152" customWidth="1"/>
    <col min="9136" max="9136" width="7.7265625" style="152" customWidth="1"/>
    <col min="9137" max="9137" width="13.26953125" style="152" bestFit="1" customWidth="1"/>
    <col min="9138" max="9138" width="11.7265625" style="152" customWidth="1"/>
    <col min="9139" max="9139" width="11.26953125" style="152" bestFit="1" customWidth="1"/>
    <col min="9140" max="9370" width="9.26953125" style="152"/>
    <col min="9371" max="9371" width="6" style="152" bestFit="1" customWidth="1"/>
    <col min="9372" max="9372" width="0.7265625" style="152" customWidth="1"/>
    <col min="9373" max="9373" width="10.7265625" style="152" customWidth="1"/>
    <col min="9374" max="9374" width="11" style="152" customWidth="1"/>
    <col min="9375" max="9375" width="10.54296875" style="152" customWidth="1"/>
    <col min="9376" max="9376" width="10" style="152" customWidth="1"/>
    <col min="9377" max="9377" width="10.453125" style="152" customWidth="1"/>
    <col min="9378" max="9379" width="12" style="152" customWidth="1"/>
    <col min="9380" max="9381" width="1" style="152" customWidth="1"/>
    <col min="9382" max="9382" width="12.26953125" style="152" bestFit="1" customWidth="1"/>
    <col min="9383" max="9383" width="0.54296875" style="152" customWidth="1"/>
    <col min="9384" max="9384" width="12.453125" style="152" customWidth="1"/>
    <col min="9385" max="9385" width="13.54296875" style="152" customWidth="1"/>
    <col min="9386" max="9390" width="0" style="152" hidden="1" customWidth="1"/>
    <col min="9391" max="9391" width="14.7265625" style="152" customWidth="1"/>
    <col min="9392" max="9392" width="7.7265625" style="152" customWidth="1"/>
    <col min="9393" max="9393" width="13.26953125" style="152" bestFit="1" customWidth="1"/>
    <col min="9394" max="9394" width="11.7265625" style="152" customWidth="1"/>
    <col min="9395" max="9395" width="11.26953125" style="152" bestFit="1" customWidth="1"/>
    <col min="9396" max="9626" width="9.26953125" style="152"/>
    <col min="9627" max="9627" width="6" style="152" bestFit="1" customWidth="1"/>
    <col min="9628" max="9628" width="0.7265625" style="152" customWidth="1"/>
    <col min="9629" max="9629" width="10.7265625" style="152" customWidth="1"/>
    <col min="9630" max="9630" width="11" style="152" customWidth="1"/>
    <col min="9631" max="9631" width="10.54296875" style="152" customWidth="1"/>
    <col min="9632" max="9632" width="10" style="152" customWidth="1"/>
    <col min="9633" max="9633" width="10.453125" style="152" customWidth="1"/>
    <col min="9634" max="9635" width="12" style="152" customWidth="1"/>
    <col min="9636" max="9637" width="1" style="152" customWidth="1"/>
    <col min="9638" max="9638" width="12.26953125" style="152" bestFit="1" customWidth="1"/>
    <col min="9639" max="9639" width="0.54296875" style="152" customWidth="1"/>
    <col min="9640" max="9640" width="12.453125" style="152" customWidth="1"/>
    <col min="9641" max="9641" width="13.54296875" style="152" customWidth="1"/>
    <col min="9642" max="9646" width="0" style="152" hidden="1" customWidth="1"/>
    <col min="9647" max="9647" width="14.7265625" style="152" customWidth="1"/>
    <col min="9648" max="9648" width="7.7265625" style="152" customWidth="1"/>
    <col min="9649" max="9649" width="13.26953125" style="152" bestFit="1" customWidth="1"/>
    <col min="9650" max="9650" width="11.7265625" style="152" customWidth="1"/>
    <col min="9651" max="9651" width="11.26953125" style="152" bestFit="1" customWidth="1"/>
    <col min="9652" max="9882" width="9.26953125" style="152"/>
    <col min="9883" max="9883" width="6" style="152" bestFit="1" customWidth="1"/>
    <col min="9884" max="9884" width="0.7265625" style="152" customWidth="1"/>
    <col min="9885" max="9885" width="10.7265625" style="152" customWidth="1"/>
    <col min="9886" max="9886" width="11" style="152" customWidth="1"/>
    <col min="9887" max="9887" width="10.54296875" style="152" customWidth="1"/>
    <col min="9888" max="9888" width="10" style="152" customWidth="1"/>
    <col min="9889" max="9889" width="10.453125" style="152" customWidth="1"/>
    <col min="9890" max="9891" width="12" style="152" customWidth="1"/>
    <col min="9892" max="9893" width="1" style="152" customWidth="1"/>
    <col min="9894" max="9894" width="12.26953125" style="152" bestFit="1" customWidth="1"/>
    <col min="9895" max="9895" width="0.54296875" style="152" customWidth="1"/>
    <col min="9896" max="9896" width="12.453125" style="152" customWidth="1"/>
    <col min="9897" max="9897" width="13.54296875" style="152" customWidth="1"/>
    <col min="9898" max="9902" width="0" style="152" hidden="1" customWidth="1"/>
    <col min="9903" max="9903" width="14.7265625" style="152" customWidth="1"/>
    <col min="9904" max="9904" width="7.7265625" style="152" customWidth="1"/>
    <col min="9905" max="9905" width="13.26953125" style="152" bestFit="1" customWidth="1"/>
    <col min="9906" max="9906" width="11.7265625" style="152" customWidth="1"/>
    <col min="9907" max="9907" width="11.26953125" style="152" bestFit="1" customWidth="1"/>
    <col min="9908" max="10138" width="9.26953125" style="152"/>
    <col min="10139" max="10139" width="6" style="152" bestFit="1" customWidth="1"/>
    <col min="10140" max="10140" width="0.7265625" style="152" customWidth="1"/>
    <col min="10141" max="10141" width="10.7265625" style="152" customWidth="1"/>
    <col min="10142" max="10142" width="11" style="152" customWidth="1"/>
    <col min="10143" max="10143" width="10.54296875" style="152" customWidth="1"/>
    <col min="10144" max="10144" width="10" style="152" customWidth="1"/>
    <col min="10145" max="10145" width="10.453125" style="152" customWidth="1"/>
    <col min="10146" max="10147" width="12" style="152" customWidth="1"/>
    <col min="10148" max="10149" width="1" style="152" customWidth="1"/>
    <col min="10150" max="10150" width="12.26953125" style="152" bestFit="1" customWidth="1"/>
    <col min="10151" max="10151" width="0.54296875" style="152" customWidth="1"/>
    <col min="10152" max="10152" width="12.453125" style="152" customWidth="1"/>
    <col min="10153" max="10153" width="13.54296875" style="152" customWidth="1"/>
    <col min="10154" max="10158" width="0" style="152" hidden="1" customWidth="1"/>
    <col min="10159" max="10159" width="14.7265625" style="152" customWidth="1"/>
    <col min="10160" max="10160" width="7.7265625" style="152" customWidth="1"/>
    <col min="10161" max="10161" width="13.26953125" style="152" bestFit="1" customWidth="1"/>
    <col min="10162" max="10162" width="11.7265625" style="152" customWidth="1"/>
    <col min="10163" max="10163" width="11.26953125" style="152" bestFit="1" customWidth="1"/>
    <col min="10164" max="10394" width="9.26953125" style="152"/>
    <col min="10395" max="10395" width="6" style="152" bestFit="1" customWidth="1"/>
    <col min="10396" max="10396" width="0.7265625" style="152" customWidth="1"/>
    <col min="10397" max="10397" width="10.7265625" style="152" customWidth="1"/>
    <col min="10398" max="10398" width="11" style="152" customWidth="1"/>
    <col min="10399" max="10399" width="10.54296875" style="152" customWidth="1"/>
    <col min="10400" max="10400" width="10" style="152" customWidth="1"/>
    <col min="10401" max="10401" width="10.453125" style="152" customWidth="1"/>
    <col min="10402" max="10403" width="12" style="152" customWidth="1"/>
    <col min="10404" max="10405" width="1" style="152" customWidth="1"/>
    <col min="10406" max="10406" width="12.26953125" style="152" bestFit="1" customWidth="1"/>
    <col min="10407" max="10407" width="0.54296875" style="152" customWidth="1"/>
    <col min="10408" max="10408" width="12.453125" style="152" customWidth="1"/>
    <col min="10409" max="10409" width="13.54296875" style="152" customWidth="1"/>
    <col min="10410" max="10414" width="0" style="152" hidden="1" customWidth="1"/>
    <col min="10415" max="10415" width="14.7265625" style="152" customWidth="1"/>
    <col min="10416" max="10416" width="7.7265625" style="152" customWidth="1"/>
    <col min="10417" max="10417" width="13.26953125" style="152" bestFit="1" customWidth="1"/>
    <col min="10418" max="10418" width="11.7265625" style="152" customWidth="1"/>
    <col min="10419" max="10419" width="11.26953125" style="152" bestFit="1" customWidth="1"/>
    <col min="10420" max="10650" width="9.26953125" style="152"/>
    <col min="10651" max="10651" width="6" style="152" bestFit="1" customWidth="1"/>
    <col min="10652" max="10652" width="0.7265625" style="152" customWidth="1"/>
    <col min="10653" max="10653" width="10.7265625" style="152" customWidth="1"/>
    <col min="10654" max="10654" width="11" style="152" customWidth="1"/>
    <col min="10655" max="10655" width="10.54296875" style="152" customWidth="1"/>
    <col min="10656" max="10656" width="10" style="152" customWidth="1"/>
    <col min="10657" max="10657" width="10.453125" style="152" customWidth="1"/>
    <col min="10658" max="10659" width="12" style="152" customWidth="1"/>
    <col min="10660" max="10661" width="1" style="152" customWidth="1"/>
    <col min="10662" max="10662" width="12.26953125" style="152" bestFit="1" customWidth="1"/>
    <col min="10663" max="10663" width="0.54296875" style="152" customWidth="1"/>
    <col min="10664" max="10664" width="12.453125" style="152" customWidth="1"/>
    <col min="10665" max="10665" width="13.54296875" style="152" customWidth="1"/>
    <col min="10666" max="10670" width="0" style="152" hidden="1" customWidth="1"/>
    <col min="10671" max="10671" width="14.7265625" style="152" customWidth="1"/>
    <col min="10672" max="10672" width="7.7265625" style="152" customWidth="1"/>
    <col min="10673" max="10673" width="13.26953125" style="152" bestFit="1" customWidth="1"/>
    <col min="10674" max="10674" width="11.7265625" style="152" customWidth="1"/>
    <col min="10675" max="10675" width="11.26953125" style="152" bestFit="1" customWidth="1"/>
    <col min="10676" max="10906" width="9.26953125" style="152"/>
    <col min="10907" max="10907" width="6" style="152" bestFit="1" customWidth="1"/>
    <col min="10908" max="10908" width="0.7265625" style="152" customWidth="1"/>
    <col min="10909" max="10909" width="10.7265625" style="152" customWidth="1"/>
    <col min="10910" max="10910" width="11" style="152" customWidth="1"/>
    <col min="10911" max="10911" width="10.54296875" style="152" customWidth="1"/>
    <col min="10912" max="10912" width="10" style="152" customWidth="1"/>
    <col min="10913" max="10913" width="10.453125" style="152" customWidth="1"/>
    <col min="10914" max="10915" width="12" style="152" customWidth="1"/>
    <col min="10916" max="10917" width="1" style="152" customWidth="1"/>
    <col min="10918" max="10918" width="12.26953125" style="152" bestFit="1" customWidth="1"/>
    <col min="10919" max="10919" width="0.54296875" style="152" customWidth="1"/>
    <col min="10920" max="10920" width="12.453125" style="152" customWidth="1"/>
    <col min="10921" max="10921" width="13.54296875" style="152" customWidth="1"/>
    <col min="10922" max="10926" width="0" style="152" hidden="1" customWidth="1"/>
    <col min="10927" max="10927" width="14.7265625" style="152" customWidth="1"/>
    <col min="10928" max="10928" width="7.7265625" style="152" customWidth="1"/>
    <col min="10929" max="10929" width="13.26953125" style="152" bestFit="1" customWidth="1"/>
    <col min="10930" max="10930" width="11.7265625" style="152" customWidth="1"/>
    <col min="10931" max="10931" width="11.26953125" style="152" bestFit="1" customWidth="1"/>
    <col min="10932" max="11162" width="9.26953125" style="152"/>
    <col min="11163" max="11163" width="6" style="152" bestFit="1" customWidth="1"/>
    <col min="11164" max="11164" width="0.7265625" style="152" customWidth="1"/>
    <col min="11165" max="11165" width="10.7265625" style="152" customWidth="1"/>
    <col min="11166" max="11166" width="11" style="152" customWidth="1"/>
    <col min="11167" max="11167" width="10.54296875" style="152" customWidth="1"/>
    <col min="11168" max="11168" width="10" style="152" customWidth="1"/>
    <col min="11169" max="11169" width="10.453125" style="152" customWidth="1"/>
    <col min="11170" max="11171" width="12" style="152" customWidth="1"/>
    <col min="11172" max="11173" width="1" style="152" customWidth="1"/>
    <col min="11174" max="11174" width="12.26953125" style="152" bestFit="1" customWidth="1"/>
    <col min="11175" max="11175" width="0.54296875" style="152" customWidth="1"/>
    <col min="11176" max="11176" width="12.453125" style="152" customWidth="1"/>
    <col min="11177" max="11177" width="13.54296875" style="152" customWidth="1"/>
    <col min="11178" max="11182" width="0" style="152" hidden="1" customWidth="1"/>
    <col min="11183" max="11183" width="14.7265625" style="152" customWidth="1"/>
    <col min="11184" max="11184" width="7.7265625" style="152" customWidth="1"/>
    <col min="11185" max="11185" width="13.26953125" style="152" bestFit="1" customWidth="1"/>
    <col min="11186" max="11186" width="11.7265625" style="152" customWidth="1"/>
    <col min="11187" max="11187" width="11.26953125" style="152" bestFit="1" customWidth="1"/>
    <col min="11188" max="11418" width="9.26953125" style="152"/>
    <col min="11419" max="11419" width="6" style="152" bestFit="1" customWidth="1"/>
    <col min="11420" max="11420" width="0.7265625" style="152" customWidth="1"/>
    <col min="11421" max="11421" width="10.7265625" style="152" customWidth="1"/>
    <col min="11422" max="11422" width="11" style="152" customWidth="1"/>
    <col min="11423" max="11423" width="10.54296875" style="152" customWidth="1"/>
    <col min="11424" max="11424" width="10" style="152" customWidth="1"/>
    <col min="11425" max="11425" width="10.453125" style="152" customWidth="1"/>
    <col min="11426" max="11427" width="12" style="152" customWidth="1"/>
    <col min="11428" max="11429" width="1" style="152" customWidth="1"/>
    <col min="11430" max="11430" width="12.26953125" style="152" bestFit="1" customWidth="1"/>
    <col min="11431" max="11431" width="0.54296875" style="152" customWidth="1"/>
    <col min="11432" max="11432" width="12.453125" style="152" customWidth="1"/>
    <col min="11433" max="11433" width="13.54296875" style="152" customWidth="1"/>
    <col min="11434" max="11438" width="0" style="152" hidden="1" customWidth="1"/>
    <col min="11439" max="11439" width="14.7265625" style="152" customWidth="1"/>
    <col min="11440" max="11440" width="7.7265625" style="152" customWidth="1"/>
    <col min="11441" max="11441" width="13.26953125" style="152" bestFit="1" customWidth="1"/>
    <col min="11442" max="11442" width="11.7265625" style="152" customWidth="1"/>
    <col min="11443" max="11443" width="11.26953125" style="152" bestFit="1" customWidth="1"/>
    <col min="11444" max="11674" width="9.26953125" style="152"/>
    <col min="11675" max="11675" width="6" style="152" bestFit="1" customWidth="1"/>
    <col min="11676" max="11676" width="0.7265625" style="152" customWidth="1"/>
    <col min="11677" max="11677" width="10.7265625" style="152" customWidth="1"/>
    <col min="11678" max="11678" width="11" style="152" customWidth="1"/>
    <col min="11679" max="11679" width="10.54296875" style="152" customWidth="1"/>
    <col min="11680" max="11680" width="10" style="152" customWidth="1"/>
    <col min="11681" max="11681" width="10.453125" style="152" customWidth="1"/>
    <col min="11682" max="11683" width="12" style="152" customWidth="1"/>
    <col min="11684" max="11685" width="1" style="152" customWidth="1"/>
    <col min="11686" max="11686" width="12.26953125" style="152" bestFit="1" customWidth="1"/>
    <col min="11687" max="11687" width="0.54296875" style="152" customWidth="1"/>
    <col min="11688" max="11688" width="12.453125" style="152" customWidth="1"/>
    <col min="11689" max="11689" width="13.54296875" style="152" customWidth="1"/>
    <col min="11690" max="11694" width="0" style="152" hidden="1" customWidth="1"/>
    <col min="11695" max="11695" width="14.7265625" style="152" customWidth="1"/>
    <col min="11696" max="11696" width="7.7265625" style="152" customWidth="1"/>
    <col min="11697" max="11697" width="13.26953125" style="152" bestFit="1" customWidth="1"/>
    <col min="11698" max="11698" width="11.7265625" style="152" customWidth="1"/>
    <col min="11699" max="11699" width="11.26953125" style="152" bestFit="1" customWidth="1"/>
    <col min="11700" max="11930" width="9.26953125" style="152"/>
    <col min="11931" max="11931" width="6" style="152" bestFit="1" customWidth="1"/>
    <col min="11932" max="11932" width="0.7265625" style="152" customWidth="1"/>
    <col min="11933" max="11933" width="10.7265625" style="152" customWidth="1"/>
    <col min="11934" max="11934" width="11" style="152" customWidth="1"/>
    <col min="11935" max="11935" width="10.54296875" style="152" customWidth="1"/>
    <col min="11936" max="11936" width="10" style="152" customWidth="1"/>
    <col min="11937" max="11937" width="10.453125" style="152" customWidth="1"/>
    <col min="11938" max="11939" width="12" style="152" customWidth="1"/>
    <col min="11940" max="11941" width="1" style="152" customWidth="1"/>
    <col min="11942" max="11942" width="12.26953125" style="152" bestFit="1" customWidth="1"/>
    <col min="11943" max="11943" width="0.54296875" style="152" customWidth="1"/>
    <col min="11944" max="11944" width="12.453125" style="152" customWidth="1"/>
    <col min="11945" max="11945" width="13.54296875" style="152" customWidth="1"/>
    <col min="11946" max="11950" width="0" style="152" hidden="1" customWidth="1"/>
    <col min="11951" max="11951" width="14.7265625" style="152" customWidth="1"/>
    <col min="11952" max="11952" width="7.7265625" style="152" customWidth="1"/>
    <col min="11953" max="11953" width="13.26953125" style="152" bestFit="1" customWidth="1"/>
    <col min="11954" max="11954" width="11.7265625" style="152" customWidth="1"/>
    <col min="11955" max="11955" width="11.26953125" style="152" bestFit="1" customWidth="1"/>
    <col min="11956" max="12186" width="9.26953125" style="152"/>
    <col min="12187" max="12187" width="6" style="152" bestFit="1" customWidth="1"/>
    <col min="12188" max="12188" width="0.7265625" style="152" customWidth="1"/>
    <col min="12189" max="12189" width="10.7265625" style="152" customWidth="1"/>
    <col min="12190" max="12190" width="11" style="152" customWidth="1"/>
    <col min="12191" max="12191" width="10.54296875" style="152" customWidth="1"/>
    <col min="12192" max="12192" width="10" style="152" customWidth="1"/>
    <col min="12193" max="12193" width="10.453125" style="152" customWidth="1"/>
    <col min="12194" max="12195" width="12" style="152" customWidth="1"/>
    <col min="12196" max="12197" width="1" style="152" customWidth="1"/>
    <col min="12198" max="12198" width="12.26953125" style="152" bestFit="1" customWidth="1"/>
    <col min="12199" max="12199" width="0.54296875" style="152" customWidth="1"/>
    <col min="12200" max="12200" width="12.453125" style="152" customWidth="1"/>
    <col min="12201" max="12201" width="13.54296875" style="152" customWidth="1"/>
    <col min="12202" max="12206" width="0" style="152" hidden="1" customWidth="1"/>
    <col min="12207" max="12207" width="14.7265625" style="152" customWidth="1"/>
    <col min="12208" max="12208" width="7.7265625" style="152" customWidth="1"/>
    <col min="12209" max="12209" width="13.26953125" style="152" bestFit="1" customWidth="1"/>
    <col min="12210" max="12210" width="11.7265625" style="152" customWidth="1"/>
    <col min="12211" max="12211" width="11.26953125" style="152" bestFit="1" customWidth="1"/>
    <col min="12212" max="12442" width="9.26953125" style="152"/>
    <col min="12443" max="12443" width="6" style="152" bestFit="1" customWidth="1"/>
    <col min="12444" max="12444" width="0.7265625" style="152" customWidth="1"/>
    <col min="12445" max="12445" width="10.7265625" style="152" customWidth="1"/>
    <col min="12446" max="12446" width="11" style="152" customWidth="1"/>
    <col min="12447" max="12447" width="10.54296875" style="152" customWidth="1"/>
    <col min="12448" max="12448" width="10" style="152" customWidth="1"/>
    <col min="12449" max="12449" width="10.453125" style="152" customWidth="1"/>
    <col min="12450" max="12451" width="12" style="152" customWidth="1"/>
    <col min="12452" max="12453" width="1" style="152" customWidth="1"/>
    <col min="12454" max="12454" width="12.26953125" style="152" bestFit="1" customWidth="1"/>
    <col min="12455" max="12455" width="0.54296875" style="152" customWidth="1"/>
    <col min="12456" max="12456" width="12.453125" style="152" customWidth="1"/>
    <col min="12457" max="12457" width="13.54296875" style="152" customWidth="1"/>
    <col min="12458" max="12462" width="0" style="152" hidden="1" customWidth="1"/>
    <col min="12463" max="12463" width="14.7265625" style="152" customWidth="1"/>
    <col min="12464" max="12464" width="7.7265625" style="152" customWidth="1"/>
    <col min="12465" max="12465" width="13.26953125" style="152" bestFit="1" customWidth="1"/>
    <col min="12466" max="12466" width="11.7265625" style="152" customWidth="1"/>
    <col min="12467" max="12467" width="11.26953125" style="152" bestFit="1" customWidth="1"/>
    <col min="12468" max="12698" width="9.26953125" style="152"/>
    <col min="12699" max="12699" width="6" style="152" bestFit="1" customWidth="1"/>
    <col min="12700" max="12700" width="0.7265625" style="152" customWidth="1"/>
    <col min="12701" max="12701" width="10.7265625" style="152" customWidth="1"/>
    <col min="12702" max="12702" width="11" style="152" customWidth="1"/>
    <col min="12703" max="12703" width="10.54296875" style="152" customWidth="1"/>
    <col min="12704" max="12704" width="10" style="152" customWidth="1"/>
    <col min="12705" max="12705" width="10.453125" style="152" customWidth="1"/>
    <col min="12706" max="12707" width="12" style="152" customWidth="1"/>
    <col min="12708" max="12709" width="1" style="152" customWidth="1"/>
    <col min="12710" max="12710" width="12.26953125" style="152" bestFit="1" customWidth="1"/>
    <col min="12711" max="12711" width="0.54296875" style="152" customWidth="1"/>
    <col min="12712" max="12712" width="12.453125" style="152" customWidth="1"/>
    <col min="12713" max="12713" width="13.54296875" style="152" customWidth="1"/>
    <col min="12714" max="12718" width="0" style="152" hidden="1" customWidth="1"/>
    <col min="12719" max="12719" width="14.7265625" style="152" customWidth="1"/>
    <col min="12720" max="12720" width="7.7265625" style="152" customWidth="1"/>
    <col min="12721" max="12721" width="13.26953125" style="152" bestFit="1" customWidth="1"/>
    <col min="12722" max="12722" width="11.7265625" style="152" customWidth="1"/>
    <col min="12723" max="12723" width="11.26953125" style="152" bestFit="1" customWidth="1"/>
    <col min="12724" max="12954" width="9.26953125" style="152"/>
    <col min="12955" max="12955" width="6" style="152" bestFit="1" customWidth="1"/>
    <col min="12956" max="12956" width="0.7265625" style="152" customWidth="1"/>
    <col min="12957" max="12957" width="10.7265625" style="152" customWidth="1"/>
    <col min="12958" max="12958" width="11" style="152" customWidth="1"/>
    <col min="12959" max="12959" width="10.54296875" style="152" customWidth="1"/>
    <col min="12960" max="12960" width="10" style="152" customWidth="1"/>
    <col min="12961" max="12961" width="10.453125" style="152" customWidth="1"/>
    <col min="12962" max="12963" width="12" style="152" customWidth="1"/>
    <col min="12964" max="12965" width="1" style="152" customWidth="1"/>
    <col min="12966" max="12966" width="12.26953125" style="152" bestFit="1" customWidth="1"/>
    <col min="12967" max="12967" width="0.54296875" style="152" customWidth="1"/>
    <col min="12968" max="12968" width="12.453125" style="152" customWidth="1"/>
    <col min="12969" max="12969" width="13.54296875" style="152" customWidth="1"/>
    <col min="12970" max="12974" width="0" style="152" hidden="1" customWidth="1"/>
    <col min="12975" max="12975" width="14.7265625" style="152" customWidth="1"/>
    <col min="12976" max="12976" width="7.7265625" style="152" customWidth="1"/>
    <col min="12977" max="12977" width="13.26953125" style="152" bestFit="1" customWidth="1"/>
    <col min="12978" max="12978" width="11.7265625" style="152" customWidth="1"/>
    <col min="12979" max="12979" width="11.26953125" style="152" bestFit="1" customWidth="1"/>
    <col min="12980" max="13210" width="9.26953125" style="152"/>
    <col min="13211" max="13211" width="6" style="152" bestFit="1" customWidth="1"/>
    <col min="13212" max="13212" width="0.7265625" style="152" customWidth="1"/>
    <col min="13213" max="13213" width="10.7265625" style="152" customWidth="1"/>
    <col min="13214" max="13214" width="11" style="152" customWidth="1"/>
    <col min="13215" max="13215" width="10.54296875" style="152" customWidth="1"/>
    <col min="13216" max="13216" width="10" style="152" customWidth="1"/>
    <col min="13217" max="13217" width="10.453125" style="152" customWidth="1"/>
    <col min="13218" max="13219" width="12" style="152" customWidth="1"/>
    <col min="13220" max="13221" width="1" style="152" customWidth="1"/>
    <col min="13222" max="13222" width="12.26953125" style="152" bestFit="1" customWidth="1"/>
    <col min="13223" max="13223" width="0.54296875" style="152" customWidth="1"/>
    <col min="13224" max="13224" width="12.453125" style="152" customWidth="1"/>
    <col min="13225" max="13225" width="13.54296875" style="152" customWidth="1"/>
    <col min="13226" max="13230" width="0" style="152" hidden="1" customWidth="1"/>
    <col min="13231" max="13231" width="14.7265625" style="152" customWidth="1"/>
    <col min="13232" max="13232" width="7.7265625" style="152" customWidth="1"/>
    <col min="13233" max="13233" width="13.26953125" style="152" bestFit="1" customWidth="1"/>
    <col min="13234" max="13234" width="11.7265625" style="152" customWidth="1"/>
    <col min="13235" max="13235" width="11.26953125" style="152" bestFit="1" customWidth="1"/>
    <col min="13236" max="13466" width="9.26953125" style="152"/>
    <col min="13467" max="13467" width="6" style="152" bestFit="1" customWidth="1"/>
    <col min="13468" max="13468" width="0.7265625" style="152" customWidth="1"/>
    <col min="13469" max="13469" width="10.7265625" style="152" customWidth="1"/>
    <col min="13470" max="13470" width="11" style="152" customWidth="1"/>
    <col min="13471" max="13471" width="10.54296875" style="152" customWidth="1"/>
    <col min="13472" max="13472" width="10" style="152" customWidth="1"/>
    <col min="13473" max="13473" width="10.453125" style="152" customWidth="1"/>
    <col min="13474" max="13475" width="12" style="152" customWidth="1"/>
    <col min="13476" max="13477" width="1" style="152" customWidth="1"/>
    <col min="13478" max="13478" width="12.26953125" style="152" bestFit="1" customWidth="1"/>
    <col min="13479" max="13479" width="0.54296875" style="152" customWidth="1"/>
    <col min="13480" max="13480" width="12.453125" style="152" customWidth="1"/>
    <col min="13481" max="13481" width="13.54296875" style="152" customWidth="1"/>
    <col min="13482" max="13486" width="0" style="152" hidden="1" customWidth="1"/>
    <col min="13487" max="13487" width="14.7265625" style="152" customWidth="1"/>
    <col min="13488" max="13488" width="7.7265625" style="152" customWidth="1"/>
    <col min="13489" max="13489" width="13.26953125" style="152" bestFit="1" customWidth="1"/>
    <col min="13490" max="13490" width="11.7265625" style="152" customWidth="1"/>
    <col min="13491" max="13491" width="11.26953125" style="152" bestFit="1" customWidth="1"/>
    <col min="13492" max="13722" width="9.26953125" style="152"/>
    <col min="13723" max="13723" width="6" style="152" bestFit="1" customWidth="1"/>
    <col min="13724" max="13724" width="0.7265625" style="152" customWidth="1"/>
    <col min="13725" max="13725" width="10.7265625" style="152" customWidth="1"/>
    <col min="13726" max="13726" width="11" style="152" customWidth="1"/>
    <col min="13727" max="13727" width="10.54296875" style="152" customWidth="1"/>
    <col min="13728" max="13728" width="10" style="152" customWidth="1"/>
    <col min="13729" max="13729" width="10.453125" style="152" customWidth="1"/>
    <col min="13730" max="13731" width="12" style="152" customWidth="1"/>
    <col min="13732" max="13733" width="1" style="152" customWidth="1"/>
    <col min="13734" max="13734" width="12.26953125" style="152" bestFit="1" customWidth="1"/>
    <col min="13735" max="13735" width="0.54296875" style="152" customWidth="1"/>
    <col min="13736" max="13736" width="12.453125" style="152" customWidth="1"/>
    <col min="13737" max="13737" width="13.54296875" style="152" customWidth="1"/>
    <col min="13738" max="13742" width="0" style="152" hidden="1" customWidth="1"/>
    <col min="13743" max="13743" width="14.7265625" style="152" customWidth="1"/>
    <col min="13744" max="13744" width="7.7265625" style="152" customWidth="1"/>
    <col min="13745" max="13745" width="13.26953125" style="152" bestFit="1" customWidth="1"/>
    <col min="13746" max="13746" width="11.7265625" style="152" customWidth="1"/>
    <col min="13747" max="13747" width="11.26953125" style="152" bestFit="1" customWidth="1"/>
    <col min="13748" max="13978" width="9.26953125" style="152"/>
    <col min="13979" max="13979" width="6" style="152" bestFit="1" customWidth="1"/>
    <col min="13980" max="13980" width="0.7265625" style="152" customWidth="1"/>
    <col min="13981" max="13981" width="10.7265625" style="152" customWidth="1"/>
    <col min="13982" max="13982" width="11" style="152" customWidth="1"/>
    <col min="13983" max="13983" width="10.54296875" style="152" customWidth="1"/>
    <col min="13984" max="13984" width="10" style="152" customWidth="1"/>
    <col min="13985" max="13985" width="10.453125" style="152" customWidth="1"/>
    <col min="13986" max="13987" width="12" style="152" customWidth="1"/>
    <col min="13988" max="13989" width="1" style="152" customWidth="1"/>
    <col min="13990" max="13990" width="12.26953125" style="152" bestFit="1" customWidth="1"/>
    <col min="13991" max="13991" width="0.54296875" style="152" customWidth="1"/>
    <col min="13992" max="13992" width="12.453125" style="152" customWidth="1"/>
    <col min="13993" max="13993" width="13.54296875" style="152" customWidth="1"/>
    <col min="13994" max="13998" width="0" style="152" hidden="1" customWidth="1"/>
    <col min="13999" max="13999" width="14.7265625" style="152" customWidth="1"/>
    <col min="14000" max="14000" width="7.7265625" style="152" customWidth="1"/>
    <col min="14001" max="14001" width="13.26953125" style="152" bestFit="1" customWidth="1"/>
    <col min="14002" max="14002" width="11.7265625" style="152" customWidth="1"/>
    <col min="14003" max="14003" width="11.26953125" style="152" bestFit="1" customWidth="1"/>
    <col min="14004" max="14234" width="9.26953125" style="152"/>
    <col min="14235" max="14235" width="6" style="152" bestFit="1" customWidth="1"/>
    <col min="14236" max="14236" width="0.7265625" style="152" customWidth="1"/>
    <col min="14237" max="14237" width="10.7265625" style="152" customWidth="1"/>
    <col min="14238" max="14238" width="11" style="152" customWidth="1"/>
    <col min="14239" max="14239" width="10.54296875" style="152" customWidth="1"/>
    <col min="14240" max="14240" width="10" style="152" customWidth="1"/>
    <col min="14241" max="14241" width="10.453125" style="152" customWidth="1"/>
    <col min="14242" max="14243" width="12" style="152" customWidth="1"/>
    <col min="14244" max="14245" width="1" style="152" customWidth="1"/>
    <col min="14246" max="14246" width="12.26953125" style="152" bestFit="1" customWidth="1"/>
    <col min="14247" max="14247" width="0.54296875" style="152" customWidth="1"/>
    <col min="14248" max="14248" width="12.453125" style="152" customWidth="1"/>
    <col min="14249" max="14249" width="13.54296875" style="152" customWidth="1"/>
    <col min="14250" max="14254" width="0" style="152" hidden="1" customWidth="1"/>
    <col min="14255" max="14255" width="14.7265625" style="152" customWidth="1"/>
    <col min="14256" max="14256" width="7.7265625" style="152" customWidth="1"/>
    <col min="14257" max="14257" width="13.26953125" style="152" bestFit="1" customWidth="1"/>
    <col min="14258" max="14258" width="11.7265625" style="152" customWidth="1"/>
    <col min="14259" max="14259" width="11.26953125" style="152" bestFit="1" customWidth="1"/>
    <col min="14260" max="14490" width="9.26953125" style="152"/>
    <col min="14491" max="14491" width="6" style="152" bestFit="1" customWidth="1"/>
    <col min="14492" max="14492" width="0.7265625" style="152" customWidth="1"/>
    <col min="14493" max="14493" width="10.7265625" style="152" customWidth="1"/>
    <col min="14494" max="14494" width="11" style="152" customWidth="1"/>
    <col min="14495" max="14495" width="10.54296875" style="152" customWidth="1"/>
    <col min="14496" max="14496" width="10" style="152" customWidth="1"/>
    <col min="14497" max="14497" width="10.453125" style="152" customWidth="1"/>
    <col min="14498" max="14499" width="12" style="152" customWidth="1"/>
    <col min="14500" max="14501" width="1" style="152" customWidth="1"/>
    <col min="14502" max="14502" width="12.26953125" style="152" bestFit="1" customWidth="1"/>
    <col min="14503" max="14503" width="0.54296875" style="152" customWidth="1"/>
    <col min="14504" max="14504" width="12.453125" style="152" customWidth="1"/>
    <col min="14505" max="14505" width="13.54296875" style="152" customWidth="1"/>
    <col min="14506" max="14510" width="0" style="152" hidden="1" customWidth="1"/>
    <col min="14511" max="14511" width="14.7265625" style="152" customWidth="1"/>
    <col min="14512" max="14512" width="7.7265625" style="152" customWidth="1"/>
    <col min="14513" max="14513" width="13.26953125" style="152" bestFit="1" customWidth="1"/>
    <col min="14514" max="14514" width="11.7265625" style="152" customWidth="1"/>
    <col min="14515" max="14515" width="11.26953125" style="152" bestFit="1" customWidth="1"/>
    <col min="14516" max="14746" width="9.26953125" style="152"/>
    <col min="14747" max="14747" width="6" style="152" bestFit="1" customWidth="1"/>
    <col min="14748" max="14748" width="0.7265625" style="152" customWidth="1"/>
    <col min="14749" max="14749" width="10.7265625" style="152" customWidth="1"/>
    <col min="14750" max="14750" width="11" style="152" customWidth="1"/>
    <col min="14751" max="14751" width="10.54296875" style="152" customWidth="1"/>
    <col min="14752" max="14752" width="10" style="152" customWidth="1"/>
    <col min="14753" max="14753" width="10.453125" style="152" customWidth="1"/>
    <col min="14754" max="14755" width="12" style="152" customWidth="1"/>
    <col min="14756" max="14757" width="1" style="152" customWidth="1"/>
    <col min="14758" max="14758" width="12.26953125" style="152" bestFit="1" customWidth="1"/>
    <col min="14759" max="14759" width="0.54296875" style="152" customWidth="1"/>
    <col min="14760" max="14760" width="12.453125" style="152" customWidth="1"/>
    <col min="14761" max="14761" width="13.54296875" style="152" customWidth="1"/>
    <col min="14762" max="14766" width="0" style="152" hidden="1" customWidth="1"/>
    <col min="14767" max="14767" width="14.7265625" style="152" customWidth="1"/>
    <col min="14768" max="14768" width="7.7265625" style="152" customWidth="1"/>
    <col min="14769" max="14769" width="13.26953125" style="152" bestFit="1" customWidth="1"/>
    <col min="14770" max="14770" width="11.7265625" style="152" customWidth="1"/>
    <col min="14771" max="14771" width="11.26953125" style="152" bestFit="1" customWidth="1"/>
    <col min="14772" max="15002" width="9.26953125" style="152"/>
    <col min="15003" max="15003" width="6" style="152" bestFit="1" customWidth="1"/>
    <col min="15004" max="15004" width="0.7265625" style="152" customWidth="1"/>
    <col min="15005" max="15005" width="10.7265625" style="152" customWidth="1"/>
    <col min="15006" max="15006" width="11" style="152" customWidth="1"/>
    <col min="15007" max="15007" width="10.54296875" style="152" customWidth="1"/>
    <col min="15008" max="15008" width="10" style="152" customWidth="1"/>
    <col min="15009" max="15009" width="10.453125" style="152" customWidth="1"/>
    <col min="15010" max="15011" width="12" style="152" customWidth="1"/>
    <col min="15012" max="15013" width="1" style="152" customWidth="1"/>
    <col min="15014" max="15014" width="12.26953125" style="152" bestFit="1" customWidth="1"/>
    <col min="15015" max="15015" width="0.54296875" style="152" customWidth="1"/>
    <col min="15016" max="15016" width="12.453125" style="152" customWidth="1"/>
    <col min="15017" max="15017" width="13.54296875" style="152" customWidth="1"/>
    <col min="15018" max="15022" width="0" style="152" hidden="1" customWidth="1"/>
    <col min="15023" max="15023" width="14.7265625" style="152" customWidth="1"/>
    <col min="15024" max="15024" width="7.7265625" style="152" customWidth="1"/>
    <col min="15025" max="15025" width="13.26953125" style="152" bestFit="1" customWidth="1"/>
    <col min="15026" max="15026" width="11.7265625" style="152" customWidth="1"/>
    <col min="15027" max="15027" width="11.26953125" style="152" bestFit="1" customWidth="1"/>
    <col min="15028" max="15258" width="9.26953125" style="152"/>
    <col min="15259" max="15259" width="6" style="152" bestFit="1" customWidth="1"/>
    <col min="15260" max="15260" width="0.7265625" style="152" customWidth="1"/>
    <col min="15261" max="15261" width="10.7265625" style="152" customWidth="1"/>
    <col min="15262" max="15262" width="11" style="152" customWidth="1"/>
    <col min="15263" max="15263" width="10.54296875" style="152" customWidth="1"/>
    <col min="15264" max="15264" width="10" style="152" customWidth="1"/>
    <col min="15265" max="15265" width="10.453125" style="152" customWidth="1"/>
    <col min="15266" max="15267" width="12" style="152" customWidth="1"/>
    <col min="15268" max="15269" width="1" style="152" customWidth="1"/>
    <col min="15270" max="15270" width="12.26953125" style="152" bestFit="1" customWidth="1"/>
    <col min="15271" max="15271" width="0.54296875" style="152" customWidth="1"/>
    <col min="15272" max="15272" width="12.453125" style="152" customWidth="1"/>
    <col min="15273" max="15273" width="13.54296875" style="152" customWidth="1"/>
    <col min="15274" max="15278" width="0" style="152" hidden="1" customWidth="1"/>
    <col min="15279" max="15279" width="14.7265625" style="152" customWidth="1"/>
    <col min="15280" max="15280" width="7.7265625" style="152" customWidth="1"/>
    <col min="15281" max="15281" width="13.26953125" style="152" bestFit="1" customWidth="1"/>
    <col min="15282" max="15282" width="11.7265625" style="152" customWidth="1"/>
    <col min="15283" max="15283" width="11.26953125" style="152" bestFit="1" customWidth="1"/>
    <col min="15284" max="15514" width="9.26953125" style="152"/>
    <col min="15515" max="15515" width="6" style="152" bestFit="1" customWidth="1"/>
    <col min="15516" max="15516" width="0.7265625" style="152" customWidth="1"/>
    <col min="15517" max="15517" width="10.7265625" style="152" customWidth="1"/>
    <col min="15518" max="15518" width="11" style="152" customWidth="1"/>
    <col min="15519" max="15519" width="10.54296875" style="152" customWidth="1"/>
    <col min="15520" max="15520" width="10" style="152" customWidth="1"/>
    <col min="15521" max="15521" width="10.453125" style="152" customWidth="1"/>
    <col min="15522" max="15523" width="12" style="152" customWidth="1"/>
    <col min="15524" max="15525" width="1" style="152" customWidth="1"/>
    <col min="15526" max="15526" width="12.26953125" style="152" bestFit="1" customWidth="1"/>
    <col min="15527" max="15527" width="0.54296875" style="152" customWidth="1"/>
    <col min="15528" max="15528" width="12.453125" style="152" customWidth="1"/>
    <col min="15529" max="15529" width="13.54296875" style="152" customWidth="1"/>
    <col min="15530" max="15534" width="0" style="152" hidden="1" customWidth="1"/>
    <col min="15535" max="15535" width="14.7265625" style="152" customWidth="1"/>
    <col min="15536" max="15536" width="7.7265625" style="152" customWidth="1"/>
    <col min="15537" max="15537" width="13.26953125" style="152" bestFit="1" customWidth="1"/>
    <col min="15538" max="15538" width="11.7265625" style="152" customWidth="1"/>
    <col min="15539" max="15539" width="11.26953125" style="152" bestFit="1" customWidth="1"/>
    <col min="15540" max="15770" width="9.26953125" style="152"/>
    <col min="15771" max="15771" width="6" style="152" bestFit="1" customWidth="1"/>
    <col min="15772" max="15772" width="0.7265625" style="152" customWidth="1"/>
    <col min="15773" max="15773" width="10.7265625" style="152" customWidth="1"/>
    <col min="15774" max="15774" width="11" style="152" customWidth="1"/>
    <col min="15775" max="15775" width="10.54296875" style="152" customWidth="1"/>
    <col min="15776" max="15776" width="10" style="152" customWidth="1"/>
    <col min="15777" max="15777" width="10.453125" style="152" customWidth="1"/>
    <col min="15778" max="15779" width="12" style="152" customWidth="1"/>
    <col min="15780" max="15781" width="1" style="152" customWidth="1"/>
    <col min="15782" max="15782" width="12.26953125" style="152" bestFit="1" customWidth="1"/>
    <col min="15783" max="15783" width="0.54296875" style="152" customWidth="1"/>
    <col min="15784" max="15784" width="12.453125" style="152" customWidth="1"/>
    <col min="15785" max="15785" width="13.54296875" style="152" customWidth="1"/>
    <col min="15786" max="15790" width="0" style="152" hidden="1" customWidth="1"/>
    <col min="15791" max="15791" width="14.7265625" style="152" customWidth="1"/>
    <col min="15792" max="15792" width="7.7265625" style="152" customWidth="1"/>
    <col min="15793" max="15793" width="13.26953125" style="152" bestFit="1" customWidth="1"/>
    <col min="15794" max="15794" width="11.7265625" style="152" customWidth="1"/>
    <col min="15795" max="15795" width="11.26953125" style="152" bestFit="1" customWidth="1"/>
    <col min="15796" max="16026" width="9.26953125" style="152"/>
    <col min="16027" max="16027" width="6" style="152" bestFit="1" customWidth="1"/>
    <col min="16028" max="16028" width="0.7265625" style="152" customWidth="1"/>
    <col min="16029" max="16029" width="10.7265625" style="152" customWidth="1"/>
    <col min="16030" max="16030" width="11" style="152" customWidth="1"/>
    <col min="16031" max="16031" width="10.54296875" style="152" customWidth="1"/>
    <col min="16032" max="16032" width="10" style="152" customWidth="1"/>
    <col min="16033" max="16033" width="10.453125" style="152" customWidth="1"/>
    <col min="16034" max="16035" width="12" style="152" customWidth="1"/>
    <col min="16036" max="16037" width="1" style="152" customWidth="1"/>
    <col min="16038" max="16038" width="12.26953125" style="152" bestFit="1" customWidth="1"/>
    <col min="16039" max="16039" width="0.54296875" style="152" customWidth="1"/>
    <col min="16040" max="16040" width="12.453125" style="152" customWidth="1"/>
    <col min="16041" max="16041" width="13.54296875" style="152" customWidth="1"/>
    <col min="16042" max="16046" width="0" style="152" hidden="1" customWidth="1"/>
    <col min="16047" max="16047" width="14.7265625" style="152" customWidth="1"/>
    <col min="16048" max="16048" width="7.7265625" style="152" customWidth="1"/>
    <col min="16049" max="16049" width="13.26953125" style="152" bestFit="1" customWidth="1"/>
    <col min="16050" max="16050" width="11.7265625" style="152" customWidth="1"/>
    <col min="16051" max="16051" width="11.26953125" style="152" bestFit="1" customWidth="1"/>
    <col min="16052" max="16322" width="9.26953125" style="152"/>
    <col min="16323" max="16384" width="9.26953125" style="152" customWidth="1"/>
  </cols>
  <sheetData>
    <row r="1" spans="1:13">
      <c r="I1" s="357" t="s">
        <v>3</v>
      </c>
      <c r="J1" s="1065" t="s">
        <v>835</v>
      </c>
      <c r="K1" s="1065"/>
      <c r="L1" s="1065"/>
    </row>
    <row r="2" spans="1:13" ht="13.5" customHeight="1">
      <c r="B2" s="152"/>
      <c r="C2" s="152"/>
      <c r="D2" s="152"/>
      <c r="E2" s="152"/>
      <c r="F2" s="139"/>
      <c r="I2" s="254"/>
      <c r="J2" s="256">
        <v>2022</v>
      </c>
      <c r="K2" s="257"/>
      <c r="L2" s="256">
        <v>2021</v>
      </c>
      <c r="M2" s="256"/>
    </row>
    <row r="3" spans="1:13" ht="13.5" customHeight="1">
      <c r="B3" s="152"/>
      <c r="C3" s="152"/>
      <c r="D3" s="152"/>
      <c r="E3" s="152"/>
      <c r="F3" s="139"/>
      <c r="J3" s="61" t="s">
        <v>20</v>
      </c>
      <c r="K3" s="258"/>
      <c r="L3" s="61" t="s">
        <v>20</v>
      </c>
      <c r="M3" s="61"/>
    </row>
    <row r="4" spans="1:13">
      <c r="A4" s="482">
        <f>'Note-4-5'!A58+1</f>
        <v>6</v>
      </c>
      <c r="B4" s="259" t="s">
        <v>989</v>
      </c>
      <c r="C4" s="481"/>
      <c r="D4" s="152"/>
      <c r="E4" s="152"/>
      <c r="F4" s="152"/>
      <c r="G4" s="152"/>
      <c r="H4" s="152"/>
      <c r="I4" s="260"/>
      <c r="J4" s="260"/>
      <c r="K4" s="258"/>
      <c r="L4" s="260"/>
      <c r="M4" s="260"/>
    </row>
    <row r="5" spans="1:13" ht="5.15" customHeight="1">
      <c r="B5" s="259"/>
      <c r="C5" s="481"/>
      <c r="D5" s="152"/>
      <c r="E5" s="152"/>
      <c r="F5" s="152"/>
      <c r="G5" s="152"/>
      <c r="H5" s="152"/>
      <c r="I5" s="260"/>
      <c r="J5" s="260"/>
      <c r="K5" s="258"/>
      <c r="L5" s="260"/>
      <c r="M5" s="260"/>
    </row>
    <row r="6" spans="1:13" s="54" customFormat="1">
      <c r="A6" s="261"/>
      <c r="B6" s="54" t="s">
        <v>581</v>
      </c>
      <c r="D6" s="152"/>
      <c r="E6" s="152"/>
      <c r="F6" s="67"/>
      <c r="J6" s="262">
        <f>L8</f>
        <v>225347.27</v>
      </c>
      <c r="K6" s="67"/>
      <c r="L6" s="262">
        <v>225347.27</v>
      </c>
      <c r="M6" s="262"/>
    </row>
    <row r="7" spans="1:13" s="54" customFormat="1">
      <c r="A7" s="261"/>
      <c r="B7" s="54" t="s">
        <v>597</v>
      </c>
      <c r="D7" s="67"/>
      <c r="E7" s="67"/>
      <c r="F7" s="67"/>
      <c r="G7" s="263"/>
      <c r="J7" s="262">
        <v>0</v>
      </c>
      <c r="K7" s="67"/>
      <c r="L7" s="262">
        <v>0</v>
      </c>
      <c r="M7" s="262"/>
    </row>
    <row r="8" spans="1:13" s="54" customFormat="1">
      <c r="A8" s="261"/>
      <c r="B8" s="67"/>
      <c r="C8" s="67"/>
      <c r="D8" s="67"/>
      <c r="E8" s="67"/>
      <c r="F8" s="67"/>
      <c r="G8" s="264"/>
      <c r="J8" s="116">
        <f>SUM(J6:J7)</f>
        <v>225347.27</v>
      </c>
      <c r="K8" s="67"/>
      <c r="L8" s="116">
        <v>225347.27</v>
      </c>
      <c r="M8" s="262"/>
    </row>
    <row r="9" spans="1:13" s="54" customFormat="1">
      <c r="A9" s="261"/>
      <c r="B9" s="67" t="s">
        <v>582</v>
      </c>
      <c r="D9" s="67"/>
      <c r="E9" s="67"/>
      <c r="F9" s="67"/>
      <c r="J9" s="265"/>
      <c r="K9" s="67"/>
      <c r="L9" s="265"/>
      <c r="M9" s="265"/>
    </row>
    <row r="10" spans="1:13" s="54" customFormat="1">
      <c r="A10" s="261"/>
      <c r="B10" s="1060" t="s">
        <v>581</v>
      </c>
      <c r="C10" s="1060"/>
      <c r="D10" s="1061"/>
      <c r="E10" s="486"/>
      <c r="F10" s="486"/>
      <c r="J10" s="262">
        <f>L12</f>
        <v>219757.05000000002</v>
      </c>
      <c r="K10" s="67"/>
      <c r="L10" s="262">
        <v>216614.87000000002</v>
      </c>
      <c r="M10" s="262"/>
    </row>
    <row r="11" spans="1:13" s="54" customFormat="1">
      <c r="A11" s="261"/>
      <c r="B11" s="67" t="s">
        <v>583</v>
      </c>
      <c r="D11" s="67"/>
      <c r="E11" s="67"/>
      <c r="F11" s="67"/>
      <c r="I11" s="628" t="s">
        <v>1311</v>
      </c>
      <c r="J11" s="155">
        <f>SUMIFS('TB 21-22'!L:L,'TB 21-22'!B:B,'Notes 6-29'!I11)</f>
        <v>2235.85</v>
      </c>
      <c r="K11" s="67"/>
      <c r="L11" s="266">
        <v>3142.18</v>
      </c>
      <c r="M11" s="266"/>
    </row>
    <row r="12" spans="1:13" s="54" customFormat="1">
      <c r="A12" s="261"/>
      <c r="B12" s="67"/>
      <c r="C12" s="67"/>
      <c r="D12" s="67"/>
      <c r="E12" s="67"/>
      <c r="F12" s="67"/>
      <c r="J12" s="455">
        <f>SUM(J10:J11)</f>
        <v>221992.90000000002</v>
      </c>
      <c r="K12" s="67"/>
      <c r="L12" s="455">
        <v>219757.05000000002</v>
      </c>
      <c r="M12" s="262"/>
    </row>
    <row r="13" spans="1:13" ht="15" thickBot="1">
      <c r="B13" s="796" t="s">
        <v>829</v>
      </c>
      <c r="C13" s="797"/>
      <c r="D13" s="267"/>
      <c r="E13" s="152"/>
      <c r="F13" s="152"/>
      <c r="G13" s="152"/>
      <c r="H13" s="152"/>
      <c r="I13" s="260"/>
      <c r="J13" s="134">
        <f>J8-J12</f>
        <v>3354.3699999999662</v>
      </c>
      <c r="K13" s="268">
        <f>K8-K12</f>
        <v>0</v>
      </c>
      <c r="L13" s="134">
        <v>5590.2199999999721</v>
      </c>
      <c r="M13" s="268"/>
    </row>
    <row r="14" spans="1:13" ht="10.5" customHeight="1" thickTop="1">
      <c r="B14" s="152"/>
      <c r="C14" s="267"/>
      <c r="D14" s="267"/>
      <c r="E14" s="152"/>
      <c r="F14" s="152"/>
      <c r="G14" s="152"/>
      <c r="H14" s="152"/>
      <c r="I14" s="260"/>
      <c r="J14" s="268"/>
      <c r="K14" s="268"/>
      <c r="L14" s="268"/>
      <c r="M14" s="268"/>
    </row>
    <row r="15" spans="1:13" ht="3" hidden="1" customHeight="1">
      <c r="B15" s="152"/>
      <c r="C15" s="152"/>
      <c r="D15" s="152"/>
      <c r="E15" s="152"/>
      <c r="F15" s="139"/>
      <c r="I15" s="260"/>
      <c r="J15" s="260"/>
      <c r="K15" s="258"/>
      <c r="L15" s="272"/>
      <c r="M15" s="272"/>
    </row>
    <row r="16" spans="1:13" ht="10.5" hidden="1" customHeight="1">
      <c r="B16" s="152"/>
      <c r="C16" s="152"/>
      <c r="D16" s="152"/>
      <c r="E16" s="152"/>
      <c r="F16" s="139"/>
      <c r="I16" s="260"/>
      <c r="J16" s="260"/>
      <c r="K16" s="258"/>
      <c r="L16" s="272"/>
      <c r="M16" s="272"/>
    </row>
    <row r="17" spans="1:15" ht="1.5" customHeight="1">
      <c r="B17" s="152"/>
      <c r="C17" s="152"/>
      <c r="D17" s="152"/>
      <c r="E17" s="152"/>
      <c r="F17" s="139"/>
      <c r="I17" s="260"/>
      <c r="J17" s="260"/>
      <c r="K17" s="258"/>
      <c r="L17" s="272"/>
      <c r="M17" s="272"/>
    </row>
    <row r="18" spans="1:15">
      <c r="A18" s="482">
        <f>A4+1</f>
        <v>7</v>
      </c>
      <c r="B18" s="496" t="s">
        <v>205</v>
      </c>
      <c r="C18" s="497"/>
      <c r="D18" s="497"/>
      <c r="E18" s="497"/>
      <c r="F18" s="497"/>
      <c r="G18" s="497"/>
      <c r="H18" s="838"/>
      <c r="I18" s="839"/>
      <c r="J18" s="840"/>
      <c r="K18" s="841"/>
      <c r="L18" s="840"/>
      <c r="M18" s="272"/>
    </row>
    <row r="19" spans="1:15" ht="10.9" customHeight="1">
      <c r="A19" s="825"/>
      <c r="B19" s="496"/>
      <c r="C19" s="497"/>
      <c r="D19" s="497"/>
      <c r="E19" s="497"/>
      <c r="F19" s="497"/>
      <c r="G19" s="497"/>
      <c r="H19" s="839"/>
      <c r="I19" s="839"/>
      <c r="J19" s="840"/>
      <c r="K19" s="841"/>
      <c r="L19" s="840"/>
      <c r="M19" s="272"/>
    </row>
    <row r="20" spans="1:15">
      <c r="A20" s="825"/>
      <c r="B20" s="779" t="s">
        <v>3900</v>
      </c>
      <c r="C20" s="779"/>
      <c r="D20" s="779"/>
      <c r="E20" s="497"/>
      <c r="F20" s="497"/>
      <c r="G20" s="497"/>
      <c r="H20" s="839"/>
      <c r="I20" s="885">
        <f>A26</f>
        <v>7.1</v>
      </c>
      <c r="J20" s="840">
        <f>L34</f>
        <v>2334526.8100000005</v>
      </c>
      <c r="K20" s="841"/>
      <c r="L20" s="840">
        <f>L35</f>
        <v>360007.37</v>
      </c>
      <c r="M20" s="272"/>
    </row>
    <row r="21" spans="1:15">
      <c r="A21" s="825"/>
      <c r="B21" s="779" t="s">
        <v>4110</v>
      </c>
      <c r="C21" s="779"/>
      <c r="D21" s="779"/>
      <c r="E21" s="497"/>
      <c r="F21" s="497"/>
      <c r="G21" s="497"/>
      <c r="I21" s="260"/>
      <c r="J21" s="841">
        <f>SUMIFS('TB 21-22'!L:L,'TB 21-22'!M:M,'Notes 6-29'!B21)</f>
        <v>697976.09000000008</v>
      </c>
      <c r="K21" s="842"/>
      <c r="L21" s="841">
        <v>1127757.02</v>
      </c>
      <c r="M21" s="272"/>
      <c r="O21" s="152">
        <v>697976.09000000008</v>
      </c>
    </row>
    <row r="22" spans="1:15" ht="15" thickBot="1">
      <c r="A22" s="825"/>
      <c r="B22" s="496"/>
      <c r="C22" s="497"/>
      <c r="D22" s="497"/>
      <c r="E22" s="497"/>
      <c r="F22" s="497"/>
      <c r="G22" s="497"/>
      <c r="I22" s="260"/>
      <c r="J22" s="843">
        <f>SUM(J20:J21)</f>
        <v>3032502.9000000004</v>
      </c>
      <c r="K22" s="842"/>
      <c r="L22" s="843">
        <f>SUM(L20:L21)</f>
        <v>1487764.3900000001</v>
      </c>
      <c r="M22" s="272"/>
    </row>
    <row r="23" spans="1:15" ht="15" thickTop="1">
      <c r="A23" s="825"/>
      <c r="B23" s="496"/>
      <c r="C23" s="497"/>
      <c r="D23" s="497"/>
      <c r="E23" s="497"/>
      <c r="F23" s="497"/>
      <c r="G23" s="497"/>
      <c r="I23" s="260"/>
      <c r="J23" s="260"/>
      <c r="K23" s="258"/>
      <c r="L23" s="272"/>
      <c r="M23" s="272"/>
    </row>
    <row r="24" spans="1:15">
      <c r="A24" s="854"/>
      <c r="B24" s="779" t="s">
        <v>4059</v>
      </c>
      <c r="C24" s="497"/>
      <c r="D24" s="497"/>
      <c r="E24" s="497"/>
      <c r="F24" s="497"/>
      <c r="G24" s="497"/>
      <c r="I24" s="260"/>
      <c r="J24" s="260"/>
      <c r="K24" s="258"/>
      <c r="L24" s="272"/>
      <c r="M24" s="272"/>
    </row>
    <row r="25" spans="1:15">
      <c r="A25" s="825"/>
      <c r="B25" s="496"/>
      <c r="C25" s="497"/>
      <c r="D25" s="497"/>
      <c r="E25" s="497"/>
      <c r="F25" s="497"/>
      <c r="G25" s="497"/>
      <c r="I25" s="260"/>
      <c r="J25" s="260"/>
      <c r="K25" s="258"/>
      <c r="L25" s="272"/>
      <c r="M25" s="272"/>
    </row>
    <row r="26" spans="1:15" ht="43.5">
      <c r="A26" s="844">
        <f>A18+0.1</f>
        <v>7.1</v>
      </c>
      <c r="B26" s="498" t="s">
        <v>8</v>
      </c>
      <c r="C26" s="498"/>
      <c r="D26" s="498"/>
      <c r="E26" s="498"/>
      <c r="F26" s="498"/>
      <c r="G26" s="498"/>
      <c r="H26" s="456" t="s">
        <v>3808</v>
      </c>
      <c r="I26" s="456" t="s">
        <v>981</v>
      </c>
      <c r="J26" s="456" t="s">
        <v>982</v>
      </c>
      <c r="K26" s="382"/>
      <c r="L26" s="456" t="s">
        <v>3800</v>
      </c>
      <c r="M26" s="272"/>
    </row>
    <row r="27" spans="1:15" ht="15">
      <c r="A27" s="629" t="s">
        <v>1294</v>
      </c>
      <c r="B27" s="152" t="s">
        <v>283</v>
      </c>
      <c r="C27" s="497"/>
      <c r="D27" s="497"/>
      <c r="E27" s="497"/>
      <c r="F27" s="497"/>
      <c r="G27" s="497"/>
      <c r="H27" s="262">
        <v>113616.84</v>
      </c>
      <c r="I27" s="262">
        <f>L27+J27-H27</f>
        <v>1455065.6000000003</v>
      </c>
      <c r="J27" s="262">
        <f>'Note-4-5'!H13</f>
        <v>183498.48000000045</v>
      </c>
      <c r="K27" s="258"/>
      <c r="L27" s="391">
        <f>SUMIFS('TB 21-22'!L:L,'TB 21-22'!B:B,'Notes 6-29'!A27)</f>
        <v>1385183.96</v>
      </c>
      <c r="M27" s="272"/>
    </row>
    <row r="28" spans="1:15" ht="15">
      <c r="A28" s="629" t="s">
        <v>1295</v>
      </c>
      <c r="B28" s="274" t="s">
        <v>315</v>
      </c>
      <c r="C28" s="497"/>
      <c r="D28" s="497"/>
      <c r="E28" s="497"/>
      <c r="F28" s="497"/>
      <c r="G28" s="497"/>
      <c r="H28" s="262">
        <v>171819.92</v>
      </c>
      <c r="I28" s="262">
        <f t="shared" ref="I28:I33" si="0">L28+J28-H28</f>
        <v>1100590.6300000004</v>
      </c>
      <c r="J28" s="262">
        <f>'Note-4-5'!J13</f>
        <v>784094.91000000015</v>
      </c>
      <c r="K28" s="258"/>
      <c r="L28" s="391">
        <f>SUMIFS('TB 21-22'!L:L,'TB 21-22'!B:B,'Notes 6-29'!A28)</f>
        <v>488315.64</v>
      </c>
      <c r="M28" s="272"/>
    </row>
    <row r="29" spans="1:15" ht="15">
      <c r="A29" s="629" t="s">
        <v>1299</v>
      </c>
      <c r="B29" s="274" t="s">
        <v>650</v>
      </c>
      <c r="C29" s="497"/>
      <c r="D29" s="497"/>
      <c r="E29" s="497"/>
      <c r="F29" s="497"/>
      <c r="G29" s="497"/>
      <c r="H29" s="262">
        <v>65089.74</v>
      </c>
      <c r="I29" s="262">
        <f t="shared" si="0"/>
        <v>584759.16000000061</v>
      </c>
      <c r="J29" s="262">
        <f>'Note-4-5'!K13</f>
        <v>340084.1400000006</v>
      </c>
      <c r="K29" s="258"/>
      <c r="L29" s="391">
        <f>SUMIFS('TB 21-22'!L:L,'TB 21-22'!B:B,'Notes 6-29'!A29)</f>
        <v>309764.76</v>
      </c>
      <c r="M29" s="272"/>
    </row>
    <row r="30" spans="1:15" ht="15">
      <c r="A30" s="629" t="s">
        <v>1296</v>
      </c>
      <c r="B30" s="274" t="s">
        <v>309</v>
      </c>
      <c r="C30" s="497"/>
      <c r="D30" s="497"/>
      <c r="E30" s="497"/>
      <c r="F30" s="497"/>
      <c r="G30" s="497"/>
      <c r="H30" s="262">
        <v>7765.27</v>
      </c>
      <c r="I30" s="262">
        <f t="shared" si="0"/>
        <v>60100.500000000058</v>
      </c>
      <c r="J30" s="262">
        <f>'Note-4-5'!L13</f>
        <v>56543.570000000065</v>
      </c>
      <c r="K30" s="258"/>
      <c r="L30" s="391">
        <f>SUMIFS('TB 21-22'!L:L,'TB 21-22'!B:B,'Notes 6-29'!A30)</f>
        <v>11322.2</v>
      </c>
      <c r="M30" s="272"/>
    </row>
    <row r="31" spans="1:15" ht="15">
      <c r="A31" s="629" t="s">
        <v>1297</v>
      </c>
      <c r="B31" s="274" t="s">
        <v>305</v>
      </c>
      <c r="C31" s="497"/>
      <c r="D31" s="497"/>
      <c r="E31" s="497"/>
      <c r="F31" s="497"/>
      <c r="G31" s="497"/>
      <c r="H31" s="262">
        <v>1715.6</v>
      </c>
      <c r="I31" s="262">
        <f t="shared" si="0"/>
        <v>22697.190000000093</v>
      </c>
      <c r="J31" s="262">
        <f>'Note-4-5'!M13</f>
        <v>23072.350000000093</v>
      </c>
      <c r="K31" s="258"/>
      <c r="L31" s="391">
        <f>SUMIFS('TB 21-22'!L:L,'TB 21-22'!B:B,'Notes 6-29'!A31)</f>
        <v>1340.44</v>
      </c>
      <c r="M31" s="272"/>
    </row>
    <row r="32" spans="1:15" ht="15">
      <c r="A32" s="629" t="s">
        <v>1298</v>
      </c>
      <c r="B32" s="274" t="s">
        <v>306</v>
      </c>
      <c r="C32" s="497"/>
      <c r="D32" s="497"/>
      <c r="E32" s="497"/>
      <c r="F32" s="497"/>
      <c r="G32" s="497"/>
      <c r="H32" s="262">
        <v>0</v>
      </c>
      <c r="I32" s="262">
        <f t="shared" si="0"/>
        <v>202309.2</v>
      </c>
      <c r="J32" s="262">
        <f>'Note-4-5'!N13</f>
        <v>63709.390000000014</v>
      </c>
      <c r="K32" s="258"/>
      <c r="L32" s="391">
        <f>SUMIFS('TB 21-22'!L:L,'TB 21-22'!B:B,'Notes 6-29'!A32)</f>
        <v>138599.81</v>
      </c>
      <c r="M32" s="272"/>
    </row>
    <row r="33" spans="1:13" ht="15" hidden="1">
      <c r="A33" s="629" t="s">
        <v>1348</v>
      </c>
      <c r="B33" s="274" t="s">
        <v>26</v>
      </c>
      <c r="C33" s="497"/>
      <c r="D33" s="497"/>
      <c r="E33" s="497"/>
      <c r="F33" s="497"/>
      <c r="G33" s="497"/>
      <c r="H33" s="262">
        <v>0</v>
      </c>
      <c r="I33" s="262">
        <f t="shared" si="0"/>
        <v>0</v>
      </c>
      <c r="J33" s="262">
        <f>'Note-4-5'!O13</f>
        <v>0</v>
      </c>
      <c r="K33" s="258"/>
      <c r="L33" s="391">
        <f>SUMIFS('TB 21-22'!L:L,'TB 21-22'!B:B,'Notes 6-29'!A33)</f>
        <v>0</v>
      </c>
      <c r="M33" s="272"/>
    </row>
    <row r="34" spans="1:13">
      <c r="B34" s="384" t="s">
        <v>3809</v>
      </c>
      <c r="C34" s="499"/>
      <c r="D34" s="499"/>
      <c r="E34" s="499"/>
      <c r="F34" s="499"/>
      <c r="G34" s="499"/>
      <c r="H34" s="500">
        <f>SUM(H27:H33)</f>
        <v>360007.37</v>
      </c>
      <c r="I34" s="500">
        <f t="shared" ref="I34:K34" si="1">SUM(I27:I33)</f>
        <v>3425522.2800000012</v>
      </c>
      <c r="J34" s="500">
        <f t="shared" si="1"/>
        <v>1451002.8400000012</v>
      </c>
      <c r="K34" s="500">
        <f t="shared" si="1"/>
        <v>0</v>
      </c>
      <c r="L34" s="500">
        <f>SUM(L27:L33)</f>
        <v>2334526.8100000005</v>
      </c>
      <c r="M34" s="272"/>
    </row>
    <row r="35" spans="1:13" ht="15">
      <c r="B35" s="383" t="s">
        <v>1476</v>
      </c>
      <c r="C35" s="501"/>
      <c r="D35" s="501"/>
      <c r="E35" s="501"/>
      <c r="F35" s="501"/>
      <c r="G35" s="501"/>
      <c r="H35" s="455">
        <v>233347.29999999978</v>
      </c>
      <c r="I35" s="455">
        <v>1256989.9399999992</v>
      </c>
      <c r="J35" s="455">
        <v>1130329.8699999992</v>
      </c>
      <c r="K35" s="502">
        <v>0</v>
      </c>
      <c r="L35" s="503">
        <v>360007.37</v>
      </c>
      <c r="M35" s="272"/>
    </row>
    <row r="36" spans="1:13">
      <c r="B36" s="152"/>
      <c r="C36" s="497"/>
      <c r="D36" s="497"/>
      <c r="E36" s="497"/>
      <c r="F36" s="497"/>
      <c r="G36" s="497"/>
      <c r="H36" s="152"/>
      <c r="I36" s="152"/>
      <c r="J36" s="152"/>
      <c r="K36" s="258"/>
      <c r="L36" s="272"/>
      <c r="M36" s="272"/>
    </row>
    <row r="37" spans="1:13" ht="3" customHeight="1">
      <c r="B37" s="152"/>
      <c r="C37" s="152"/>
      <c r="D37" s="152"/>
      <c r="E37" s="152"/>
      <c r="F37" s="139"/>
      <c r="I37" s="260"/>
      <c r="J37" s="260"/>
      <c r="K37" s="258"/>
      <c r="L37" s="272"/>
      <c r="M37" s="272"/>
    </row>
    <row r="38" spans="1:13">
      <c r="A38" s="482">
        <f>A18+1</f>
        <v>8</v>
      </c>
      <c r="B38" s="139" t="s">
        <v>21</v>
      </c>
      <c r="C38" s="139"/>
      <c r="D38" s="152"/>
      <c r="E38" s="152"/>
      <c r="G38" s="160"/>
      <c r="H38" s="160"/>
      <c r="L38" s="272"/>
      <c r="M38" s="272"/>
    </row>
    <row r="39" spans="1:13" ht="6.65" customHeight="1">
      <c r="B39" s="139"/>
      <c r="C39" s="139"/>
      <c r="D39" s="152"/>
      <c r="E39" s="152"/>
      <c r="G39" s="160"/>
      <c r="H39" s="160"/>
      <c r="L39" s="272"/>
      <c r="M39" s="272"/>
    </row>
    <row r="40" spans="1:13">
      <c r="A40" s="273"/>
      <c r="B40" s="274" t="s">
        <v>228</v>
      </c>
      <c r="C40" s="152"/>
      <c r="D40" s="274"/>
      <c r="E40" s="274"/>
      <c r="G40" s="145"/>
      <c r="H40" s="145"/>
      <c r="J40" s="155">
        <f>SUMIFS('TB 21-22'!L:L,'TB 21-22'!M:M,'Notes 6-29'!B40,'TB 21-22'!N:N,'Notes 6-29'!B38)</f>
        <v>8833228</v>
      </c>
      <c r="K40" s="277"/>
      <c r="L40" s="155">
        <v>5540051.0300000003</v>
      </c>
      <c r="M40" s="275"/>
    </row>
    <row r="41" spans="1:13">
      <c r="A41" s="273"/>
      <c r="B41" s="274" t="s">
        <v>906</v>
      </c>
      <c r="C41" s="152"/>
      <c r="D41" s="274"/>
      <c r="E41" s="274"/>
      <c r="G41" s="145"/>
      <c r="H41" s="145"/>
      <c r="J41" s="155">
        <f>SUMIFS('TB 21-22'!L:L,'TB 21-22'!M:M,'Notes 6-29'!B41)</f>
        <v>80860.78</v>
      </c>
      <c r="K41" s="277"/>
      <c r="L41" s="155">
        <v>74868.77</v>
      </c>
      <c r="M41" s="275"/>
    </row>
    <row r="42" spans="1:13">
      <c r="A42" s="273"/>
      <c r="B42" s="274" t="s">
        <v>980</v>
      </c>
      <c r="C42" s="152"/>
      <c r="D42" s="274"/>
      <c r="E42" s="274"/>
      <c r="G42" s="145"/>
      <c r="H42" s="145"/>
      <c r="J42" s="155">
        <f>SUMIFS('TB 21-22'!L:L,'TB 21-22'!M:M,'Notes 6-29'!B42)</f>
        <v>54713.960000000006</v>
      </c>
      <c r="K42" s="277"/>
      <c r="L42" s="155">
        <v>75137.08</v>
      </c>
      <c r="M42" s="275"/>
    </row>
    <row r="43" spans="1:13">
      <c r="A43" s="273"/>
      <c r="B43" s="274" t="s">
        <v>311</v>
      </c>
      <c r="C43" s="152"/>
      <c r="D43" s="274"/>
      <c r="E43" s="274"/>
      <c r="G43" s="145"/>
      <c r="H43" s="145"/>
      <c r="J43" s="155">
        <f>SUMIFS('TB 21-22'!L:L,'TB 21-22'!M:M,'Notes 6-29'!B43)</f>
        <v>4998033.9000000004</v>
      </c>
      <c r="K43" s="277"/>
      <c r="L43" s="155">
        <v>1382013.91</v>
      </c>
      <c r="M43" s="275"/>
    </row>
    <row r="44" spans="1:13">
      <c r="A44" s="273"/>
      <c r="B44" s="274" t="s">
        <v>380</v>
      </c>
      <c r="C44" s="152"/>
      <c r="D44" s="274"/>
      <c r="E44" s="274"/>
      <c r="G44" s="145"/>
      <c r="H44" s="145"/>
      <c r="J44" s="155">
        <f>SUMIFS('TB 21-22'!L:L,'TB 21-22'!M:M,'Notes 6-29'!B44)</f>
        <v>2368670.0499999998</v>
      </c>
      <c r="K44" s="277"/>
      <c r="L44" s="155">
        <v>2775126.05</v>
      </c>
      <c r="M44" s="275"/>
    </row>
    <row r="45" spans="1:13">
      <c r="A45" s="273"/>
      <c r="B45" s="274" t="s">
        <v>16</v>
      </c>
      <c r="C45" s="152"/>
      <c r="D45" s="274"/>
      <c r="E45" s="274"/>
      <c r="G45" s="145"/>
      <c r="H45" s="145"/>
      <c r="J45" s="155">
        <f>SUMIFS('TB 21-22'!L:L,'TB 21-22'!M:M,'Notes 6-29'!B45)</f>
        <v>6665752.3600000003</v>
      </c>
      <c r="K45" s="277"/>
      <c r="L45" s="155">
        <v>4458470.3600000003</v>
      </c>
      <c r="M45" s="275"/>
    </row>
    <row r="46" spans="1:13" ht="3.65" customHeight="1">
      <c r="A46" s="273"/>
      <c r="B46" s="274"/>
      <c r="C46" s="152"/>
      <c r="D46" s="274"/>
      <c r="E46" s="274"/>
      <c r="G46" s="145"/>
      <c r="H46" s="145"/>
      <c r="J46" s="155"/>
      <c r="K46" s="277"/>
      <c r="L46" s="275"/>
      <c r="M46" s="275"/>
    </row>
    <row r="47" spans="1:13" ht="15" thickBot="1">
      <c r="A47" s="273"/>
      <c r="B47" s="152"/>
      <c r="C47" s="152"/>
      <c r="D47" s="152"/>
      <c r="E47" s="152"/>
      <c r="G47" s="160"/>
      <c r="H47" s="160"/>
      <c r="J47" s="188">
        <f>SUM(J40:J45)</f>
        <v>23001259.050000001</v>
      </c>
      <c r="K47" s="277"/>
      <c r="L47" s="188">
        <v>14305667.199999999</v>
      </c>
      <c r="M47" s="276"/>
    </row>
    <row r="48" spans="1:13" ht="10.5" customHeight="1" thickTop="1">
      <c r="A48" s="273"/>
      <c r="B48" s="152"/>
      <c r="C48" s="152"/>
      <c r="D48" s="152"/>
      <c r="E48" s="152"/>
      <c r="G48" s="160"/>
      <c r="H48" s="160"/>
      <c r="J48" s="159"/>
      <c r="K48" s="277"/>
      <c r="L48" s="276"/>
      <c r="M48" s="276"/>
    </row>
    <row r="49" spans="1:13">
      <c r="A49" s="278">
        <f>A38+1</f>
        <v>9</v>
      </c>
      <c r="B49" s="139" t="s">
        <v>990</v>
      </c>
      <c r="C49" s="139"/>
      <c r="L49" s="271"/>
      <c r="M49" s="271"/>
    </row>
    <row r="50" spans="1:13" ht="4.5" customHeight="1">
      <c r="A50" s="278"/>
      <c r="B50" s="139"/>
      <c r="C50" s="139"/>
      <c r="L50" s="271"/>
      <c r="M50" s="271"/>
    </row>
    <row r="51" spans="1:13" ht="24.65" customHeight="1">
      <c r="A51" s="278"/>
      <c r="B51" s="279" t="str">
        <f>B59</f>
        <v>Trade receivables</v>
      </c>
      <c r="C51" s="279"/>
      <c r="I51" s="280">
        <f>A59</f>
        <v>9.1</v>
      </c>
      <c r="J51" s="275">
        <f>J66</f>
        <v>3749116.84</v>
      </c>
      <c r="K51" s="275">
        <f t="shared" ref="K51" si="2">K66</f>
        <v>0</v>
      </c>
      <c r="L51" s="275">
        <v>2446383.5</v>
      </c>
      <c r="M51" s="275"/>
    </row>
    <row r="52" spans="1:13">
      <c r="A52" s="278"/>
      <c r="B52" s="281" t="str">
        <f>B67</f>
        <v>Non-trade receivables</v>
      </c>
      <c r="C52" s="281"/>
      <c r="D52" s="152"/>
      <c r="I52" s="893">
        <f>A67</f>
        <v>9.1999999999999993</v>
      </c>
      <c r="J52" s="155">
        <f>J71</f>
        <v>0</v>
      </c>
      <c r="K52" s="155">
        <f t="shared" ref="K52" si="3">K71</f>
        <v>0</v>
      </c>
      <c r="L52" s="155">
        <v>0</v>
      </c>
      <c r="M52" s="275"/>
    </row>
    <row r="53" spans="1:13" ht="15" thickBot="1">
      <c r="A53" s="278"/>
      <c r="J53" s="188">
        <f>SUM(J51:J52)</f>
        <v>3749116.84</v>
      </c>
      <c r="K53" s="155"/>
      <c r="L53" s="188">
        <v>2446383.5</v>
      </c>
      <c r="M53" s="115"/>
    </row>
    <row r="54" spans="1:13" ht="8.25" customHeight="1" thickTop="1">
      <c r="A54" s="273"/>
      <c r="B54" s="152"/>
      <c r="C54" s="152"/>
      <c r="D54" s="152"/>
      <c r="E54" s="152"/>
      <c r="G54" s="160"/>
      <c r="H54" s="160"/>
      <c r="J54" s="159"/>
      <c r="K54" s="277"/>
      <c r="L54" s="276"/>
      <c r="M54" s="276"/>
    </row>
    <row r="55" spans="1:13" ht="8.25" customHeight="1">
      <c r="A55" s="273"/>
      <c r="B55" s="152"/>
      <c r="C55" s="152"/>
      <c r="D55" s="152"/>
      <c r="E55" s="152"/>
      <c r="G55" s="160"/>
      <c r="H55" s="160"/>
      <c r="J55" s="159"/>
      <c r="K55" s="277"/>
      <c r="L55" s="276"/>
      <c r="M55" s="276"/>
    </row>
    <row r="56" spans="1:13">
      <c r="A56" s="273"/>
      <c r="B56" s="152" t="s">
        <v>995</v>
      </c>
      <c r="C56" s="152"/>
      <c r="D56" s="152"/>
      <c r="E56" s="152"/>
      <c r="G56" s="160"/>
      <c r="H56" s="160"/>
      <c r="J56" s="159"/>
      <c r="K56" s="277"/>
      <c r="L56" s="276"/>
      <c r="M56" s="276"/>
    </row>
    <row r="57" spans="1:13" ht="8.25" customHeight="1">
      <c r="A57" s="273"/>
      <c r="B57" s="152"/>
      <c r="C57" s="152"/>
      <c r="D57" s="152"/>
      <c r="E57" s="152"/>
      <c r="G57" s="160"/>
      <c r="H57" s="160"/>
      <c r="J57" s="159"/>
      <c r="K57" s="277"/>
      <c r="L57" s="276"/>
      <c r="M57" s="276"/>
    </row>
    <row r="58" spans="1:13" ht="8.25" customHeight="1">
      <c r="A58" s="273"/>
      <c r="B58" s="152"/>
      <c r="C58" s="152"/>
      <c r="D58" s="152"/>
      <c r="E58" s="152"/>
      <c r="G58" s="160"/>
      <c r="H58" s="160"/>
      <c r="J58" s="159"/>
      <c r="K58" s="277"/>
      <c r="L58" s="276"/>
      <c r="M58" s="276"/>
    </row>
    <row r="59" spans="1:13">
      <c r="A59" s="273">
        <f>A49+0.1</f>
        <v>9.1</v>
      </c>
      <c r="B59" s="361" t="s">
        <v>977</v>
      </c>
      <c r="C59" s="152"/>
      <c r="D59" s="152"/>
      <c r="E59" s="152"/>
      <c r="G59" s="160"/>
      <c r="H59" s="160"/>
      <c r="J59" s="159"/>
      <c r="K59" s="277"/>
      <c r="L59" s="276"/>
      <c r="M59" s="276"/>
    </row>
    <row r="60" spans="1:13">
      <c r="A60" s="377"/>
      <c r="B60" s="152"/>
      <c r="C60" s="152"/>
      <c r="D60" s="152"/>
      <c r="E60" s="152"/>
      <c r="G60" s="160"/>
      <c r="H60" s="160"/>
      <c r="J60" s="159"/>
      <c r="K60" s="277"/>
      <c r="L60" s="276"/>
      <c r="M60" s="276"/>
    </row>
    <row r="61" spans="1:13">
      <c r="A61" s="377"/>
      <c r="B61" s="152" t="s">
        <v>902</v>
      </c>
      <c r="C61" s="152"/>
      <c r="D61" s="152"/>
      <c r="E61" s="152"/>
      <c r="G61" s="160"/>
      <c r="H61" s="160"/>
      <c r="J61" s="275">
        <f>'GL Map'!E4</f>
        <v>2821884.8299999996</v>
      </c>
      <c r="K61" s="277"/>
      <c r="L61" s="275">
        <v>2412890.6800000002</v>
      </c>
      <c r="M61" s="276"/>
    </row>
    <row r="62" spans="1:13">
      <c r="A62" s="377"/>
      <c r="B62" s="152" t="s">
        <v>919</v>
      </c>
      <c r="C62" s="152"/>
      <c r="D62" s="152"/>
      <c r="E62" s="152"/>
      <c r="G62" s="160"/>
      <c r="H62" s="160"/>
      <c r="J62" s="155">
        <f>'GL Map'!E9</f>
        <v>888395.97</v>
      </c>
      <c r="K62" s="277"/>
      <c r="L62" s="255">
        <v>0</v>
      </c>
      <c r="M62" s="276"/>
    </row>
    <row r="63" spans="1:13">
      <c r="A63" s="377"/>
      <c r="B63" s="152" t="s">
        <v>918</v>
      </c>
      <c r="C63" s="152"/>
      <c r="D63" s="152"/>
      <c r="E63" s="152"/>
      <c r="G63" s="160"/>
      <c r="H63" s="160"/>
      <c r="J63" s="155">
        <f>'GL Map'!E6</f>
        <v>38836.04</v>
      </c>
      <c r="K63" s="277"/>
      <c r="L63" s="255">
        <v>0</v>
      </c>
      <c r="M63" s="276"/>
    </row>
    <row r="64" spans="1:13" hidden="1">
      <c r="A64" s="377"/>
      <c r="B64" s="152" t="s">
        <v>978</v>
      </c>
      <c r="C64" s="152"/>
      <c r="D64" s="152"/>
      <c r="E64" s="152"/>
      <c r="G64" s="160"/>
      <c r="H64" s="160"/>
      <c r="J64" s="155">
        <f>'GL Map'!E8</f>
        <v>0</v>
      </c>
      <c r="K64" s="277"/>
      <c r="L64" s="255">
        <v>0</v>
      </c>
      <c r="M64" s="276"/>
    </row>
    <row r="65" spans="1:16">
      <c r="A65" s="377"/>
      <c r="B65" s="152" t="s">
        <v>910</v>
      </c>
      <c r="C65" s="152"/>
      <c r="D65" s="152"/>
      <c r="E65" s="152"/>
      <c r="G65" s="160"/>
      <c r="H65" s="160"/>
      <c r="J65" s="255">
        <f>'GL Map'!E7</f>
        <v>0</v>
      </c>
      <c r="K65" s="277"/>
      <c r="L65" s="275">
        <v>33492.82</v>
      </c>
      <c r="M65" s="276"/>
    </row>
    <row r="66" spans="1:16" ht="15" thickBot="1">
      <c r="A66" s="377"/>
      <c r="B66" s="152"/>
      <c r="C66" s="152"/>
      <c r="D66" s="152"/>
      <c r="E66" s="152"/>
      <c r="G66" s="160"/>
      <c r="H66" s="160"/>
      <c r="J66" s="188">
        <f>SUM(J61:J65)</f>
        <v>3749116.84</v>
      </c>
      <c r="K66" s="155"/>
      <c r="L66" s="188">
        <v>2446383.5</v>
      </c>
      <c r="M66" s="276"/>
    </row>
    <row r="67" spans="1:16" ht="15" hidden="1" thickTop="1">
      <c r="A67" s="273">
        <f>A49+0.2</f>
        <v>9.1999999999999993</v>
      </c>
      <c r="B67" s="361" t="s">
        <v>979</v>
      </c>
      <c r="C67" s="152"/>
      <c r="D67" s="152"/>
      <c r="E67" s="152"/>
      <c r="G67" s="160"/>
      <c r="H67" s="160"/>
      <c r="J67" s="159"/>
      <c r="K67" s="277"/>
      <c r="L67" s="276"/>
      <c r="M67" s="276"/>
    </row>
    <row r="68" spans="1:16" ht="15" hidden="1" thickTop="1">
      <c r="A68" s="273"/>
      <c r="B68" s="152"/>
      <c r="C68" s="152"/>
      <c r="D68" s="152"/>
      <c r="E68" s="152"/>
      <c r="G68" s="160"/>
      <c r="H68" s="160"/>
      <c r="J68" s="159"/>
      <c r="K68" s="277"/>
      <c r="L68" s="276"/>
      <c r="M68" s="276"/>
    </row>
    <row r="69" spans="1:16" ht="15" hidden="1" thickTop="1">
      <c r="A69" s="273"/>
      <c r="B69" s="497" t="s">
        <v>902</v>
      </c>
      <c r="C69" s="152"/>
      <c r="D69" s="152"/>
      <c r="E69" s="152"/>
      <c r="G69" s="160"/>
      <c r="H69" s="160"/>
      <c r="J69" s="155">
        <f>'GL Map'!E11+'GL Map'!E25</f>
        <v>0</v>
      </c>
      <c r="K69" s="155"/>
      <c r="L69" s="155">
        <v>0</v>
      </c>
      <c r="M69" s="276"/>
    </row>
    <row r="70" spans="1:16" ht="15" hidden="1" thickTop="1">
      <c r="A70" s="273"/>
      <c r="B70" s="497" t="s">
        <v>910</v>
      </c>
      <c r="C70" s="152"/>
      <c r="D70" s="152"/>
      <c r="E70" s="152"/>
      <c r="G70" s="160"/>
      <c r="H70" s="160"/>
      <c r="J70" s="155">
        <f>'GL Map'!E15</f>
        <v>0</v>
      </c>
      <c r="K70" s="155"/>
      <c r="L70" s="155">
        <v>0</v>
      </c>
      <c r="M70" s="276"/>
    </row>
    <row r="71" spans="1:16" ht="15.5" hidden="1" thickTop="1" thickBot="1">
      <c r="A71" s="273"/>
      <c r="B71" s="152"/>
      <c r="C71" s="152"/>
      <c r="D71" s="152"/>
      <c r="E71" s="152"/>
      <c r="G71" s="160"/>
      <c r="H71" s="160"/>
      <c r="J71" s="188">
        <f>SUM(J69:J70)</f>
        <v>0</v>
      </c>
      <c r="K71" s="155"/>
      <c r="L71" s="188">
        <v>0</v>
      </c>
      <c r="M71" s="276"/>
    </row>
    <row r="72" spans="1:16" ht="6.75" hidden="1" customHeight="1" thickTop="1">
      <c r="A72" s="273"/>
      <c r="B72" s="152"/>
      <c r="C72" s="152"/>
      <c r="D72" s="152"/>
      <c r="E72" s="152"/>
      <c r="G72" s="160"/>
      <c r="H72" s="160"/>
      <c r="J72" s="159"/>
      <c r="K72" s="277"/>
      <c r="L72" s="276"/>
      <c r="M72" s="276"/>
    </row>
    <row r="73" spans="1:16" ht="15" thickTop="1">
      <c r="A73" s="273"/>
      <c r="B73" s="152"/>
      <c r="C73" s="152"/>
      <c r="D73" s="152"/>
      <c r="E73" s="152"/>
      <c r="G73" s="160"/>
      <c r="H73" s="160"/>
      <c r="J73" s="159"/>
      <c r="K73" s="277"/>
      <c r="L73" s="276"/>
      <c r="M73" s="276"/>
    </row>
    <row r="74" spans="1:16">
      <c r="A74" s="278">
        <f>A49+1</f>
        <v>10</v>
      </c>
      <c r="B74" s="283" t="s">
        <v>903</v>
      </c>
      <c r="C74" s="284"/>
      <c r="D74" s="157"/>
      <c r="L74" s="271"/>
      <c r="M74" s="271"/>
      <c r="P74" s="152" t="s">
        <v>4188</v>
      </c>
    </row>
    <row r="75" spans="1:16" ht="5.65" customHeight="1">
      <c r="A75" s="278"/>
      <c r="B75" s="283"/>
      <c r="C75" s="284"/>
      <c r="D75" s="157"/>
      <c r="L75" s="271"/>
      <c r="M75" s="271"/>
    </row>
    <row r="76" spans="1:16">
      <c r="A76" s="278"/>
      <c r="B76" s="496" t="s">
        <v>974</v>
      </c>
      <c r="C76" s="284"/>
      <c r="D76" s="157"/>
      <c r="J76" s="152"/>
      <c r="K76" s="152"/>
      <c r="L76" s="152"/>
      <c r="M76" s="271"/>
    </row>
    <row r="77" spans="1:16">
      <c r="A77" s="278"/>
      <c r="B77" s="497" t="s">
        <v>2373</v>
      </c>
      <c r="C77" s="284"/>
      <c r="D77" s="157"/>
      <c r="J77" s="155">
        <f>'GL Map'!E35</f>
        <v>15557.74</v>
      </c>
      <c r="K77" s="160"/>
      <c r="L77" s="155">
        <v>34519.680000000008</v>
      </c>
      <c r="M77" s="271"/>
    </row>
    <row r="78" spans="1:16" hidden="1">
      <c r="A78" s="278"/>
      <c r="B78" s="497" t="s">
        <v>2355</v>
      </c>
      <c r="C78" s="284"/>
      <c r="D78" s="157"/>
      <c r="J78" s="155">
        <f>'GL Map'!E39</f>
        <v>0</v>
      </c>
      <c r="K78" s="160"/>
      <c r="L78" s="155">
        <v>0</v>
      </c>
      <c r="M78" s="271"/>
    </row>
    <row r="79" spans="1:16">
      <c r="A79" s="278"/>
      <c r="B79" s="497" t="s">
        <v>2354</v>
      </c>
      <c r="C79" s="284"/>
      <c r="D79" s="157"/>
      <c r="J79" s="155">
        <f>'GL Map'!E38</f>
        <v>14339.9</v>
      </c>
      <c r="K79" s="160"/>
      <c r="L79" s="155">
        <v>0</v>
      </c>
      <c r="M79" s="271"/>
    </row>
    <row r="80" spans="1:16">
      <c r="A80" s="278"/>
      <c r="B80" s="497" t="s">
        <v>2356</v>
      </c>
      <c r="C80" s="284"/>
      <c r="D80" s="157"/>
      <c r="J80" s="155">
        <f>'GL Map'!E40</f>
        <v>180033.83000000002</v>
      </c>
      <c r="K80" s="160"/>
      <c r="L80" s="155">
        <v>0</v>
      </c>
      <c r="M80" s="271"/>
    </row>
    <row r="81" spans="1:13" hidden="1">
      <c r="A81" s="278"/>
      <c r="B81" s="497" t="s">
        <v>975</v>
      </c>
      <c r="C81" s="284"/>
      <c r="D81" s="157"/>
      <c r="J81" s="155">
        <f>'GL Map'!E36</f>
        <v>0</v>
      </c>
      <c r="K81" s="160"/>
      <c r="L81" s="155"/>
      <c r="M81" s="271"/>
    </row>
    <row r="82" spans="1:13">
      <c r="A82" s="278"/>
      <c r="B82" s="497"/>
      <c r="C82" s="284"/>
      <c r="D82" s="157"/>
      <c r="J82" s="155"/>
      <c r="K82" s="160"/>
      <c r="L82" s="155"/>
      <c r="M82" s="271"/>
    </row>
    <row r="83" spans="1:13">
      <c r="A83" s="278"/>
      <c r="B83" s="496" t="s">
        <v>976</v>
      </c>
      <c r="C83" s="284"/>
      <c r="D83" s="157"/>
      <c r="J83" s="270"/>
      <c r="K83" s="270"/>
      <c r="L83" s="270"/>
      <c r="M83" s="271"/>
    </row>
    <row r="84" spans="1:13">
      <c r="A84" s="278"/>
      <c r="B84" s="497" t="s">
        <v>2374</v>
      </c>
      <c r="C84" s="284"/>
      <c r="D84" s="157"/>
      <c r="J84" s="155">
        <f>'GL Map'!E44</f>
        <v>27496.38</v>
      </c>
      <c r="K84" s="160"/>
      <c r="L84" s="155">
        <v>4898.3999999999996</v>
      </c>
      <c r="M84" s="271"/>
    </row>
    <row r="85" spans="1:13">
      <c r="A85" s="278"/>
      <c r="B85" s="497" t="s">
        <v>1965</v>
      </c>
      <c r="C85" s="152"/>
      <c r="F85" s="152"/>
      <c r="J85" s="155">
        <f>'GL Map'!E46</f>
        <v>0</v>
      </c>
      <c r="K85" s="160"/>
      <c r="L85" s="155">
        <v>822.83</v>
      </c>
      <c r="M85" s="155"/>
    </row>
    <row r="86" spans="1:13">
      <c r="A86" s="278"/>
      <c r="B86" s="497" t="s">
        <v>2375</v>
      </c>
      <c r="C86" s="152"/>
      <c r="F86" s="152"/>
      <c r="J86" s="155">
        <f>'GL Map'!E48</f>
        <v>28883.52</v>
      </c>
      <c r="K86" s="160"/>
      <c r="L86" s="155">
        <v>0</v>
      </c>
      <c r="M86" s="155"/>
    </row>
    <row r="87" spans="1:13">
      <c r="A87" s="278"/>
      <c r="B87" s="497" t="s">
        <v>2359</v>
      </c>
      <c r="C87" s="152"/>
      <c r="F87" s="152"/>
      <c r="J87" s="155">
        <f>'GL Map'!E49</f>
        <v>1091.25</v>
      </c>
      <c r="K87" s="160"/>
      <c r="L87" s="155">
        <v>0</v>
      </c>
      <c r="M87" s="155"/>
    </row>
    <row r="88" spans="1:13" hidden="1">
      <c r="A88" s="278"/>
      <c r="B88" s="497" t="s">
        <v>2357</v>
      </c>
      <c r="C88" s="152"/>
      <c r="F88" s="152"/>
      <c r="J88" s="155">
        <f>'GL Map'!E47</f>
        <v>0</v>
      </c>
      <c r="K88" s="160"/>
      <c r="L88" s="155"/>
      <c r="M88" s="155"/>
    </row>
    <row r="89" spans="1:13">
      <c r="A89" s="278"/>
      <c r="B89" s="497" t="s">
        <v>3783</v>
      </c>
      <c r="C89" s="152"/>
      <c r="F89" s="152"/>
      <c r="J89" s="155">
        <f>'GL Map'!E50</f>
        <v>9002.1299999999992</v>
      </c>
      <c r="K89" s="160"/>
      <c r="L89" s="155">
        <v>0</v>
      </c>
      <c r="M89" s="155"/>
    </row>
    <row r="90" spans="1:13">
      <c r="A90" s="278"/>
      <c r="B90" s="497" t="s">
        <v>3784</v>
      </c>
      <c r="C90" s="152"/>
      <c r="F90" s="152"/>
      <c r="J90" s="155">
        <f>'GL Map'!E51</f>
        <v>29607.600000000002</v>
      </c>
      <c r="K90" s="155"/>
      <c r="L90" s="155">
        <v>0</v>
      </c>
      <c r="M90" s="155"/>
    </row>
    <row r="91" spans="1:13" ht="15" thickBot="1">
      <c r="A91" s="278"/>
      <c r="J91" s="188">
        <f>SUM(J77:J90)</f>
        <v>306012.35000000003</v>
      </c>
      <c r="K91" s="155"/>
      <c r="L91" s="188">
        <v>40240.910000000011</v>
      </c>
      <c r="M91" s="159"/>
    </row>
    <row r="92" spans="1:13" ht="8.25" customHeight="1" thickTop="1">
      <c r="A92" s="273"/>
      <c r="B92" s="152"/>
      <c r="C92" s="152"/>
      <c r="D92" s="152"/>
      <c r="E92" s="152"/>
      <c r="G92" s="160"/>
      <c r="H92" s="160"/>
      <c r="J92" s="159"/>
      <c r="K92" s="277"/>
      <c r="L92" s="276"/>
      <c r="M92" s="276"/>
    </row>
    <row r="93" spans="1:13">
      <c r="A93" s="278">
        <f>A74+1</f>
        <v>11</v>
      </c>
      <c r="B93" s="283" t="s">
        <v>904</v>
      </c>
      <c r="C93" s="284"/>
      <c r="J93" s="155"/>
      <c r="K93" s="155"/>
      <c r="L93" s="161"/>
      <c r="M93" s="161"/>
    </row>
    <row r="94" spans="1:13" ht="5.15" customHeight="1">
      <c r="A94" s="278"/>
      <c r="B94" s="283"/>
      <c r="C94" s="284"/>
      <c r="J94" s="155"/>
      <c r="K94" s="155"/>
      <c r="L94" s="161"/>
      <c r="M94" s="161"/>
    </row>
    <row r="95" spans="1:13">
      <c r="A95" s="278"/>
      <c r="B95" s="497" t="s">
        <v>971</v>
      </c>
      <c r="C95" s="284"/>
      <c r="I95" s="282">
        <v>11.1</v>
      </c>
      <c r="J95" s="155">
        <f>J105</f>
        <v>1955094.74</v>
      </c>
      <c r="K95" s="155"/>
      <c r="L95" s="155">
        <v>521919</v>
      </c>
      <c r="M95" s="161"/>
    </row>
    <row r="96" spans="1:13">
      <c r="A96" s="278"/>
      <c r="B96" s="497" t="s">
        <v>1504</v>
      </c>
      <c r="C96" s="284"/>
      <c r="I96" s="282">
        <v>11.2</v>
      </c>
      <c r="J96" s="155">
        <f>J108</f>
        <v>9850.68</v>
      </c>
      <c r="K96" s="155"/>
      <c r="L96" s="155">
        <v>17889.524448341199</v>
      </c>
      <c r="M96" s="161"/>
    </row>
    <row r="97" spans="1:13" hidden="1">
      <c r="A97" s="278"/>
      <c r="B97" s="497" t="s">
        <v>972</v>
      </c>
      <c r="C97" s="284"/>
      <c r="J97" s="155">
        <v>0</v>
      </c>
      <c r="K97" s="155"/>
      <c r="L97" s="155">
        <v>0</v>
      </c>
      <c r="M97" s="161"/>
    </row>
    <row r="98" spans="1:13" ht="15" thickBot="1">
      <c r="A98" s="278"/>
      <c r="B98" s="283"/>
      <c r="C98" s="284"/>
      <c r="J98" s="307">
        <f>SUM(J95:J97)</f>
        <v>1964945.42</v>
      </c>
      <c r="K98" s="489"/>
      <c r="L98" s="309">
        <v>539808.52444834122</v>
      </c>
      <c r="M98" s="161"/>
    </row>
    <row r="99" spans="1:13" ht="15" thickTop="1">
      <c r="A99" s="883">
        <f>A93+0.1</f>
        <v>11.1</v>
      </c>
      <c r="B99" s="283" t="str">
        <f>B95</f>
        <v>Export incentive from Government</v>
      </c>
      <c r="C99" s="284"/>
      <c r="J99" s="155"/>
      <c r="K99" s="155"/>
      <c r="L99" s="155"/>
      <c r="M99" s="161"/>
    </row>
    <row r="100" spans="1:13">
      <c r="A100" s="278"/>
      <c r="B100" s="283"/>
      <c r="C100" s="284"/>
      <c r="J100" s="155"/>
      <c r="K100" s="155"/>
      <c r="L100" s="155"/>
      <c r="M100" s="161"/>
    </row>
    <row r="101" spans="1:13">
      <c r="A101" s="278"/>
      <c r="B101" s="497" t="s">
        <v>12</v>
      </c>
      <c r="C101" s="284"/>
      <c r="J101" s="299">
        <f>L105</f>
        <v>521919</v>
      </c>
      <c r="K101" s="160"/>
      <c r="L101" s="299">
        <v>389889.85999999987</v>
      </c>
      <c r="M101" s="161"/>
    </row>
    <row r="102" spans="1:13">
      <c r="A102" s="278"/>
      <c r="B102" s="497" t="s">
        <v>973</v>
      </c>
      <c r="C102" s="284"/>
      <c r="J102" s="299">
        <f>PL!F16</f>
        <v>2311259</v>
      </c>
      <c r="K102" s="160"/>
      <c r="L102" s="299">
        <v>1988826</v>
      </c>
      <c r="M102" s="161"/>
    </row>
    <row r="103" spans="1:13">
      <c r="A103" s="278"/>
      <c r="B103" s="497"/>
      <c r="C103" s="284"/>
      <c r="J103" s="158">
        <f>SUM(J101:J102)</f>
        <v>2833178</v>
      </c>
      <c r="K103" s="145"/>
      <c r="L103" s="158">
        <v>2378715.86</v>
      </c>
      <c r="M103" s="161"/>
    </row>
    <row r="104" spans="1:13" ht="15">
      <c r="A104" s="278"/>
      <c r="B104" s="497" t="s">
        <v>905</v>
      </c>
      <c r="C104" s="284"/>
      <c r="J104" s="266">
        <f>J103-J105</f>
        <v>878083.26</v>
      </c>
      <c r="K104" s="67"/>
      <c r="L104" s="266">
        <v>1856796.8599999999</v>
      </c>
      <c r="M104" s="161"/>
    </row>
    <row r="105" spans="1:13" ht="15" thickBot="1">
      <c r="A105" s="278"/>
      <c r="B105" s="283"/>
      <c r="C105" s="284"/>
      <c r="I105" s="630" t="s">
        <v>1300</v>
      </c>
      <c r="J105" s="309">
        <f>SUMIFS('TB 21-22'!L:L,'TB 21-22'!B:B,'Notes 6-29'!I105)</f>
        <v>1955094.74</v>
      </c>
      <c r="K105" s="489"/>
      <c r="L105" s="309">
        <v>521919</v>
      </c>
      <c r="M105" s="161"/>
    </row>
    <row r="106" spans="1:13" ht="15" thickTop="1">
      <c r="A106" s="286">
        <v>11.2</v>
      </c>
      <c r="B106" s="283" t="s">
        <v>1504</v>
      </c>
      <c r="C106" s="284"/>
      <c r="J106" s="315"/>
      <c r="K106" s="489"/>
      <c r="L106" s="304"/>
      <c r="M106" s="161"/>
    </row>
    <row r="107" spans="1:13">
      <c r="A107" s="278"/>
      <c r="B107" s="283"/>
      <c r="C107" s="284"/>
      <c r="J107" s="315"/>
      <c r="K107" s="489"/>
      <c r="L107" s="304"/>
      <c r="M107" s="161"/>
    </row>
    <row r="108" spans="1:13" ht="15" thickBot="1">
      <c r="A108" s="278"/>
      <c r="B108" s="479" t="s">
        <v>1014</v>
      </c>
      <c r="C108" s="284"/>
      <c r="J108" s="307">
        <v>9850.68</v>
      </c>
      <c r="K108" s="489"/>
      <c r="L108" s="307">
        <v>17889.524448341199</v>
      </c>
      <c r="M108" s="161"/>
    </row>
    <row r="109" spans="1:13" ht="15" thickTop="1">
      <c r="A109" s="278"/>
      <c r="B109" s="283"/>
      <c r="C109" s="284"/>
      <c r="J109" s="152"/>
      <c r="K109" s="489"/>
      <c r="L109" s="152"/>
      <c r="M109" s="161"/>
    </row>
    <row r="110" spans="1:13">
      <c r="A110" s="278"/>
      <c r="B110" s="283"/>
      <c r="C110" s="284"/>
      <c r="J110" s="315"/>
      <c r="K110" s="489"/>
      <c r="L110" s="304"/>
      <c r="M110" s="161"/>
    </row>
    <row r="111" spans="1:13">
      <c r="A111" s="278"/>
      <c r="B111" s="283"/>
      <c r="C111" s="284"/>
      <c r="J111" s="315"/>
      <c r="K111" s="489"/>
      <c r="L111" s="304"/>
      <c r="M111" s="161"/>
    </row>
    <row r="112" spans="1:13">
      <c r="A112" s="278"/>
      <c r="B112" s="283"/>
      <c r="C112" s="284"/>
      <c r="I112" s="357" t="s">
        <v>3</v>
      </c>
      <c r="J112" s="1065" t="s">
        <v>835</v>
      </c>
      <c r="K112" s="1065"/>
      <c r="L112" s="1065"/>
      <c r="M112" s="161"/>
    </row>
    <row r="113" spans="1:13" ht="16">
      <c r="A113" s="278"/>
      <c r="B113" s="283"/>
      <c r="C113" s="284"/>
      <c r="I113" s="254"/>
      <c r="J113" s="256">
        <v>2022</v>
      </c>
      <c r="K113" s="257"/>
      <c r="L113" s="256">
        <v>2021</v>
      </c>
      <c r="M113" s="161"/>
    </row>
    <row r="114" spans="1:13">
      <c r="A114" s="278">
        <f>A93+1</f>
        <v>12</v>
      </c>
      <c r="B114" s="157" t="s">
        <v>901</v>
      </c>
      <c r="C114" s="139"/>
      <c r="D114" s="157"/>
      <c r="E114" s="157"/>
      <c r="J114" s="61" t="s">
        <v>20</v>
      </c>
      <c r="K114" s="258"/>
      <c r="L114" s="61" t="s">
        <v>20</v>
      </c>
      <c r="M114" s="271"/>
    </row>
    <row r="115" spans="1:13">
      <c r="B115" s="157" t="s">
        <v>229</v>
      </c>
      <c r="C115" s="139"/>
      <c r="D115" s="139"/>
      <c r="E115" s="157"/>
    </row>
    <row r="116" spans="1:13" ht="5.65" customHeight="1">
      <c r="B116" s="157"/>
      <c r="C116" s="139"/>
      <c r="D116" s="139"/>
      <c r="E116" s="157"/>
    </row>
    <row r="117" spans="1:13">
      <c r="A117" s="278"/>
      <c r="B117" s="152" t="s">
        <v>970</v>
      </c>
      <c r="C117" s="152"/>
      <c r="D117" s="152"/>
      <c r="E117" s="152"/>
      <c r="J117" s="342">
        <f>SUMIFS('TB 21-22'!L:L,'TB 21-22'!M:M,'Notes 6-29'!B117)</f>
        <v>27276.21</v>
      </c>
      <c r="K117" s="277"/>
      <c r="L117" s="342">
        <v>75888.17</v>
      </c>
      <c r="M117" s="275"/>
    </row>
    <row r="118" spans="1:13">
      <c r="A118" s="278"/>
      <c r="B118" s="152" t="s">
        <v>565</v>
      </c>
      <c r="C118" s="152"/>
      <c r="D118" s="152"/>
      <c r="E118" s="152"/>
      <c r="J118" s="342">
        <f>SUMIFS('TB 21-22'!L:L,'TB 21-22'!M:M,'Notes 6-29'!B118)</f>
        <v>299631.61</v>
      </c>
      <c r="K118" s="277"/>
      <c r="L118" s="342">
        <v>5386.5599999999995</v>
      </c>
      <c r="M118" s="275"/>
    </row>
    <row r="119" spans="1:13">
      <c r="A119" s="278"/>
      <c r="B119" s="152" t="s">
        <v>230</v>
      </c>
      <c r="C119" s="152"/>
      <c r="D119" s="152"/>
      <c r="E119" s="152"/>
      <c r="J119" s="884">
        <f>SUMIFS('TB 21-22'!L:L,'TB 21-22'!M:M,'Notes 6-29'!B119)</f>
        <v>0</v>
      </c>
      <c r="K119" s="277"/>
      <c r="L119" s="342">
        <v>15267.07</v>
      </c>
      <c r="M119" s="275"/>
    </row>
    <row r="120" spans="1:13" ht="15" thickBot="1">
      <c r="A120" s="278"/>
      <c r="B120" s="139"/>
      <c r="C120" s="152"/>
      <c r="D120" s="152"/>
      <c r="E120" s="152"/>
      <c r="J120" s="188">
        <f>SUM(J117:J119)</f>
        <v>326907.82</v>
      </c>
      <c r="K120" s="159"/>
      <c r="L120" s="188">
        <f>SUM(L117:L119)</f>
        <v>96541.799999999988</v>
      </c>
      <c r="M120" s="155"/>
    </row>
    <row r="121" spans="1:13" ht="15" hidden="1" thickTop="1">
      <c r="A121" s="278"/>
      <c r="B121" s="139"/>
      <c r="C121" s="152" t="s">
        <v>655</v>
      </c>
      <c r="D121" s="152"/>
      <c r="E121" s="152"/>
      <c r="J121" s="155">
        <v>0</v>
      </c>
      <c r="K121" s="155"/>
      <c r="L121" s="155">
        <v>0</v>
      </c>
      <c r="M121" s="155"/>
    </row>
    <row r="122" spans="1:13" ht="15.5" hidden="1" thickTop="1" thickBot="1">
      <c r="A122" s="278"/>
      <c r="B122" s="139"/>
      <c r="C122" s="152"/>
      <c r="D122" s="152"/>
      <c r="E122" s="152"/>
      <c r="J122" s="188">
        <f>SUM(J120:J121)</f>
        <v>326907.82</v>
      </c>
      <c r="K122" s="159"/>
      <c r="L122" s="188">
        <v>1224298.82</v>
      </c>
      <c r="M122" s="155"/>
    </row>
    <row r="123" spans="1:13" ht="15" thickTop="1">
      <c r="A123" s="278"/>
      <c r="B123" s="139"/>
      <c r="C123" s="152"/>
      <c r="D123" s="152"/>
      <c r="E123" s="152"/>
      <c r="J123" s="159"/>
      <c r="K123" s="159"/>
      <c r="L123" s="159"/>
      <c r="M123" s="155"/>
    </row>
    <row r="124" spans="1:13" s="131" customFormat="1">
      <c r="A124" s="286"/>
      <c r="B124" s="157" t="s">
        <v>720</v>
      </c>
      <c r="C124" s="157"/>
      <c r="I124" s="255"/>
      <c r="J124" s="255"/>
      <c r="L124" s="255"/>
      <c r="M124" s="155"/>
    </row>
    <row r="125" spans="1:13" ht="16.149999999999999" customHeight="1">
      <c r="B125" s="152" t="s">
        <v>966</v>
      </c>
      <c r="C125" s="152"/>
      <c r="E125" s="152"/>
      <c r="F125" s="152"/>
      <c r="G125" s="139"/>
      <c r="I125" s="131"/>
      <c r="J125" s="155">
        <f>'GL Map'!E55+'GL Map'!E56</f>
        <v>216001.99</v>
      </c>
      <c r="K125" s="258"/>
      <c r="L125" s="155">
        <v>219900.47999999998</v>
      </c>
      <c r="M125" s="155">
        <f>J125-L125</f>
        <v>-3898.4899999999907</v>
      </c>
    </row>
    <row r="126" spans="1:13" ht="16.149999999999999" hidden="1" customHeight="1">
      <c r="B126" s="152" t="s">
        <v>967</v>
      </c>
      <c r="C126" s="152"/>
      <c r="E126" s="152"/>
      <c r="F126" s="152"/>
      <c r="G126" s="139"/>
      <c r="I126" s="131"/>
      <c r="J126" s="155">
        <f>'GL Map'!E59</f>
        <v>0</v>
      </c>
      <c r="K126" s="258"/>
      <c r="L126" s="155">
        <v>0</v>
      </c>
      <c r="M126" s="155"/>
    </row>
    <row r="127" spans="1:13" ht="16.149999999999999" customHeight="1">
      <c r="B127" s="152" t="s">
        <v>968</v>
      </c>
      <c r="C127" s="152"/>
      <c r="E127" s="152"/>
      <c r="F127" s="152"/>
      <c r="G127" s="139"/>
      <c r="I127" s="131"/>
      <c r="J127" s="155">
        <f>'GL Map'!E58</f>
        <v>451.22000000000014</v>
      </c>
      <c r="K127" s="258"/>
      <c r="L127" s="155">
        <v>451.22000000000014</v>
      </c>
      <c r="M127" s="155"/>
    </row>
    <row r="128" spans="1:13" ht="16.149999999999999" customHeight="1">
      <c r="B128" s="287" t="s">
        <v>969</v>
      </c>
      <c r="C128" s="152"/>
      <c r="E128" s="152"/>
      <c r="F128" s="152"/>
      <c r="G128" s="139"/>
      <c r="I128" s="131"/>
      <c r="J128" s="155">
        <f>'GL Map'!E57</f>
        <v>46159.670000000006</v>
      </c>
      <c r="K128" s="258"/>
      <c r="L128" s="155">
        <v>46159.670000000006</v>
      </c>
      <c r="M128" s="155">
        <f t="shared" ref="M128" si="4">J128-L128</f>
        <v>0</v>
      </c>
    </row>
    <row r="129" spans="1:13" ht="16.149999999999999" customHeight="1">
      <c r="A129" s="609"/>
      <c r="B129" s="287" t="s">
        <v>1373</v>
      </c>
      <c r="C129" s="152"/>
      <c r="E129" s="152"/>
      <c r="F129" s="152"/>
      <c r="G129" s="139"/>
      <c r="I129" s="131"/>
      <c r="J129" s="155">
        <f>'GL Map'!E62</f>
        <v>5955.93</v>
      </c>
      <c r="K129" s="258"/>
      <c r="L129" s="155">
        <v>5955.93</v>
      </c>
      <c r="M129" s="155"/>
    </row>
    <row r="130" spans="1:13" ht="16.149999999999999" customHeight="1">
      <c r="A130" s="609"/>
      <c r="B130" s="287" t="s">
        <v>1377</v>
      </c>
      <c r="C130" s="152"/>
      <c r="E130" s="152"/>
      <c r="F130" s="152"/>
      <c r="G130" s="139"/>
      <c r="I130" s="131"/>
      <c r="J130" s="155">
        <f>'GL Map'!E63</f>
        <v>774.73</v>
      </c>
      <c r="K130" s="258"/>
      <c r="L130" s="155">
        <v>774.73</v>
      </c>
      <c r="M130" s="155"/>
    </row>
    <row r="131" spans="1:13" ht="16.149999999999999" customHeight="1">
      <c r="A131" s="609"/>
      <c r="B131" s="287" t="s">
        <v>1419</v>
      </c>
      <c r="C131" s="152"/>
      <c r="E131" s="152"/>
      <c r="F131" s="152"/>
      <c r="G131" s="139"/>
      <c r="I131" s="131"/>
      <c r="J131" s="155">
        <f>'GL Map'!E64</f>
        <v>2382.37</v>
      </c>
      <c r="K131" s="258"/>
      <c r="L131" s="155">
        <v>2382.37</v>
      </c>
      <c r="M131" s="155"/>
    </row>
    <row r="132" spans="1:13" ht="16.149999999999999" customHeight="1">
      <c r="A132" s="609"/>
      <c r="B132" s="287" t="s">
        <v>1423</v>
      </c>
      <c r="C132" s="152"/>
      <c r="E132" s="152"/>
      <c r="F132" s="152"/>
      <c r="G132" s="139"/>
      <c r="I132" s="131"/>
      <c r="J132" s="155">
        <f>'GL Map'!E65</f>
        <v>1191.19</v>
      </c>
      <c r="K132" s="258"/>
      <c r="L132" s="155">
        <v>1191.19</v>
      </c>
      <c r="M132" s="155"/>
    </row>
    <row r="133" spans="1:13" ht="16.149999999999999" customHeight="1">
      <c r="A133" s="609"/>
      <c r="B133" s="287" t="s">
        <v>1427</v>
      </c>
      <c r="C133" s="152"/>
      <c r="E133" s="152"/>
      <c r="F133" s="152"/>
      <c r="G133" s="139"/>
      <c r="I133" s="131"/>
      <c r="J133" s="155">
        <f>'GL Map'!E66</f>
        <v>0</v>
      </c>
      <c r="K133" s="258"/>
      <c r="L133" s="155">
        <v>3296.06</v>
      </c>
      <c r="M133" s="155"/>
    </row>
    <row r="134" spans="1:13">
      <c r="B134" s="152"/>
      <c r="C134" s="152"/>
      <c r="D134" s="152"/>
      <c r="E134" s="152"/>
      <c r="F134" s="139"/>
      <c r="I134" s="260"/>
      <c r="J134" s="158">
        <f>SUM(J125:J133)</f>
        <v>272917.09999999998</v>
      </c>
      <c r="K134" s="504"/>
      <c r="L134" s="158">
        <v>280111.64999999997</v>
      </c>
      <c r="M134" s="155">
        <f>SUM(M128:M128)</f>
        <v>0</v>
      </c>
    </row>
    <row r="135" spans="1:13" hidden="1">
      <c r="A135" s="609"/>
      <c r="B135" s="152"/>
      <c r="C135" s="152"/>
      <c r="D135" s="152"/>
      <c r="E135" s="152"/>
      <c r="F135" s="139"/>
      <c r="I135" s="260"/>
      <c r="J135" s="159"/>
      <c r="K135" s="504"/>
      <c r="L135" s="159"/>
      <c r="M135" s="155"/>
    </row>
    <row r="136" spans="1:13">
      <c r="A136" s="609"/>
      <c r="B136" s="631" t="s">
        <v>1362</v>
      </c>
      <c r="C136" s="605"/>
      <c r="D136" s="605"/>
      <c r="E136" s="605"/>
      <c r="F136" s="631"/>
      <c r="G136" s="605"/>
      <c r="H136" s="605"/>
      <c r="I136" s="632"/>
      <c r="J136" s="633"/>
      <c r="K136" s="634"/>
      <c r="L136" s="633"/>
      <c r="M136" s="155"/>
    </row>
    <row r="137" spans="1:13">
      <c r="A137" s="609"/>
      <c r="B137" s="605" t="s">
        <v>1363</v>
      </c>
      <c r="C137" s="605"/>
      <c r="D137" s="605"/>
      <c r="E137" s="605"/>
      <c r="F137" s="631"/>
      <c r="G137" s="605"/>
      <c r="H137" s="605"/>
      <c r="I137" s="632"/>
      <c r="J137" s="342">
        <f>SUMIFS('TB 21-22'!L:L,'TB 21-22'!M:M,'Notes 6-29'!B137)</f>
        <v>13335.39</v>
      </c>
      <c r="K137" s="635"/>
      <c r="L137" s="636">
        <v>0</v>
      </c>
      <c r="M137" s="155"/>
    </row>
    <row r="138" spans="1:13" ht="15" thickBot="1">
      <c r="A138" s="609"/>
      <c r="B138" s="605"/>
      <c r="C138" s="605"/>
      <c r="D138" s="605"/>
      <c r="E138" s="605"/>
      <c r="F138" s="631"/>
      <c r="G138" s="605"/>
      <c r="H138" s="605"/>
      <c r="I138" s="632"/>
      <c r="J138" s="188">
        <f>SUM(J137:J137)</f>
        <v>13335.39</v>
      </c>
      <c r="K138" s="504"/>
      <c r="L138" s="188">
        <v>0</v>
      </c>
      <c r="M138" s="155"/>
    </row>
    <row r="139" spans="1:13" ht="15" thickTop="1">
      <c r="B139" s="361"/>
      <c r="C139" s="152"/>
      <c r="D139" s="152"/>
      <c r="E139" s="152"/>
      <c r="F139" s="139"/>
      <c r="I139" s="260"/>
      <c r="J139" s="457"/>
      <c r="K139" s="277"/>
      <c r="L139" s="155"/>
      <c r="M139" s="155"/>
    </row>
    <row r="140" spans="1:13" ht="15" thickBot="1">
      <c r="B140" s="361" t="s">
        <v>11</v>
      </c>
      <c r="C140" s="152"/>
      <c r="D140" s="152"/>
      <c r="E140" s="152"/>
      <c r="F140" s="139"/>
      <c r="I140" s="260"/>
      <c r="J140" s="188">
        <f>J120+J134+J138</f>
        <v>613160.30999999994</v>
      </c>
      <c r="K140" s="277"/>
      <c r="L140" s="188">
        <f>L120+L134+L138</f>
        <v>376653.44999999995</v>
      </c>
      <c r="M140" s="155">
        <v>813703.75</v>
      </c>
    </row>
    <row r="141" spans="1:13" ht="8.25" customHeight="1" thickTop="1">
      <c r="B141" s="152"/>
      <c r="C141" s="152"/>
      <c r="D141" s="152"/>
      <c r="E141" s="152"/>
      <c r="F141" s="139"/>
      <c r="I141" s="260"/>
      <c r="J141" s="275"/>
      <c r="K141" s="277"/>
      <c r="L141" s="276"/>
      <c r="M141" s="159"/>
    </row>
    <row r="142" spans="1:13" ht="3" customHeight="1">
      <c r="A142" s="278"/>
      <c r="J142" s="159"/>
      <c r="K142" s="159"/>
      <c r="L142" s="159"/>
      <c r="M142" s="159"/>
    </row>
    <row r="143" spans="1:13">
      <c r="A143" s="278">
        <f>A114+1</f>
        <v>13</v>
      </c>
      <c r="B143" s="139" t="s">
        <v>206</v>
      </c>
      <c r="C143" s="139"/>
      <c r="D143" s="139"/>
      <c r="E143" s="139"/>
      <c r="F143" s="285"/>
      <c r="G143" s="285"/>
      <c r="H143" s="285"/>
      <c r="J143" s="271"/>
      <c r="L143" s="272"/>
      <c r="M143" s="272"/>
    </row>
    <row r="144" spans="1:13" ht="5.15" customHeight="1">
      <c r="A144" s="278"/>
      <c r="B144" s="139"/>
      <c r="C144" s="139"/>
      <c r="D144" s="139"/>
      <c r="E144" s="139"/>
      <c r="F144" s="285"/>
      <c r="G144" s="285"/>
      <c r="H144" s="285"/>
      <c r="J144" s="271"/>
      <c r="L144" s="271"/>
      <c r="M144" s="271"/>
    </row>
    <row r="145" spans="1:13">
      <c r="A145" s="278"/>
      <c r="B145" s="131" t="s">
        <v>10</v>
      </c>
      <c r="C145" s="281"/>
      <c r="F145" s="285"/>
      <c r="G145" s="285"/>
      <c r="H145" s="285"/>
      <c r="J145" s="155">
        <f>SUMIFS('TB 21-22'!L:L,'TB 21-22'!M:M,'Notes 6-29'!B145)</f>
        <v>1283.21</v>
      </c>
      <c r="K145" s="155"/>
      <c r="L145" s="155">
        <v>1790.56</v>
      </c>
      <c r="M145" s="155"/>
    </row>
    <row r="146" spans="1:13">
      <c r="A146" s="278"/>
      <c r="B146" s="157" t="s">
        <v>1494</v>
      </c>
      <c r="C146" s="281"/>
      <c r="F146" s="285"/>
      <c r="G146" s="285"/>
      <c r="H146" s="285"/>
      <c r="J146" s="155"/>
      <c r="K146" s="155"/>
      <c r="L146" s="155"/>
      <c r="M146" s="155"/>
    </row>
    <row r="147" spans="1:13" ht="16.149999999999999" customHeight="1">
      <c r="A147" s="278"/>
      <c r="B147" s="152" t="s">
        <v>1492</v>
      </c>
      <c r="C147" s="139"/>
      <c r="D147" s="139"/>
      <c r="E147" s="139"/>
      <c r="F147" s="285"/>
      <c r="G147" s="285"/>
      <c r="H147" s="285"/>
      <c r="J147" s="161">
        <f>J157+J162+J164+J166</f>
        <v>71628.590000000011</v>
      </c>
      <c r="L147" s="161">
        <v>504457.30999999994</v>
      </c>
      <c r="M147" s="271"/>
    </row>
    <row r="148" spans="1:13" ht="18" customHeight="1">
      <c r="A148" s="278"/>
      <c r="B148" s="152" t="s">
        <v>1493</v>
      </c>
      <c r="C148" s="139"/>
      <c r="D148" s="139"/>
      <c r="E148" s="139"/>
      <c r="F148" s="285"/>
      <c r="G148" s="285"/>
      <c r="H148" s="285"/>
      <c r="J148" s="161">
        <f>J158+J159+J169</f>
        <v>1069519.8600000001</v>
      </c>
      <c r="L148" s="161">
        <v>1718246.39</v>
      </c>
      <c r="M148" s="271"/>
    </row>
    <row r="149" spans="1:13" ht="5.15" customHeight="1">
      <c r="A149" s="278"/>
      <c r="B149" s="139"/>
      <c r="C149" s="139"/>
      <c r="D149" s="139"/>
      <c r="E149" s="139"/>
      <c r="F149" s="285"/>
      <c r="G149" s="285"/>
      <c r="H149" s="285"/>
      <c r="J149" s="271"/>
      <c r="L149" s="271"/>
      <c r="M149" s="271"/>
    </row>
    <row r="150" spans="1:13" ht="5.15" customHeight="1">
      <c r="A150" s="278"/>
      <c r="B150" s="139"/>
      <c r="C150" s="139"/>
      <c r="D150" s="139"/>
      <c r="E150" s="139"/>
      <c r="F150" s="285"/>
      <c r="G150" s="285"/>
      <c r="H150" s="285"/>
      <c r="J150" s="271"/>
      <c r="L150" s="271"/>
      <c r="M150" s="271"/>
    </row>
    <row r="151" spans="1:13" ht="5.15" customHeight="1">
      <c r="A151" s="278"/>
      <c r="B151" s="139"/>
      <c r="C151" s="139"/>
      <c r="D151" s="139"/>
      <c r="E151" s="139"/>
      <c r="F151" s="285"/>
      <c r="G151" s="285"/>
      <c r="H151" s="285"/>
      <c r="J151" s="271"/>
      <c r="L151" s="271"/>
      <c r="M151" s="271"/>
    </row>
    <row r="152" spans="1:13" ht="5.15" customHeight="1">
      <c r="A152" s="278"/>
      <c r="B152" s="139"/>
      <c r="C152" s="139"/>
      <c r="D152" s="139"/>
      <c r="E152" s="139"/>
      <c r="F152" s="285"/>
      <c r="G152" s="285"/>
      <c r="H152" s="285"/>
      <c r="J152" s="271"/>
      <c r="L152" s="271"/>
      <c r="M152" s="271"/>
    </row>
    <row r="153" spans="1:13" ht="5.15" customHeight="1">
      <c r="A153" s="278"/>
      <c r="B153" s="139"/>
      <c r="C153" s="139"/>
      <c r="D153" s="139"/>
      <c r="E153" s="139"/>
      <c r="F153" s="285"/>
      <c r="G153" s="285"/>
      <c r="H153" s="285"/>
      <c r="J153" s="271"/>
      <c r="L153" s="271"/>
      <c r="M153" s="271"/>
    </row>
    <row r="154" spans="1:13" ht="5.15" customHeight="1">
      <c r="A154" s="278"/>
      <c r="B154" s="139"/>
      <c r="C154" s="139"/>
      <c r="D154" s="139"/>
      <c r="E154" s="139"/>
      <c r="F154" s="285"/>
      <c r="G154" s="285"/>
      <c r="H154" s="285"/>
      <c r="J154" s="271"/>
      <c r="L154" s="271"/>
      <c r="M154" s="271"/>
    </row>
    <row r="155" spans="1:13">
      <c r="A155" s="278"/>
      <c r="B155" s="157" t="s">
        <v>598</v>
      </c>
      <c r="C155" s="157"/>
      <c r="F155" s="285"/>
      <c r="G155" s="285"/>
      <c r="H155" s="285"/>
      <c r="J155" s="161"/>
      <c r="K155" s="155"/>
      <c r="L155" s="155"/>
      <c r="M155" s="155"/>
    </row>
    <row r="156" spans="1:13" ht="13.15" customHeight="1">
      <c r="A156" s="278"/>
      <c r="B156" s="1066" t="s">
        <v>961</v>
      </c>
      <c r="C156" s="1066"/>
      <c r="D156" s="1066"/>
      <c r="E156" s="1066"/>
      <c r="F156" s="1066"/>
      <c r="G156" s="1066"/>
      <c r="H156" s="1066"/>
      <c r="I156" s="378"/>
      <c r="J156" s="161"/>
      <c r="K156" s="155"/>
      <c r="L156" s="155"/>
      <c r="M156" s="155"/>
    </row>
    <row r="157" spans="1:13">
      <c r="A157" s="278"/>
      <c r="B157" s="152" t="s">
        <v>962</v>
      </c>
      <c r="C157" s="152"/>
      <c r="D157" s="152"/>
      <c r="E157" s="152"/>
      <c r="F157" s="285"/>
      <c r="G157" s="285"/>
      <c r="H157" s="285"/>
      <c r="J157" s="155">
        <f>SUMIFS('TB 21-22'!L:L,'TB 21-22'!M:M,'Notes 6-29'!B157)</f>
        <v>31346.420000000002</v>
      </c>
      <c r="K157" s="155"/>
      <c r="L157" s="155">
        <v>471041.97</v>
      </c>
      <c r="M157" s="155"/>
    </row>
    <row r="158" spans="1:13">
      <c r="A158" s="278"/>
      <c r="B158" s="131" t="s">
        <v>900</v>
      </c>
      <c r="C158" s="152"/>
      <c r="D158" s="152"/>
      <c r="E158" s="152"/>
      <c r="F158" s="285"/>
      <c r="G158" s="285"/>
      <c r="H158" s="285"/>
      <c r="J158" s="155">
        <f>SUMIFS('TB 21-22'!L:L,'TB 21-22'!M:M,'Notes 6-29'!B158)</f>
        <v>144501.01</v>
      </c>
      <c r="K158" s="155"/>
      <c r="L158" s="155">
        <v>251022.78</v>
      </c>
      <c r="M158" s="155"/>
    </row>
    <row r="159" spans="1:13">
      <c r="A159" s="278"/>
      <c r="B159" s="379" t="s">
        <v>963</v>
      </c>
      <c r="D159" s="288"/>
      <c r="E159" s="288"/>
      <c r="F159" s="285"/>
      <c r="G159" s="285"/>
      <c r="H159" s="285"/>
      <c r="J159" s="155">
        <f>SUMIFS('TB 21-22'!L:L,'TB 21-22'!M:M,'Notes 6-29'!B159)</f>
        <v>371021.33</v>
      </c>
      <c r="K159" s="155"/>
      <c r="L159" s="155">
        <v>1467223.6099999999</v>
      </c>
      <c r="M159" s="155"/>
    </row>
    <row r="160" spans="1:13">
      <c r="A160" s="278"/>
      <c r="B160" s="152"/>
      <c r="C160" s="152"/>
      <c r="D160" s="392"/>
      <c r="E160" s="392"/>
      <c r="F160" s="152"/>
      <c r="G160" s="285"/>
      <c r="H160" s="285"/>
      <c r="J160" s="458">
        <f>SUM(J157:J159)</f>
        <v>546868.76</v>
      </c>
      <c r="K160" s="155">
        <v>0</v>
      </c>
      <c r="L160" s="458">
        <v>2189288.36</v>
      </c>
      <c r="M160" s="155"/>
    </row>
    <row r="161" spans="1:13">
      <c r="A161" s="278"/>
      <c r="B161" s="380" t="s">
        <v>232</v>
      </c>
      <c r="C161" s="152"/>
      <c r="D161" s="392"/>
      <c r="E161" s="392"/>
      <c r="F161" s="152"/>
      <c r="G161" s="285"/>
      <c r="H161" s="285"/>
      <c r="J161" s="155"/>
      <c r="K161" s="155"/>
      <c r="L161" s="155"/>
      <c r="M161" s="155"/>
    </row>
    <row r="162" spans="1:13">
      <c r="A162" s="278"/>
      <c r="B162" s="152" t="s">
        <v>1441</v>
      </c>
      <c r="C162" s="152"/>
      <c r="D162" s="392"/>
      <c r="E162" s="392"/>
      <c r="F162" s="152"/>
      <c r="G162" s="285"/>
      <c r="H162" s="285"/>
      <c r="J162" s="155">
        <f>SUMIFS('TB 21-22'!L:L,'TB 21-22'!M:M,'Notes 6-29'!B162)</f>
        <v>10714.46</v>
      </c>
      <c r="K162" s="155"/>
      <c r="L162" s="155">
        <v>19084.48</v>
      </c>
      <c r="M162" s="155"/>
    </row>
    <row r="163" spans="1:13">
      <c r="A163" s="278"/>
      <c r="B163" s="380" t="s">
        <v>231</v>
      </c>
      <c r="C163" s="152"/>
      <c r="D163" s="152"/>
      <c r="E163" s="152"/>
      <c r="F163" s="152"/>
      <c r="G163" s="285"/>
      <c r="H163" s="285"/>
      <c r="J163" s="155"/>
      <c r="K163" s="155"/>
      <c r="L163" s="155"/>
      <c r="M163" s="155"/>
    </row>
    <row r="164" spans="1:13">
      <c r="A164" s="278"/>
      <c r="B164" s="381" t="s">
        <v>1439</v>
      </c>
      <c r="D164" s="289"/>
      <c r="E164" s="289"/>
      <c r="F164" s="285"/>
      <c r="G164" s="285"/>
      <c r="H164" s="285"/>
      <c r="J164" s="155">
        <f>SUMIFS('TB 21-22'!L:L,'TB 21-22'!M:M,'Notes 6-29'!B164)</f>
        <v>29485.3</v>
      </c>
      <c r="K164" s="155"/>
      <c r="L164" s="155">
        <v>14231.56</v>
      </c>
      <c r="M164" s="290"/>
    </row>
    <row r="165" spans="1:13">
      <c r="A165" s="278"/>
      <c r="B165" s="380" t="s">
        <v>964</v>
      </c>
      <c r="C165" s="152"/>
      <c r="D165" s="152"/>
      <c r="E165" s="152"/>
      <c r="F165" s="285"/>
      <c r="G165" s="285"/>
      <c r="H165" s="285"/>
      <c r="J165" s="155"/>
      <c r="K165" s="155"/>
      <c r="L165" s="155"/>
      <c r="M165" s="155"/>
    </row>
    <row r="166" spans="1:13">
      <c r="A166" s="278"/>
      <c r="B166" s="381" t="s">
        <v>1440</v>
      </c>
      <c r="C166" s="152"/>
      <c r="D166" s="152"/>
      <c r="E166" s="152"/>
      <c r="F166" s="285"/>
      <c r="G166" s="285"/>
      <c r="H166" s="285"/>
      <c r="J166" s="155">
        <f>SUMIFS('TB 21-22'!L:L,'TB 21-22'!M:M,'Notes 6-29'!B166)</f>
        <v>82.41</v>
      </c>
      <c r="K166" s="155"/>
      <c r="L166" s="155">
        <v>99.3</v>
      </c>
      <c r="M166" s="155"/>
    </row>
    <row r="167" spans="1:13">
      <c r="A167" s="278"/>
      <c r="B167" s="799" t="s">
        <v>2368</v>
      </c>
      <c r="C167" s="152"/>
      <c r="D167" s="152"/>
      <c r="E167" s="152"/>
      <c r="F167" s="285"/>
      <c r="G167" s="285"/>
      <c r="H167" s="285"/>
      <c r="J167" s="155"/>
      <c r="K167" s="155"/>
      <c r="L167" s="155"/>
      <c r="M167" s="155"/>
    </row>
    <row r="168" spans="1:13">
      <c r="A168" s="278"/>
      <c r="B168" s="800" t="s">
        <v>2369</v>
      </c>
      <c r="C168" s="152"/>
      <c r="D168" s="152"/>
      <c r="E168" s="152"/>
      <c r="F168" s="285"/>
      <c r="G168" s="285"/>
      <c r="H168" s="285"/>
      <c r="J168" s="155">
        <f>SUMIFS('TB 21-22'!L:L,'TB 21-22'!M:M,'Notes 6-29'!B168)</f>
        <v>-322653.05</v>
      </c>
      <c r="K168" s="155"/>
      <c r="L168" s="155"/>
      <c r="M168" s="155"/>
    </row>
    <row r="169" spans="1:13">
      <c r="A169" s="278"/>
      <c r="B169" s="800" t="s">
        <v>2370</v>
      </c>
      <c r="C169" s="152"/>
      <c r="D169" s="152"/>
      <c r="E169" s="152"/>
      <c r="F169" s="285"/>
      <c r="G169" s="285"/>
      <c r="H169" s="285"/>
      <c r="J169" s="155">
        <f>SUMIFS('TB 21-22'!L:L,'TB 21-22'!M:M,'Notes 6-29'!B169)</f>
        <v>553997.52</v>
      </c>
      <c r="K169" s="155"/>
      <c r="L169" s="155"/>
      <c r="M169" s="155"/>
    </row>
    <row r="170" spans="1:13">
      <c r="A170" s="278"/>
      <c r="B170" s="131" t="s">
        <v>965</v>
      </c>
      <c r="C170" s="152"/>
      <c r="D170" s="152"/>
      <c r="E170" s="152"/>
      <c r="F170" s="285"/>
      <c r="G170" s="285"/>
      <c r="H170" s="285"/>
      <c r="J170" s="155">
        <v>0</v>
      </c>
      <c r="K170" s="155"/>
      <c r="L170" s="155">
        <v>0</v>
      </c>
      <c r="M170" s="155"/>
    </row>
    <row r="171" spans="1:13">
      <c r="A171" s="278"/>
      <c r="B171" s="291"/>
      <c r="C171" s="157"/>
      <c r="D171" s="152"/>
      <c r="E171" s="152"/>
      <c r="F171" s="285"/>
      <c r="G171" s="285"/>
      <c r="H171" s="285"/>
      <c r="J171" s="159"/>
      <c r="K171" s="155"/>
      <c r="L171" s="159"/>
      <c r="M171" s="159"/>
    </row>
    <row r="172" spans="1:13">
      <c r="A172" s="278"/>
      <c r="B172" s="152" t="s">
        <v>357</v>
      </c>
      <c r="C172" s="152"/>
      <c r="D172" s="152"/>
      <c r="E172" s="152"/>
      <c r="F172" s="285"/>
      <c r="G172" s="285"/>
      <c r="H172" s="285"/>
      <c r="J172" s="155">
        <f>SUMIFS('TB 21-22'!L:L,'TB 21-22'!M:M,'Notes 6-29'!B172)</f>
        <v>2104016.83</v>
      </c>
      <c r="K172" s="155"/>
      <c r="L172" s="155">
        <v>0</v>
      </c>
      <c r="M172" s="155"/>
    </row>
    <row r="173" spans="1:13" ht="3.75" customHeight="1">
      <c r="A173" s="278"/>
      <c r="C173" s="152"/>
      <c r="D173" s="152"/>
      <c r="E173" s="152"/>
      <c r="F173" s="285"/>
      <c r="G173" s="285"/>
      <c r="H173" s="285"/>
      <c r="J173" s="155"/>
      <c r="K173" s="155"/>
      <c r="L173" s="155"/>
      <c r="M173" s="155"/>
    </row>
    <row r="174" spans="1:13" ht="15" thickBot="1">
      <c r="A174" s="278"/>
      <c r="C174" s="152"/>
      <c r="D174" s="152"/>
      <c r="E174" s="152"/>
      <c r="F174" s="285"/>
      <c r="G174" s="285"/>
      <c r="H174" s="285"/>
      <c r="J174" s="188">
        <f>J145+J160+J162+J164+J172+J170+J166+J169+J168</f>
        <v>2923795.4400000004</v>
      </c>
      <c r="K174" s="277"/>
      <c r="L174" s="188">
        <v>2224494.2599999998</v>
      </c>
      <c r="M174" s="188"/>
    </row>
    <row r="175" spans="1:13" ht="15" thickTop="1">
      <c r="A175" s="278"/>
      <c r="C175" s="152"/>
      <c r="D175" s="152"/>
      <c r="E175" s="152"/>
      <c r="F175" s="285"/>
      <c r="G175" s="285"/>
      <c r="H175" s="285"/>
      <c r="J175" s="159"/>
      <c r="K175" s="159"/>
      <c r="L175" s="159"/>
      <c r="M175" s="159"/>
    </row>
    <row r="176" spans="1:13">
      <c r="A176" s="278"/>
      <c r="C176" s="152"/>
      <c r="D176" s="152"/>
      <c r="E176" s="152"/>
      <c r="F176" s="285"/>
      <c r="G176" s="285"/>
      <c r="H176" s="285"/>
      <c r="J176" s="159"/>
      <c r="K176" s="159"/>
      <c r="L176" s="159"/>
      <c r="M176" s="159"/>
    </row>
    <row r="177" spans="1:18">
      <c r="A177" s="278"/>
      <c r="C177" s="152"/>
      <c r="D177" s="152"/>
      <c r="E177" s="152"/>
      <c r="F177" s="285"/>
      <c r="G177" s="285"/>
      <c r="H177" s="285"/>
      <c r="J177" s="159"/>
      <c r="K177" s="159"/>
      <c r="L177" s="159"/>
      <c r="M177" s="159"/>
    </row>
    <row r="178" spans="1:18">
      <c r="A178" s="278"/>
      <c r="C178" s="152"/>
      <c r="D178" s="152"/>
      <c r="E178" s="152"/>
      <c r="F178" s="285"/>
      <c r="G178" s="285"/>
      <c r="H178" s="285"/>
      <c r="J178" s="159"/>
      <c r="K178" s="159"/>
      <c r="L178" s="159"/>
      <c r="M178" s="159"/>
    </row>
    <row r="179" spans="1:18">
      <c r="A179" s="278"/>
      <c r="C179" s="152"/>
      <c r="D179" s="152"/>
      <c r="E179" s="152"/>
      <c r="F179" s="285"/>
      <c r="G179" s="285"/>
      <c r="H179" s="285"/>
      <c r="J179" s="159"/>
      <c r="K179" s="159"/>
      <c r="L179" s="159"/>
      <c r="M179" s="159"/>
    </row>
    <row r="180" spans="1:18">
      <c r="A180" s="278"/>
      <c r="C180" s="152"/>
      <c r="D180" s="152"/>
      <c r="E180" s="152"/>
      <c r="F180" s="285"/>
      <c r="G180" s="285"/>
      <c r="H180" s="285"/>
      <c r="J180" s="159"/>
      <c r="K180" s="159"/>
      <c r="L180" s="159"/>
      <c r="M180" s="159"/>
    </row>
    <row r="181" spans="1:18">
      <c r="A181" s="482">
        <f>A143+1</f>
        <v>14</v>
      </c>
      <c r="B181" s="139" t="s">
        <v>40</v>
      </c>
      <c r="D181" s="152"/>
      <c r="E181" s="152"/>
      <c r="F181" s="152"/>
      <c r="G181" s="152"/>
      <c r="H181" s="152"/>
      <c r="I181" s="271"/>
      <c r="J181" s="161"/>
      <c r="K181" s="155"/>
      <c r="L181" s="161"/>
      <c r="M181" s="271">
        <v>2730750</v>
      </c>
    </row>
    <row r="182" spans="1:18" ht="6" customHeight="1">
      <c r="B182" s="139"/>
      <c r="C182" s="152"/>
      <c r="D182" s="152"/>
      <c r="E182" s="152"/>
      <c r="F182" s="152"/>
      <c r="G182" s="152"/>
      <c r="H182" s="152"/>
      <c r="I182" s="271"/>
      <c r="J182" s="271"/>
      <c r="L182" s="271"/>
      <c r="M182" s="271">
        <v>5127739</v>
      </c>
    </row>
    <row r="183" spans="1:18">
      <c r="A183" s="292">
        <f>A181+0.1</f>
        <v>14.1</v>
      </c>
      <c r="B183" s="139" t="s">
        <v>313</v>
      </c>
      <c r="C183" s="139"/>
      <c r="D183" s="152"/>
      <c r="E183" s="152"/>
      <c r="F183" s="152"/>
      <c r="G183" s="152"/>
      <c r="H183" s="152"/>
      <c r="I183" s="271"/>
      <c r="J183" s="271"/>
      <c r="L183" s="271"/>
      <c r="M183" s="271">
        <v>5127739</v>
      </c>
    </row>
    <row r="184" spans="1:18" ht="9" customHeight="1">
      <c r="B184" s="139"/>
      <c r="C184" s="152"/>
      <c r="D184" s="152"/>
      <c r="E184" s="152"/>
      <c r="F184" s="152"/>
      <c r="G184" s="152"/>
      <c r="H184" s="152"/>
      <c r="I184" s="271"/>
      <c r="J184" s="271"/>
      <c r="L184" s="271"/>
      <c r="M184" s="271"/>
    </row>
    <row r="185" spans="1:18" ht="15" thickBot="1">
      <c r="A185" s="292"/>
      <c r="B185" s="152" t="s">
        <v>4065</v>
      </c>
      <c r="D185" s="152"/>
      <c r="E185" s="152"/>
      <c r="F185" s="152"/>
      <c r="G185" s="161"/>
      <c r="H185" s="161"/>
      <c r="I185" s="271"/>
      <c r="J185" s="459">
        <f>12765534.0034378+3403290</f>
        <v>16168824.0034378</v>
      </c>
      <c r="K185" s="494">
        <v>0</v>
      </c>
      <c r="L185" s="459">
        <v>12765534.003437825</v>
      </c>
      <c r="M185" s="159">
        <f>M181+M183</f>
        <v>7858489</v>
      </c>
      <c r="R185" s="152">
        <v>88.15</v>
      </c>
    </row>
    <row r="186" spans="1:18" ht="11.25" customHeight="1" thickTop="1">
      <c r="A186" s="292"/>
      <c r="C186" s="152"/>
      <c r="D186" s="152"/>
      <c r="E186" s="152"/>
      <c r="F186" s="152"/>
      <c r="G186" s="161"/>
      <c r="H186" s="161"/>
      <c r="I186" s="271"/>
      <c r="J186" s="159"/>
      <c r="K186" s="157"/>
      <c r="L186" s="159"/>
      <c r="M186" s="159"/>
    </row>
    <row r="187" spans="1:18">
      <c r="A187" s="292">
        <f>A183+0.1</f>
        <v>14.2</v>
      </c>
      <c r="B187" s="139" t="s">
        <v>312</v>
      </c>
      <c r="C187" s="139"/>
      <c r="D187" s="152"/>
      <c r="E187" s="152"/>
      <c r="F187" s="152"/>
      <c r="G187" s="152"/>
      <c r="H187" s="152"/>
      <c r="I187" s="271"/>
      <c r="J187" s="260"/>
      <c r="K187" s="157"/>
      <c r="L187" s="260"/>
      <c r="M187" s="260"/>
    </row>
    <row r="188" spans="1:18" ht="9" customHeight="1">
      <c r="B188" s="139"/>
      <c r="C188" s="152"/>
      <c r="D188" s="152"/>
      <c r="E188" s="152"/>
      <c r="F188" s="152"/>
      <c r="G188" s="152"/>
      <c r="H188" s="152"/>
      <c r="I188" s="271"/>
      <c r="J188" s="271"/>
      <c r="L188" s="271"/>
      <c r="M188" s="271"/>
    </row>
    <row r="189" spans="1:18" ht="16" thickBot="1">
      <c r="A189" s="292"/>
      <c r="B189" s="152" t="s">
        <v>3785</v>
      </c>
      <c r="D189" s="152"/>
      <c r="E189" s="152"/>
      <c r="F189" s="152"/>
      <c r="G189" s="152"/>
      <c r="H189" s="152"/>
      <c r="I189" s="152"/>
      <c r="J189" s="459">
        <v>13177394.49</v>
      </c>
      <c r="K189" s="494">
        <v>0</v>
      </c>
      <c r="L189" s="459">
        <v>12677393.420000002</v>
      </c>
      <c r="M189" s="159"/>
      <c r="R189" s="887" t="s">
        <v>4064</v>
      </c>
    </row>
    <row r="190" spans="1:18" ht="7.15" customHeight="1" thickTop="1">
      <c r="A190" s="292"/>
      <c r="B190" s="152"/>
      <c r="D190" s="152"/>
      <c r="E190" s="152"/>
      <c r="F190" s="152"/>
      <c r="G190" s="152"/>
      <c r="H190" s="152"/>
      <c r="I190" s="152"/>
      <c r="J190" s="494"/>
      <c r="K190" s="494"/>
      <c r="L190" s="494"/>
      <c r="M190" s="159"/>
      <c r="R190" s="887"/>
    </row>
    <row r="191" spans="1:18" ht="18.649999999999999" customHeight="1">
      <c r="B191" s="739" t="s">
        <v>4111</v>
      </c>
      <c r="C191" s="152"/>
      <c r="D191" s="152"/>
      <c r="E191" s="152"/>
      <c r="F191" s="152"/>
      <c r="G191" s="152"/>
      <c r="H191" s="152"/>
      <c r="I191" s="271"/>
      <c r="J191" s="271"/>
      <c r="L191" s="271"/>
      <c r="M191" s="271"/>
    </row>
    <row r="192" spans="1:18" ht="7.15" customHeight="1">
      <c r="A192" s="854"/>
      <c r="B192" s="739"/>
      <c r="C192" s="152"/>
      <c r="D192" s="152"/>
      <c r="E192" s="152"/>
      <c r="F192" s="152"/>
      <c r="G192" s="152"/>
      <c r="H192" s="152"/>
      <c r="I192" s="271"/>
      <c r="J192" s="271"/>
      <c r="L192" s="271"/>
      <c r="M192" s="271"/>
    </row>
    <row r="193" spans="1:20">
      <c r="A193" s="292">
        <f>A187+0.1</f>
        <v>14.299999999999999</v>
      </c>
      <c r="B193" s="139" t="s">
        <v>233</v>
      </c>
    </row>
    <row r="194" spans="1:20" ht="9" customHeight="1">
      <c r="B194" s="139"/>
      <c r="C194" s="152"/>
      <c r="D194" s="152"/>
      <c r="E194" s="152"/>
      <c r="F194" s="152"/>
      <c r="G194" s="152"/>
      <c r="H194" s="152"/>
      <c r="I194" s="271"/>
      <c r="J194" s="271"/>
      <c r="L194" s="271"/>
      <c r="M194" s="271"/>
    </row>
    <row r="195" spans="1:20" ht="21.75" customHeight="1">
      <c r="B195" s="1069" t="s">
        <v>9</v>
      </c>
      <c r="C195" s="1069"/>
      <c r="D195" s="1069"/>
      <c r="E195" s="1069"/>
      <c r="F195" s="1069" t="s">
        <v>234</v>
      </c>
      <c r="G195" s="1069"/>
      <c r="H195" s="1069" t="s">
        <v>235</v>
      </c>
      <c r="I195" s="1067" t="s">
        <v>288</v>
      </c>
      <c r="J195" s="1067" t="s">
        <v>3807</v>
      </c>
      <c r="K195" s="505"/>
      <c r="L195" s="1067" t="s">
        <v>1491</v>
      </c>
      <c r="M195" s="506"/>
      <c r="R195" s="161">
        <v>1200000000</v>
      </c>
      <c r="S195" s="161">
        <v>900000000</v>
      </c>
      <c r="T195" s="270">
        <f>R195-S195</f>
        <v>300000000</v>
      </c>
    </row>
    <row r="196" spans="1:20" ht="28.5" customHeight="1">
      <c r="B196" s="507"/>
      <c r="C196" s="507"/>
      <c r="D196" s="507"/>
      <c r="E196" s="507"/>
      <c r="F196" s="1070"/>
      <c r="G196" s="1070"/>
      <c r="H196" s="1070"/>
      <c r="I196" s="1071"/>
      <c r="J196" s="1071"/>
      <c r="K196" s="508"/>
      <c r="L196" s="1068"/>
      <c r="M196" s="509"/>
      <c r="T196" s="161">
        <f>T195/88.15</f>
        <v>3403289.8468519566</v>
      </c>
    </row>
    <row r="197" spans="1:20">
      <c r="B197" s="131" t="s">
        <v>236</v>
      </c>
      <c r="F197" s="1072" t="s">
        <v>237</v>
      </c>
      <c r="G197" s="1072"/>
      <c r="H197" s="510">
        <v>9137586</v>
      </c>
      <c r="I197" s="299">
        <f>100</f>
        <v>100</v>
      </c>
      <c r="J197" s="155">
        <v>13177388.5</v>
      </c>
      <c r="K197" s="314"/>
      <c r="L197" s="155">
        <v>12677388.5</v>
      </c>
      <c r="M197" s="155"/>
      <c r="O197" s="270">
        <f>J197-L197</f>
        <v>500000</v>
      </c>
    </row>
    <row r="198" spans="1:20">
      <c r="B198" s="267" t="s">
        <v>238</v>
      </c>
      <c r="C198" s="267"/>
      <c r="D198" s="267"/>
      <c r="E198" s="267"/>
      <c r="F198" s="1072" t="s">
        <v>239</v>
      </c>
      <c r="G198" s="1072"/>
      <c r="H198" s="510">
        <v>2</v>
      </c>
      <c r="I198" s="299">
        <v>100</v>
      </c>
      <c r="J198" s="155">
        <v>2</v>
      </c>
      <c r="K198" s="314"/>
      <c r="L198" s="155">
        <v>2</v>
      </c>
      <c r="M198" s="155"/>
    </row>
    <row r="199" spans="1:20">
      <c r="B199" s="267" t="s">
        <v>240</v>
      </c>
      <c r="C199" s="267"/>
      <c r="D199" s="267"/>
      <c r="E199" s="267"/>
      <c r="F199" s="1072" t="s">
        <v>241</v>
      </c>
      <c r="G199" s="1072"/>
      <c r="H199" s="510">
        <v>1</v>
      </c>
      <c r="I199" s="299">
        <v>100</v>
      </c>
      <c r="J199" s="155">
        <v>1.46</v>
      </c>
      <c r="K199" s="511"/>
      <c r="L199" s="155">
        <v>1.46</v>
      </c>
      <c r="M199" s="155"/>
    </row>
    <row r="200" spans="1:20">
      <c r="B200" s="267" t="s">
        <v>899</v>
      </c>
      <c r="C200" s="267"/>
      <c r="D200" s="267"/>
      <c r="E200" s="267"/>
      <c r="F200" s="1072" t="s">
        <v>241</v>
      </c>
      <c r="G200" s="1072"/>
      <c r="H200" s="510">
        <v>1</v>
      </c>
      <c r="I200" s="299">
        <v>100</v>
      </c>
      <c r="J200" s="155">
        <v>1.46</v>
      </c>
      <c r="K200" s="511"/>
      <c r="L200" s="155">
        <v>1.46</v>
      </c>
      <c r="M200" s="155"/>
    </row>
    <row r="201" spans="1:20">
      <c r="A201" s="811"/>
      <c r="B201" s="267" t="s">
        <v>2381</v>
      </c>
      <c r="C201" s="267"/>
      <c r="D201" s="267"/>
      <c r="E201" s="267"/>
      <c r="F201" s="1072" t="s">
        <v>4060</v>
      </c>
      <c r="G201" s="1072"/>
      <c r="H201" s="510">
        <v>1</v>
      </c>
      <c r="I201" s="299">
        <v>100</v>
      </c>
      <c r="J201" s="155">
        <v>1</v>
      </c>
      <c r="K201" s="511"/>
      <c r="L201" s="155">
        <v>0</v>
      </c>
      <c r="M201" s="155"/>
    </row>
    <row r="202" spans="1:20">
      <c r="B202" s="512"/>
      <c r="C202" s="513"/>
      <c r="D202" s="513"/>
      <c r="E202" s="513"/>
      <c r="F202" s="513"/>
      <c r="G202" s="513"/>
      <c r="H202" s="461">
        <f>SUM(H197:H201)</f>
        <v>9137591</v>
      </c>
      <c r="I202" s="514"/>
      <c r="J202" s="461">
        <f>SUM(J197:J201)</f>
        <v>13177394.420000002</v>
      </c>
      <c r="K202" s="515"/>
      <c r="L202" s="461">
        <v>12677393.420000002</v>
      </c>
      <c r="M202" s="268"/>
    </row>
    <row r="203" spans="1:20" ht="81" hidden="1" customHeight="1">
      <c r="B203" s="1074" t="s">
        <v>721</v>
      </c>
      <c r="C203" s="1074"/>
      <c r="D203" s="1074"/>
      <c r="E203" s="1074"/>
      <c r="F203" s="1074"/>
      <c r="G203" s="1074"/>
      <c r="H203" s="1074"/>
      <c r="I203" s="1074"/>
      <c r="J203" s="1074"/>
      <c r="K203" s="1074"/>
      <c r="L203" s="1074"/>
      <c r="M203" s="1075"/>
    </row>
    <row r="204" spans="1:20" ht="9" hidden="1" customHeight="1">
      <c r="B204" s="139"/>
      <c r="C204" s="152"/>
      <c r="D204" s="152"/>
      <c r="E204" s="152"/>
      <c r="F204" s="152"/>
      <c r="G204" s="152"/>
      <c r="H204" s="152"/>
      <c r="I204" s="271"/>
      <c r="J204" s="271"/>
      <c r="L204" s="271"/>
      <c r="M204" s="271"/>
    </row>
    <row r="205" spans="1:20" hidden="1">
      <c r="A205" s="482">
        <f>A181+1</f>
        <v>15</v>
      </c>
      <c r="B205" s="139" t="s">
        <v>207</v>
      </c>
      <c r="C205" s="516"/>
      <c r="D205" s="516"/>
      <c r="E205" s="516"/>
      <c r="F205" s="516"/>
      <c r="G205" s="304"/>
      <c r="H205" s="304"/>
      <c r="I205" s="305"/>
      <c r="K205" s="145"/>
    </row>
    <row r="206" spans="1:20" ht="5.15" hidden="1" customHeight="1">
      <c r="B206" s="139"/>
      <c r="C206" s="152"/>
      <c r="D206" s="152"/>
      <c r="E206" s="152"/>
      <c r="F206" s="152"/>
      <c r="G206" s="152"/>
      <c r="H206" s="152"/>
      <c r="I206" s="271"/>
    </row>
    <row r="207" spans="1:20" s="54" customFormat="1" hidden="1">
      <c r="A207" s="293"/>
      <c r="B207" s="402" t="s">
        <v>566</v>
      </c>
      <c r="C207" s="67"/>
      <c r="D207" s="67"/>
      <c r="E207" s="67"/>
      <c r="F207" s="67"/>
      <c r="G207" s="67"/>
      <c r="H207" s="266"/>
      <c r="I207" s="67"/>
      <c r="J207" s="462">
        <f>L211</f>
        <v>0</v>
      </c>
      <c r="K207" s="67"/>
      <c r="L207" s="517">
        <v>3300000</v>
      </c>
      <c r="M207" s="262"/>
    </row>
    <row r="208" spans="1:20" s="54" customFormat="1" hidden="1">
      <c r="A208" s="293"/>
      <c r="B208" s="67" t="s">
        <v>614</v>
      </c>
      <c r="C208" s="67"/>
      <c r="D208" s="67"/>
      <c r="E208" s="67"/>
      <c r="F208" s="67"/>
      <c r="G208" s="67"/>
      <c r="H208" s="266"/>
      <c r="I208" s="67"/>
      <c r="J208" s="463" t="e">
        <f>-#REF!</f>
        <v>#REF!</v>
      </c>
      <c r="K208" s="67"/>
      <c r="L208" s="518">
        <v>0</v>
      </c>
      <c r="M208" s="266"/>
    </row>
    <row r="209" spans="1:13" s="54" customFormat="1" hidden="1">
      <c r="A209" s="293"/>
      <c r="B209" s="67"/>
      <c r="C209" s="67"/>
      <c r="D209" s="67"/>
      <c r="E209" s="67"/>
      <c r="F209" s="67"/>
      <c r="G209" s="67"/>
      <c r="H209" s="266"/>
      <c r="I209" s="67"/>
      <c r="J209" s="464" t="e">
        <f>SUM(J207:J208)*0</f>
        <v>#REF!</v>
      </c>
      <c r="K209" s="67"/>
      <c r="L209" s="266">
        <f>SUM(L207:L208)</f>
        <v>3300000</v>
      </c>
      <c r="M209" s="266"/>
    </row>
    <row r="210" spans="1:13" s="54" customFormat="1" hidden="1">
      <c r="A210" s="293"/>
      <c r="B210" s="67" t="s">
        <v>567</v>
      </c>
      <c r="C210" s="67"/>
      <c r="D210" s="67"/>
      <c r="E210" s="67"/>
      <c r="F210" s="67"/>
      <c r="G210" s="67"/>
      <c r="H210" s="266"/>
      <c r="I210" s="67"/>
      <c r="J210" s="155">
        <v>0</v>
      </c>
      <c r="K210" s="67"/>
      <c r="L210" s="155">
        <v>3300000</v>
      </c>
      <c r="M210" s="266"/>
    </row>
    <row r="211" spans="1:13" s="54" customFormat="1" ht="15" hidden="1" thickBot="1">
      <c r="A211" s="293"/>
      <c r="B211" s="152" t="s">
        <v>646</v>
      </c>
      <c r="C211" s="67"/>
      <c r="D211" s="67"/>
      <c r="E211" s="67"/>
      <c r="F211" s="67"/>
      <c r="G211" s="67"/>
      <c r="H211" s="519"/>
      <c r="I211" s="67"/>
      <c r="J211" s="465" t="e">
        <f>J209-J210</f>
        <v>#REF!</v>
      </c>
      <c r="K211" s="67"/>
      <c r="L211" s="520">
        <f>L209-L210</f>
        <v>0</v>
      </c>
      <c r="M211" s="521"/>
    </row>
    <row r="212" spans="1:13" ht="8.65" customHeight="1">
      <c r="B212" s="139"/>
      <c r="C212" s="152"/>
      <c r="D212" s="152"/>
      <c r="E212" s="152"/>
      <c r="F212" s="152"/>
      <c r="G212" s="152"/>
      <c r="H212" s="152"/>
      <c r="I212" s="271"/>
    </row>
    <row r="213" spans="1:13">
      <c r="A213" s="482">
        <f>A205</f>
        <v>15</v>
      </c>
      <c r="B213" s="522" t="s">
        <v>111</v>
      </c>
      <c r="D213" s="306"/>
      <c r="E213" s="306"/>
      <c r="F213" s="483"/>
      <c r="G213" s="304"/>
      <c r="H213" s="304"/>
      <c r="I213" s="305"/>
      <c r="J213" s="260"/>
      <c r="K213" s="145"/>
      <c r="L213" s="260"/>
      <c r="M213" s="260"/>
    </row>
    <row r="214" spans="1:13">
      <c r="B214" s="522"/>
      <c r="D214" s="306"/>
      <c r="E214" s="306"/>
      <c r="F214" s="483"/>
      <c r="G214" s="304"/>
      <c r="H214" s="304"/>
      <c r="I214" s="305"/>
      <c r="J214" s="260"/>
      <c r="K214" s="145"/>
      <c r="L214" s="260"/>
      <c r="M214" s="260"/>
    </row>
    <row r="215" spans="1:13">
      <c r="B215" s="522" t="s">
        <v>959</v>
      </c>
      <c r="D215" s="306"/>
      <c r="E215" s="306"/>
      <c r="F215" s="483"/>
      <c r="G215" s="304"/>
      <c r="H215" s="304"/>
      <c r="I215" s="305"/>
      <c r="J215" s="260"/>
      <c r="K215" s="145"/>
      <c r="L215" s="260"/>
      <c r="M215" s="260"/>
    </row>
    <row r="216" spans="1:13" ht="5.65" customHeight="1">
      <c r="B216" s="522"/>
      <c r="D216" s="306"/>
      <c r="E216" s="306"/>
      <c r="F216" s="483"/>
      <c r="G216" s="304"/>
      <c r="H216" s="304"/>
      <c r="I216" s="305"/>
      <c r="J216" s="260"/>
      <c r="K216" s="145"/>
      <c r="L216" s="260"/>
      <c r="M216" s="260"/>
    </row>
    <row r="217" spans="1:13">
      <c r="B217" s="395" t="s">
        <v>12</v>
      </c>
      <c r="C217" s="152"/>
      <c r="D217" s="152"/>
      <c r="E217" s="152"/>
      <c r="F217" s="152"/>
      <c r="G217" s="152"/>
      <c r="H217" s="152"/>
      <c r="I217" s="271"/>
      <c r="J217" s="161">
        <f>L222</f>
        <v>6797005.4400000004</v>
      </c>
      <c r="L217" s="161">
        <v>7080214</v>
      </c>
      <c r="M217" s="271"/>
    </row>
    <row r="218" spans="1:13">
      <c r="B218" s="67" t="s">
        <v>597</v>
      </c>
      <c r="C218" s="152"/>
      <c r="D218" s="306"/>
      <c r="E218" s="306"/>
      <c r="F218" s="483"/>
      <c r="G218" s="304"/>
      <c r="H218" s="304"/>
      <c r="I218" s="305"/>
      <c r="J218" s="466">
        <v>0</v>
      </c>
      <c r="K218" s="145"/>
      <c r="L218" s="466">
        <v>0</v>
      </c>
      <c r="M218" s="155"/>
    </row>
    <row r="219" spans="1:13">
      <c r="B219" s="67"/>
      <c r="C219" s="152"/>
      <c r="D219" s="306"/>
      <c r="E219" s="306"/>
      <c r="F219" s="483"/>
      <c r="G219" s="304"/>
      <c r="H219" s="304"/>
      <c r="I219" s="305"/>
      <c r="J219" s="159">
        <f>SUM(J217:J218)</f>
        <v>6797005.4400000004</v>
      </c>
      <c r="K219" s="195"/>
      <c r="L219" s="159">
        <v>7080214</v>
      </c>
      <c r="M219" s="159"/>
    </row>
    <row r="220" spans="1:13" hidden="1">
      <c r="B220" s="67" t="s">
        <v>685</v>
      </c>
      <c r="C220" s="152"/>
      <c r="D220" s="306"/>
      <c r="E220" s="306"/>
      <c r="F220" s="483"/>
      <c r="G220" s="304"/>
      <c r="H220" s="304"/>
      <c r="I220" s="305"/>
      <c r="J220" s="155"/>
      <c r="K220" s="195"/>
      <c r="L220" s="159"/>
      <c r="M220" s="159"/>
    </row>
    <row r="221" spans="1:13">
      <c r="B221" s="67" t="s">
        <v>897</v>
      </c>
      <c r="C221" s="152"/>
      <c r="D221" s="306"/>
      <c r="E221" s="306"/>
      <c r="F221" s="483"/>
      <c r="G221" s="304"/>
      <c r="H221" s="304"/>
      <c r="I221" s="523"/>
      <c r="J221" s="466">
        <v>0</v>
      </c>
      <c r="K221" s="145"/>
      <c r="L221" s="466">
        <v>283208.56</v>
      </c>
      <c r="M221" s="155"/>
    </row>
    <row r="222" spans="1:13" ht="15" thickBot="1">
      <c r="B222" s="139" t="s">
        <v>646</v>
      </c>
      <c r="C222" s="152"/>
      <c r="D222" s="306"/>
      <c r="E222" s="306"/>
      <c r="F222" s="483"/>
      <c r="G222" s="304"/>
      <c r="H222" s="304"/>
      <c r="I222" s="152"/>
      <c r="J222" s="460">
        <f>J219-J220-J221</f>
        <v>6797005.4400000004</v>
      </c>
      <c r="K222" s="145"/>
      <c r="L222" s="460">
        <v>6797005.4400000004</v>
      </c>
      <c r="M222" s="159"/>
    </row>
    <row r="223" spans="1:13" ht="15" thickTop="1">
      <c r="B223" s="139"/>
      <c r="C223" s="152"/>
      <c r="D223" s="306"/>
      <c r="E223" s="306"/>
      <c r="F223" s="483"/>
      <c r="G223" s="304"/>
      <c r="H223" s="304"/>
      <c r="I223" s="152"/>
      <c r="J223" s="159"/>
      <c r="K223" s="145"/>
      <c r="L223" s="159"/>
      <c r="M223" s="159"/>
    </row>
    <row r="224" spans="1:13">
      <c r="B224" s="522" t="s">
        <v>960</v>
      </c>
      <c r="D224" s="306"/>
      <c r="E224" s="306"/>
      <c r="F224" s="483"/>
      <c r="G224" s="304"/>
      <c r="H224" s="304"/>
      <c r="I224" s="305"/>
      <c r="J224" s="260"/>
      <c r="K224" s="145"/>
      <c r="L224" s="260"/>
      <c r="M224" s="159"/>
    </row>
    <row r="225" spans="1:13" ht="8.65" customHeight="1">
      <c r="B225" s="522"/>
      <c r="D225" s="306"/>
      <c r="E225" s="306"/>
      <c r="F225" s="483"/>
      <c r="G225" s="304"/>
      <c r="H225" s="304"/>
      <c r="I225" s="305"/>
      <c r="J225" s="260"/>
      <c r="K225" s="145"/>
      <c r="L225" s="260"/>
      <c r="M225" s="159"/>
    </row>
    <row r="226" spans="1:13">
      <c r="B226" s="395" t="s">
        <v>12</v>
      </c>
      <c r="C226" s="152"/>
      <c r="D226" s="152"/>
      <c r="E226" s="152"/>
      <c r="F226" s="152"/>
      <c r="G226" s="152"/>
      <c r="H226" s="152"/>
      <c r="I226" s="271"/>
      <c r="J226" s="161">
        <f>L230</f>
        <v>2030518.37</v>
      </c>
      <c r="L226" s="161">
        <v>2087084.7000000002</v>
      </c>
      <c r="M226" s="159"/>
    </row>
    <row r="227" spans="1:13">
      <c r="B227" s="67" t="s">
        <v>597</v>
      </c>
      <c r="C227" s="152"/>
      <c r="D227" s="306"/>
      <c r="E227" s="306"/>
      <c r="F227" s="483"/>
      <c r="G227" s="304"/>
      <c r="H227" s="304"/>
      <c r="I227" s="305"/>
      <c r="J227" s="466">
        <f>'Note-4-5'!I13</f>
        <v>0</v>
      </c>
      <c r="K227" s="145"/>
      <c r="L227" s="466">
        <v>1206.19</v>
      </c>
      <c r="M227" s="159"/>
    </row>
    <row r="228" spans="1:13">
      <c r="B228" s="67"/>
      <c r="C228" s="152"/>
      <c r="D228" s="306"/>
      <c r="E228" s="306"/>
      <c r="F228" s="483"/>
      <c r="G228" s="304"/>
      <c r="H228" s="304"/>
      <c r="I228" s="305"/>
      <c r="J228" s="159">
        <f>SUM(J226:J227)</f>
        <v>2030518.37</v>
      </c>
      <c r="K228" s="195"/>
      <c r="L228" s="159">
        <v>2088290.8900000001</v>
      </c>
      <c r="M228" s="159"/>
    </row>
    <row r="229" spans="1:13" ht="13.5" customHeight="1">
      <c r="B229" s="67" t="s">
        <v>580</v>
      </c>
      <c r="C229" s="152"/>
      <c r="D229" s="306"/>
      <c r="E229" s="306"/>
      <c r="F229" s="483"/>
      <c r="G229" s="304"/>
      <c r="H229" s="304"/>
      <c r="I229" s="523"/>
      <c r="J229" s="466">
        <f>'Note-4-5'!I24</f>
        <v>57794.64</v>
      </c>
      <c r="K229" s="145"/>
      <c r="L229" s="466">
        <v>57772.52</v>
      </c>
      <c r="M229" s="260"/>
    </row>
    <row r="230" spans="1:13" ht="13.5" customHeight="1" thickBot="1">
      <c r="B230" s="139" t="s">
        <v>646</v>
      </c>
      <c r="C230" s="152"/>
      <c r="D230" s="306"/>
      <c r="E230" s="306"/>
      <c r="F230" s="483"/>
      <c r="G230" s="304"/>
      <c r="H230" s="304"/>
      <c r="I230" s="152"/>
      <c r="J230" s="460">
        <f>J228-J229</f>
        <v>1972723.7300000002</v>
      </c>
      <c r="K230" s="145"/>
      <c r="L230" s="460">
        <v>2030518.37</v>
      </c>
      <c r="M230" s="260"/>
    </row>
    <row r="231" spans="1:13" ht="6" customHeight="1" thickTop="1">
      <c r="B231" s="139"/>
      <c r="C231" s="152"/>
      <c r="D231" s="306"/>
      <c r="E231" s="306"/>
      <c r="F231" s="483"/>
      <c r="G231" s="304"/>
      <c r="H231" s="304"/>
      <c r="I231" s="152"/>
      <c r="J231" s="159"/>
      <c r="K231" s="145"/>
      <c r="L231" s="159"/>
      <c r="M231" s="260"/>
    </row>
    <row r="232" spans="1:13" ht="13.5" customHeight="1" thickBot="1">
      <c r="B232" s="361" t="s">
        <v>898</v>
      </c>
      <c r="C232" s="306"/>
      <c r="D232" s="306"/>
      <c r="E232" s="306"/>
      <c r="F232" s="483"/>
      <c r="G232" s="304"/>
      <c r="H232" s="304"/>
      <c r="I232" s="305"/>
      <c r="J232" s="188">
        <f>J222+J230</f>
        <v>8769729.1699999999</v>
      </c>
      <c r="K232" s="145"/>
      <c r="L232" s="188">
        <v>8827523.8100000005</v>
      </c>
      <c r="M232" s="260"/>
    </row>
    <row r="233" spans="1:13" ht="13.5" customHeight="1" thickTop="1">
      <c r="B233" s="152"/>
      <c r="C233" s="306"/>
      <c r="D233" s="306"/>
      <c r="E233" s="306"/>
      <c r="F233" s="483"/>
      <c r="G233" s="304"/>
      <c r="H233" s="304"/>
      <c r="I233" s="305"/>
      <c r="J233" s="260"/>
      <c r="K233" s="145"/>
      <c r="L233" s="260"/>
      <c r="M233" s="260"/>
    </row>
    <row r="234" spans="1:13" s="54" customFormat="1" ht="5.25" customHeight="1">
      <c r="A234" s="293"/>
      <c r="B234" s="524"/>
      <c r="C234" s="467"/>
      <c r="D234" s="467"/>
      <c r="E234" s="467"/>
      <c r="F234" s="467"/>
      <c r="G234" s="467"/>
      <c r="H234" s="467"/>
      <c r="I234" s="467"/>
      <c r="J234" s="467"/>
      <c r="K234" s="525"/>
      <c r="L234" s="467"/>
      <c r="M234" s="467"/>
    </row>
    <row r="235" spans="1:13" s="54" customFormat="1">
      <c r="A235" s="293"/>
      <c r="B235" s="1073" t="s">
        <v>4058</v>
      </c>
      <c r="C235" s="1073"/>
      <c r="D235" s="1073"/>
      <c r="E235" s="1073"/>
      <c r="F235" s="1073"/>
      <c r="G235" s="1073"/>
      <c r="H235" s="1073"/>
      <c r="I235" s="1073"/>
      <c r="J235" s="1073"/>
      <c r="K235" s="1073"/>
      <c r="L235" s="1073"/>
      <c r="M235" s="467"/>
    </row>
    <row r="236" spans="1:13" s="54" customFormat="1">
      <c r="A236" s="293"/>
      <c r="B236" s="1073"/>
      <c r="C236" s="1073"/>
      <c r="D236" s="1073"/>
      <c r="E236" s="1073"/>
      <c r="F236" s="1073"/>
      <c r="G236" s="1073"/>
      <c r="H236" s="1073"/>
      <c r="I236" s="1073"/>
      <c r="J236" s="1073"/>
      <c r="K236" s="1073"/>
      <c r="L236" s="1073"/>
      <c r="M236" s="467"/>
    </row>
    <row r="237" spans="1:13" s="54" customFormat="1">
      <c r="A237" s="293"/>
      <c r="B237" s="1073"/>
      <c r="C237" s="1073"/>
      <c r="D237" s="1073"/>
      <c r="E237" s="1073"/>
      <c r="F237" s="1073"/>
      <c r="G237" s="1073"/>
      <c r="H237" s="1073"/>
      <c r="I237" s="1073"/>
      <c r="J237" s="1073"/>
      <c r="K237" s="1073"/>
      <c r="L237" s="1073"/>
      <c r="M237" s="467"/>
    </row>
    <row r="238" spans="1:13" s="54" customFormat="1" ht="67.150000000000006" customHeight="1">
      <c r="A238" s="293"/>
      <c r="B238" s="1073"/>
      <c r="C238" s="1073"/>
      <c r="D238" s="1073"/>
      <c r="E238" s="1073"/>
      <c r="F238" s="1073"/>
      <c r="G238" s="1073"/>
      <c r="H238" s="1073"/>
      <c r="I238" s="1073"/>
      <c r="J238" s="1073"/>
      <c r="K238" s="1073"/>
      <c r="L238" s="1073"/>
      <c r="M238" s="467"/>
    </row>
    <row r="239" spans="1:13" s="54" customFormat="1" ht="9" customHeight="1">
      <c r="A239" s="293"/>
      <c r="B239" s="524"/>
      <c r="C239" s="467"/>
      <c r="D239" s="467"/>
      <c r="E239" s="467"/>
      <c r="F239" s="467"/>
      <c r="G239" s="467"/>
      <c r="H239" s="467"/>
      <c r="I239" s="467"/>
      <c r="J239" s="467"/>
      <c r="K239" s="525"/>
      <c r="L239" s="467"/>
      <c r="M239" s="467"/>
    </row>
    <row r="240" spans="1:13" s="54" customFormat="1">
      <c r="A240" s="293"/>
      <c r="B240" s="524"/>
      <c r="C240" s="467"/>
      <c r="D240" s="467"/>
      <c r="E240" s="467"/>
      <c r="F240" s="467"/>
      <c r="G240" s="467"/>
      <c r="H240" s="467"/>
      <c r="I240" s="467"/>
      <c r="J240" s="1065" t="s">
        <v>835</v>
      </c>
      <c r="K240" s="1065"/>
      <c r="L240" s="1065"/>
      <c r="M240" s="467"/>
    </row>
    <row r="241" spans="1:13" s="54" customFormat="1">
      <c r="A241" s="293">
        <f>A213+1</f>
        <v>16</v>
      </c>
      <c r="B241" s="298" t="s">
        <v>893</v>
      </c>
      <c r="C241" s="467"/>
      <c r="D241" s="467"/>
      <c r="E241" s="467"/>
      <c r="F241" s="467"/>
      <c r="G241" s="467"/>
      <c r="H241" s="467"/>
      <c r="I241" s="467"/>
      <c r="J241" s="256">
        <v>2022</v>
      </c>
      <c r="K241" s="257"/>
      <c r="L241" s="256">
        <v>2021</v>
      </c>
      <c r="M241" s="467"/>
    </row>
    <row r="242" spans="1:13" s="54" customFormat="1">
      <c r="A242" s="293"/>
      <c r="B242" s="524"/>
      <c r="C242" s="467"/>
      <c r="D242" s="467"/>
      <c r="E242" s="467"/>
      <c r="F242" s="467"/>
      <c r="G242" s="467"/>
      <c r="H242" s="467"/>
      <c r="I242" s="467"/>
      <c r="J242" s="61" t="s">
        <v>20</v>
      </c>
      <c r="K242" s="258"/>
      <c r="L242" s="61" t="s">
        <v>20</v>
      </c>
      <c r="M242" s="467"/>
    </row>
    <row r="243" spans="1:13" s="54" customFormat="1">
      <c r="A243" s="293"/>
      <c r="B243" s="1064" t="s">
        <v>957</v>
      </c>
      <c r="C243" s="1064"/>
      <c r="D243" s="1064"/>
      <c r="E243" s="1064"/>
      <c r="F243" s="1064"/>
      <c r="G243" s="1064"/>
      <c r="H243" s="1064"/>
      <c r="I243" s="1064"/>
      <c r="M243" s="467"/>
    </row>
    <row r="244" spans="1:13" s="54" customFormat="1" ht="53.65" customHeight="1">
      <c r="A244" s="293"/>
      <c r="B244" s="1064"/>
      <c r="C244" s="1064"/>
      <c r="D244" s="1064"/>
      <c r="E244" s="1064"/>
      <c r="F244" s="1064"/>
      <c r="G244" s="1064"/>
      <c r="H244" s="1064"/>
      <c r="I244" s="1064"/>
      <c r="J244" s="468"/>
      <c r="K244" s="468"/>
      <c r="L244" s="468"/>
      <c r="M244" s="467"/>
    </row>
    <row r="245" spans="1:13" s="54" customFormat="1">
      <c r="A245" s="293"/>
      <c r="B245" s="469"/>
      <c r="C245" s="469"/>
      <c r="D245" s="469"/>
      <c r="E245" s="469"/>
      <c r="F245" s="469"/>
      <c r="G245" s="469"/>
      <c r="H245" s="469"/>
      <c r="I245" s="469"/>
      <c r="J245" s="469"/>
      <c r="K245" s="469"/>
      <c r="L245" s="469"/>
      <c r="M245" s="467"/>
    </row>
    <row r="246" spans="1:13" s="402" customFormat="1">
      <c r="A246" s="298"/>
      <c r="B246" s="1077" t="s">
        <v>958</v>
      </c>
      <c r="C246" s="1077"/>
      <c r="D246" s="1077"/>
      <c r="E246" s="1077"/>
      <c r="F246" s="1077"/>
      <c r="G246" s="1077"/>
      <c r="H246" s="1077"/>
      <c r="I246" s="469"/>
      <c r="J246" s="470">
        <f>L248</f>
        <v>7080214</v>
      </c>
      <c r="K246" s="469">
        <v>7080214</v>
      </c>
      <c r="L246" s="470">
        <v>7080214</v>
      </c>
      <c r="M246" s="526"/>
    </row>
    <row r="247" spans="1:13" s="402" customFormat="1">
      <c r="A247" s="298"/>
      <c r="B247" s="1077" t="s">
        <v>894</v>
      </c>
      <c r="C247" s="1077"/>
      <c r="D247" s="1077"/>
      <c r="E247" s="1077"/>
      <c r="F247" s="1077"/>
      <c r="G247" s="1077"/>
      <c r="H247" s="1077"/>
      <c r="I247" s="469"/>
      <c r="J247" s="470">
        <v>0</v>
      </c>
      <c r="K247" s="469"/>
      <c r="L247" s="470">
        <v>0</v>
      </c>
      <c r="M247" s="526"/>
    </row>
    <row r="248" spans="1:13" s="402" customFormat="1">
      <c r="A248" s="298"/>
      <c r="B248" s="1077"/>
      <c r="C248" s="1077"/>
      <c r="D248" s="1077"/>
      <c r="E248" s="1077"/>
      <c r="F248" s="1077"/>
      <c r="G248" s="1077"/>
      <c r="H248" s="1077"/>
      <c r="I248" s="469"/>
      <c r="J248" s="471">
        <f>SUM(J246:J247)</f>
        <v>7080214</v>
      </c>
      <c r="K248" s="469"/>
      <c r="L248" s="471">
        <v>7080214</v>
      </c>
      <c r="M248" s="526"/>
    </row>
    <row r="249" spans="1:13" s="402" customFormat="1">
      <c r="A249" s="298"/>
      <c r="B249" s="1077"/>
      <c r="C249" s="1077"/>
      <c r="D249" s="1077"/>
      <c r="E249" s="1077"/>
      <c r="F249" s="1077"/>
      <c r="G249" s="1077"/>
      <c r="H249" s="1077"/>
      <c r="I249" s="469"/>
      <c r="J249" s="469"/>
      <c r="K249" s="469"/>
      <c r="L249" s="469"/>
      <c r="M249" s="526"/>
    </row>
    <row r="250" spans="1:13" s="402" customFormat="1">
      <c r="A250" s="298"/>
      <c r="B250" s="1077" t="s">
        <v>895</v>
      </c>
      <c r="C250" s="1077"/>
      <c r="D250" s="1077"/>
      <c r="E250" s="1077"/>
      <c r="F250" s="1077"/>
      <c r="G250" s="1077"/>
      <c r="H250" s="1077"/>
      <c r="I250" s="469"/>
      <c r="J250" s="472">
        <v>0.04</v>
      </c>
      <c r="K250" s="527"/>
      <c r="L250" s="472">
        <v>0.04</v>
      </c>
      <c r="M250" s="526"/>
    </row>
    <row r="251" spans="1:13" s="402" customFormat="1" ht="15" thickBot="1">
      <c r="A251" s="298"/>
      <c r="B251" s="1078" t="s">
        <v>896</v>
      </c>
      <c r="C251" s="1078"/>
      <c r="D251" s="1078"/>
      <c r="E251" s="1078"/>
      <c r="F251" s="1078"/>
      <c r="G251" s="1078"/>
      <c r="H251" s="1078"/>
      <c r="I251" s="469"/>
      <c r="J251" s="188">
        <f>J248*J250</f>
        <v>283208.56</v>
      </c>
      <c r="K251" s="145"/>
      <c r="L251" s="188">
        <v>283208.56</v>
      </c>
      <c r="M251" s="526"/>
    </row>
    <row r="252" spans="1:13" s="402" customFormat="1" ht="15" thickTop="1">
      <c r="A252" s="298"/>
      <c r="B252" s="1077"/>
      <c r="C252" s="1077"/>
      <c r="D252" s="1077"/>
      <c r="E252" s="1077"/>
      <c r="F252" s="1077"/>
      <c r="G252" s="1077"/>
      <c r="H252" s="1077"/>
      <c r="I252" s="469"/>
      <c r="J252" s="469"/>
      <c r="K252" s="469"/>
      <c r="L252" s="469"/>
      <c r="M252" s="526"/>
    </row>
    <row r="253" spans="1:13" s="54" customFormat="1">
      <c r="A253" s="293"/>
      <c r="B253" s="152"/>
      <c r="C253" s="67"/>
      <c r="D253" s="67"/>
      <c r="E253" s="67"/>
      <c r="F253" s="67"/>
      <c r="G253" s="519"/>
      <c r="H253" s="67"/>
      <c r="J253" s="315"/>
      <c r="K253" s="67"/>
      <c r="L253" s="528"/>
      <c r="M253" s="521"/>
    </row>
    <row r="254" spans="1:13">
      <c r="A254" s="278">
        <f>A241+1</f>
        <v>17</v>
      </c>
      <c r="B254" s="522" t="s">
        <v>1012</v>
      </c>
      <c r="C254" s="152"/>
      <c r="D254" s="522"/>
      <c r="E254" s="392"/>
      <c r="F254" s="484"/>
      <c r="G254" s="484"/>
      <c r="H254" s="484"/>
      <c r="I254" s="483"/>
      <c r="J254" s="296"/>
      <c r="K254" s="297"/>
      <c r="L254" s="483"/>
      <c r="M254" s="296"/>
    </row>
    <row r="255" spans="1:13" ht="5.65" customHeight="1">
      <c r="A255" s="278"/>
      <c r="B255" s="522"/>
      <c r="C255" s="152"/>
      <c r="D255" s="522"/>
      <c r="E255" s="392"/>
      <c r="F255" s="484"/>
      <c r="G255" s="484"/>
      <c r="H255" s="484"/>
      <c r="I255" s="483"/>
      <c r="J255" s="296"/>
      <c r="K255" s="297"/>
      <c r="L255" s="483"/>
      <c r="M255" s="296"/>
    </row>
    <row r="256" spans="1:13">
      <c r="A256" s="273"/>
      <c r="B256" s="152" t="s">
        <v>12</v>
      </c>
      <c r="C256" s="152"/>
      <c r="D256" s="522"/>
      <c r="E256" s="392"/>
      <c r="F256" s="484"/>
      <c r="G256" s="484"/>
      <c r="H256" s="484"/>
      <c r="I256" s="483"/>
      <c r="J256" s="299">
        <f>L260</f>
        <v>230716.89</v>
      </c>
      <c r="K256" s="297"/>
      <c r="L256" s="299">
        <v>262620.05</v>
      </c>
      <c r="M256" s="296"/>
    </row>
    <row r="257" spans="1:13">
      <c r="A257" s="273"/>
      <c r="B257" s="402" t="s">
        <v>750</v>
      </c>
      <c r="C257" s="152"/>
      <c r="D257" s="522"/>
      <c r="E257" s="392"/>
      <c r="F257" s="484"/>
      <c r="G257" s="484"/>
      <c r="H257" s="484"/>
      <c r="I257" s="483"/>
      <c r="J257" s="255">
        <v>0</v>
      </c>
      <c r="K257" s="297"/>
      <c r="L257" s="155">
        <v>0</v>
      </c>
      <c r="M257" s="296"/>
    </row>
    <row r="258" spans="1:13">
      <c r="A258" s="273"/>
      <c r="B258" s="402"/>
      <c r="C258" s="152"/>
      <c r="D258" s="522"/>
      <c r="E258" s="392"/>
      <c r="F258" s="484"/>
      <c r="G258" s="484"/>
      <c r="H258" s="300"/>
      <c r="I258" s="483"/>
      <c r="J258" s="360">
        <f>SUM(J256:J256)</f>
        <v>230716.89</v>
      </c>
      <c r="K258" s="297"/>
      <c r="L258" s="301">
        <v>262620.05</v>
      </c>
      <c r="M258" s="296"/>
    </row>
    <row r="259" spans="1:13">
      <c r="A259" s="273"/>
      <c r="B259" s="402" t="s">
        <v>595</v>
      </c>
      <c r="C259" s="152"/>
      <c r="D259" s="522"/>
      <c r="E259" s="392"/>
      <c r="F259" s="484"/>
      <c r="G259" s="484"/>
      <c r="H259" s="484"/>
      <c r="I259" s="697"/>
      <c r="J259" s="473">
        <v>32873.47</v>
      </c>
      <c r="K259" s="297"/>
      <c r="L259" s="299">
        <v>31903.159999999974</v>
      </c>
      <c r="M259" s="296"/>
    </row>
    <row r="260" spans="1:13">
      <c r="A260" s="273"/>
      <c r="B260" s="480"/>
      <c r="C260" s="402"/>
      <c r="D260" s="402"/>
      <c r="E260" s="392"/>
      <c r="F260" s="484"/>
      <c r="G260" s="484"/>
      <c r="H260" s="300"/>
      <c r="I260" s="670" t="s">
        <v>1443</v>
      </c>
      <c r="J260" s="474">
        <f>-SUMIFS('TB 21-22'!L:L,'TB 21-22'!B:B,'Notes 6-29'!I260)</f>
        <v>198339.09</v>
      </c>
      <c r="K260" s="323"/>
      <c r="L260" s="474">
        <v>230716.89</v>
      </c>
      <c r="M260" s="296"/>
    </row>
    <row r="261" spans="1:13">
      <c r="A261" s="273"/>
      <c r="B261" s="54" t="s">
        <v>284</v>
      </c>
      <c r="C261" s="152"/>
      <c r="D261" s="54"/>
      <c r="E261" s="392"/>
      <c r="F261" s="484"/>
      <c r="G261" s="484"/>
      <c r="H261" s="300"/>
      <c r="I261" s="697"/>
      <c r="J261" s="529">
        <v>34200</v>
      </c>
      <c r="K261" s="323"/>
      <c r="L261" s="529">
        <v>32872.770679628666</v>
      </c>
      <c r="M261" s="296"/>
    </row>
    <row r="262" spans="1:13" ht="15" thickBot="1">
      <c r="A262" s="273"/>
      <c r="B262" s="152"/>
      <c r="C262" s="152"/>
      <c r="D262" s="152"/>
      <c r="E262" s="392"/>
      <c r="F262" s="484"/>
      <c r="G262" s="484"/>
      <c r="H262" s="300"/>
      <c r="I262" s="697"/>
      <c r="J262" s="307">
        <f>J260-J261</f>
        <v>164139.09</v>
      </c>
      <c r="K262" s="530"/>
      <c r="L262" s="307">
        <v>197844.11932037136</v>
      </c>
      <c r="M262" s="296"/>
    </row>
    <row r="263" spans="1:13" ht="15" thickTop="1">
      <c r="A263" s="273"/>
      <c r="B263" s="152"/>
      <c r="C263" s="152"/>
      <c r="D263" s="152"/>
      <c r="E263" s="392"/>
      <c r="F263" s="484"/>
      <c r="G263" s="484"/>
      <c r="H263" s="300"/>
      <c r="I263" s="483"/>
      <c r="J263" s="315"/>
      <c r="K263" s="530"/>
      <c r="L263" s="315"/>
      <c r="M263" s="296"/>
    </row>
    <row r="264" spans="1:13">
      <c r="A264" s="273"/>
      <c r="B264" s="152"/>
      <c r="C264" s="152"/>
      <c r="D264" s="152"/>
      <c r="E264" s="392"/>
      <c r="F264" s="484"/>
      <c r="G264" s="484"/>
      <c r="H264" s="300"/>
      <c r="I264" s="483"/>
      <c r="J264" s="315"/>
      <c r="K264" s="530"/>
      <c r="L264" s="315"/>
      <c r="M264" s="296"/>
    </row>
    <row r="265" spans="1:13">
      <c r="A265" s="273"/>
      <c r="B265" s="152"/>
      <c r="C265" s="152"/>
      <c r="D265" s="152"/>
      <c r="E265" s="392"/>
      <c r="F265" s="484"/>
      <c r="G265" s="484"/>
      <c r="H265" s="300"/>
      <c r="I265" s="483"/>
      <c r="J265" s="315"/>
      <c r="K265" s="530"/>
      <c r="L265" s="315"/>
      <c r="M265" s="296"/>
    </row>
    <row r="266" spans="1:13">
      <c r="A266" s="377">
        <f>A254+1</f>
        <v>18</v>
      </c>
      <c r="B266" s="1139" t="s">
        <v>892</v>
      </c>
      <c r="C266" s="152"/>
      <c r="D266" s="152"/>
      <c r="E266" s="392"/>
      <c r="F266" s="484"/>
      <c r="G266" s="484"/>
      <c r="H266" s="300"/>
      <c r="I266" s="483"/>
      <c r="J266" s="315"/>
      <c r="K266" s="530"/>
      <c r="L266" s="315"/>
      <c r="M266" s="296"/>
    </row>
    <row r="267" spans="1:13" ht="7.15" customHeight="1">
      <c r="A267" s="273"/>
      <c r="B267" s="497"/>
      <c r="C267" s="152"/>
      <c r="D267" s="152"/>
      <c r="E267" s="392"/>
      <c r="F267" s="484"/>
      <c r="G267" s="484"/>
      <c r="H267" s="300"/>
      <c r="I267" s="483"/>
      <c r="J267" s="315"/>
      <c r="K267" s="530"/>
      <c r="L267" s="315"/>
      <c r="M267" s="296"/>
    </row>
    <row r="268" spans="1:13" ht="15">
      <c r="A268" s="273"/>
      <c r="B268" s="497" t="s">
        <v>12</v>
      </c>
      <c r="C268" s="152"/>
      <c r="D268" s="152"/>
      <c r="E268" s="392"/>
      <c r="F268" s="484"/>
      <c r="G268" s="484"/>
      <c r="H268" s="300"/>
      <c r="I268" s="483"/>
      <c r="J268" s="299">
        <f>L272</f>
        <v>2110341.73</v>
      </c>
      <c r="K268" s="160"/>
      <c r="L268" s="266">
        <v>1060509.3</v>
      </c>
      <c r="M268" s="296"/>
    </row>
    <row r="269" spans="1:13" ht="15">
      <c r="A269" s="273"/>
      <c r="B269" s="497" t="s">
        <v>597</v>
      </c>
      <c r="C269" s="152"/>
      <c r="D269" s="152"/>
      <c r="E269" s="392"/>
      <c r="F269" s="484"/>
      <c r="G269" s="484"/>
      <c r="H269" s="300"/>
      <c r="I269" s="483"/>
      <c r="J269" s="475">
        <v>0</v>
      </c>
      <c r="K269" s="145"/>
      <c r="L269" s="266">
        <v>1257944.1000000001</v>
      </c>
      <c r="M269" s="296"/>
    </row>
    <row r="270" spans="1:13">
      <c r="A270" s="273"/>
      <c r="B270" s="497"/>
      <c r="C270" s="152"/>
      <c r="D270" s="152"/>
      <c r="E270" s="392"/>
      <c r="F270" s="484"/>
      <c r="G270" s="484"/>
      <c r="H270" s="300"/>
      <c r="I270" s="483"/>
      <c r="J270" s="158">
        <f>SUM(J268:J269)</f>
        <v>2110341.73</v>
      </c>
      <c r="K270" s="145"/>
      <c r="L270" s="158">
        <v>2318453.4000000004</v>
      </c>
      <c r="M270" s="296"/>
    </row>
    <row r="271" spans="1:13" ht="15">
      <c r="A271" s="273"/>
      <c r="B271" s="497" t="s">
        <v>599</v>
      </c>
      <c r="C271" s="152"/>
      <c r="D271" s="152"/>
      <c r="E271" s="392"/>
      <c r="F271" s="484"/>
      <c r="G271" s="484"/>
      <c r="H271" s="300"/>
      <c r="I271" s="483"/>
      <c r="J271" s="266">
        <v>1258180.94</v>
      </c>
      <c r="K271" s="67"/>
      <c r="L271" s="266">
        <v>208111.66999999998</v>
      </c>
      <c r="M271" s="296"/>
    </row>
    <row r="272" spans="1:13" ht="15">
      <c r="A272" s="273"/>
      <c r="B272" s="497"/>
      <c r="C272" s="152"/>
      <c r="D272" s="152"/>
      <c r="E272" s="392"/>
      <c r="F272" s="696"/>
      <c r="G272" s="696"/>
      <c r="H272" s="300"/>
      <c r="I272" s="670" t="s">
        <v>1444</v>
      </c>
      <c r="J272" s="474">
        <f>-SUMIFS('TB 21-22'!L:L,'TB 21-22'!B:B,'Notes 6-29'!I272)</f>
        <v>852160.79</v>
      </c>
      <c r="K272" s="323"/>
      <c r="L272" s="474">
        <v>2110341.73</v>
      </c>
      <c r="M272" s="296"/>
    </row>
    <row r="273" spans="1:13" ht="15">
      <c r="A273" s="273"/>
      <c r="B273" s="497" t="s">
        <v>956</v>
      </c>
      <c r="C273" s="152"/>
      <c r="D273" s="152"/>
      <c r="E273" s="392"/>
      <c r="F273" s="484"/>
      <c r="G273" s="484"/>
      <c r="H273" s="300"/>
      <c r="I273" s="483"/>
      <c r="J273" s="1140">
        <v>852160.79</v>
      </c>
      <c r="K273" s="152"/>
      <c r="L273" s="266">
        <v>1172411.81165391</v>
      </c>
      <c r="M273" s="296"/>
    </row>
    <row r="274" spans="1:13" ht="15" thickBot="1">
      <c r="A274" s="273"/>
      <c r="B274" s="497"/>
      <c r="C274" s="152"/>
      <c r="D274" s="152"/>
      <c r="E274" s="392"/>
      <c r="F274" s="484"/>
      <c r="G274" s="484"/>
      <c r="H274" s="300"/>
      <c r="I274" s="670" t="s">
        <v>1444</v>
      </c>
      <c r="J274" s="307">
        <f>J272-J273</f>
        <v>0</v>
      </c>
      <c r="K274" s="489"/>
      <c r="L274" s="307">
        <v>937929.91834609001</v>
      </c>
      <c r="M274" s="296"/>
    </row>
    <row r="275" spans="1:13" ht="15" thickTop="1">
      <c r="A275" s="273"/>
      <c r="B275" s="152"/>
      <c r="C275" s="152"/>
      <c r="D275" s="152"/>
      <c r="E275" s="392"/>
      <c r="F275" s="484"/>
      <c r="G275" s="484"/>
      <c r="H275" s="300"/>
      <c r="I275" s="483"/>
      <c r="J275" s="315"/>
      <c r="K275" s="530"/>
      <c r="L275" s="315"/>
      <c r="M275" s="296"/>
    </row>
    <row r="276" spans="1:13" ht="3.75" customHeight="1">
      <c r="A276" s="273"/>
      <c r="B276" s="152"/>
      <c r="C276" s="152"/>
      <c r="D276" s="152"/>
      <c r="E276" s="392"/>
      <c r="F276" s="484"/>
      <c r="G276" s="484"/>
      <c r="H276" s="300"/>
      <c r="I276" s="483"/>
      <c r="J276" s="315"/>
      <c r="K276" s="530"/>
      <c r="L276" s="315"/>
      <c r="M276" s="296"/>
    </row>
    <row r="277" spans="1:13" ht="15" customHeight="1">
      <c r="A277" s="273"/>
      <c r="B277" s="1080" t="s">
        <v>1505</v>
      </c>
      <c r="C277" s="1080"/>
      <c r="D277" s="1080"/>
      <c r="E277" s="1080"/>
      <c r="F277" s="1080"/>
      <c r="G277" s="1080"/>
      <c r="H277" s="1080"/>
      <c r="I277" s="1080"/>
      <c r="J277" s="1080"/>
      <c r="K277" s="1080"/>
      <c r="L277" s="1080"/>
      <c r="M277" s="296"/>
    </row>
    <row r="278" spans="1:13">
      <c r="A278" s="273"/>
      <c r="B278" s="1080"/>
      <c r="C278" s="1080"/>
      <c r="D278" s="1080"/>
      <c r="E278" s="1080"/>
      <c r="F278" s="1080"/>
      <c r="G278" s="1080"/>
      <c r="H278" s="1080"/>
      <c r="I278" s="1080"/>
      <c r="J278" s="1080"/>
      <c r="K278" s="1080"/>
      <c r="L278" s="1080"/>
      <c r="M278" s="296"/>
    </row>
    <row r="279" spans="1:13">
      <c r="A279" s="273"/>
      <c r="B279" s="1080"/>
      <c r="C279" s="1080"/>
      <c r="D279" s="1080"/>
      <c r="E279" s="1080"/>
      <c r="F279" s="1080"/>
      <c r="G279" s="1080"/>
      <c r="H279" s="1080"/>
      <c r="I279" s="1080"/>
      <c r="J279" s="1080"/>
      <c r="K279" s="1080"/>
      <c r="L279" s="1080"/>
      <c r="M279" s="296"/>
    </row>
    <row r="280" spans="1:13" ht="66.650000000000006" customHeight="1">
      <c r="A280" s="273"/>
      <c r="B280" s="1080"/>
      <c r="C280" s="1080"/>
      <c r="D280" s="1080"/>
      <c r="E280" s="1080"/>
      <c r="F280" s="1080"/>
      <c r="G280" s="1080"/>
      <c r="H280" s="1080"/>
      <c r="I280" s="1080"/>
      <c r="J280" s="1080"/>
      <c r="K280" s="1080"/>
      <c r="L280" s="1080"/>
      <c r="M280" s="296"/>
    </row>
    <row r="281" spans="1:13">
      <c r="A281" s="273"/>
      <c r="B281" s="152"/>
      <c r="C281" s="152"/>
      <c r="D281" s="152"/>
      <c r="E281" s="392"/>
      <c r="F281" s="484"/>
      <c r="G281" s="484"/>
      <c r="H281" s="300"/>
      <c r="I281" s="483"/>
      <c r="J281" s="315"/>
      <c r="K281" s="530"/>
      <c r="L281" s="315"/>
      <c r="M281" s="296"/>
    </row>
    <row r="282" spans="1:13">
      <c r="A282" s="377">
        <f>A266+1</f>
        <v>19</v>
      </c>
      <c r="B282" s="361" t="s">
        <v>955</v>
      </c>
      <c r="C282" s="152"/>
      <c r="D282" s="152"/>
      <c r="E282" s="392"/>
      <c r="F282" s="484"/>
      <c r="G282" s="484"/>
      <c r="H282" s="300"/>
      <c r="I282" s="483"/>
      <c r="J282" s="315"/>
      <c r="K282" s="530"/>
      <c r="L282" s="315"/>
      <c r="M282" s="296"/>
    </row>
    <row r="283" spans="1:13">
      <c r="A283" s="273"/>
      <c r="B283" s="152"/>
      <c r="C283" s="152"/>
      <c r="D283" s="152"/>
      <c r="E283" s="392"/>
      <c r="F283" s="484"/>
      <c r="G283" s="484"/>
      <c r="H283" s="300"/>
      <c r="I283" s="483"/>
      <c r="J283" s="315"/>
      <c r="K283" s="530"/>
      <c r="L283" s="315"/>
      <c r="M283" s="296"/>
    </row>
    <row r="284" spans="1:13">
      <c r="A284" s="273"/>
      <c r="B284" s="152" t="s">
        <v>12</v>
      </c>
      <c r="C284" s="152"/>
      <c r="D284" s="152"/>
      <c r="E284" s="392"/>
      <c r="F284" s="484"/>
      <c r="G284" s="484"/>
      <c r="H284" s="300"/>
      <c r="I284" s="483"/>
      <c r="J284" s="299">
        <f>L288</f>
        <v>1668626.67</v>
      </c>
      <c r="K284" s="160"/>
      <c r="L284" s="299">
        <v>983365.06</v>
      </c>
      <c r="M284" s="296"/>
    </row>
    <row r="285" spans="1:13">
      <c r="A285" s="273"/>
      <c r="B285" s="497" t="s">
        <v>597</v>
      </c>
      <c r="C285" s="152"/>
      <c r="D285" s="152"/>
      <c r="E285" s="392"/>
      <c r="F285" s="484"/>
      <c r="G285" s="484"/>
      <c r="H285" s="300"/>
      <c r="I285" s="483"/>
      <c r="J285" s="155">
        <v>2580000</v>
      </c>
      <c r="K285" s="145"/>
      <c r="L285" s="299">
        <v>1000000</v>
      </c>
      <c r="M285" s="296"/>
    </row>
    <row r="286" spans="1:13">
      <c r="A286" s="273"/>
      <c r="B286" s="152"/>
      <c r="C286" s="152"/>
      <c r="D286" s="152"/>
      <c r="E286" s="392"/>
      <c r="F286" s="484"/>
      <c r="G286" s="484"/>
      <c r="H286" s="300"/>
      <c r="I286" s="483"/>
      <c r="J286" s="158">
        <f>J284+J285</f>
        <v>4248626.67</v>
      </c>
      <c r="K286" s="145"/>
      <c r="L286" s="158">
        <v>1983365.06</v>
      </c>
      <c r="M286" s="296"/>
    </row>
    <row r="287" spans="1:13" ht="15">
      <c r="A287" s="273"/>
      <c r="B287" s="497" t="s">
        <v>599</v>
      </c>
      <c r="C287" s="152"/>
      <c r="D287" s="152"/>
      <c r="E287" s="392"/>
      <c r="F287" s="484"/>
      <c r="G287" s="484"/>
      <c r="H287" s="300"/>
      <c r="I287" s="483"/>
      <c r="J287" s="155">
        <v>419652.52</v>
      </c>
      <c r="K287" s="67"/>
      <c r="L287" s="299">
        <v>314738.39000000013</v>
      </c>
      <c r="M287" s="296"/>
    </row>
    <row r="288" spans="1:13">
      <c r="A288" s="273"/>
      <c r="B288" s="497"/>
      <c r="C288" s="152"/>
      <c r="D288" s="152"/>
      <c r="E288" s="392"/>
      <c r="F288" s="696"/>
      <c r="G288" s="696"/>
      <c r="H288" s="300"/>
      <c r="I288" s="670" t="s">
        <v>1305</v>
      </c>
      <c r="J288" s="158">
        <f>-SUMIFS('TB 21-22'!L:L,'TB 21-22'!B:B,'Notes 6-29'!I288)</f>
        <v>3828974.14</v>
      </c>
      <c r="K288" s="145"/>
      <c r="L288" s="158">
        <v>1668626.67</v>
      </c>
      <c r="M288" s="296"/>
    </row>
    <row r="289" spans="1:13" ht="15">
      <c r="A289" s="273"/>
      <c r="B289" s="497" t="s">
        <v>956</v>
      </c>
      <c r="C289" s="152"/>
      <c r="D289" s="152"/>
      <c r="E289" s="392"/>
      <c r="F289" s="695"/>
      <c r="G289" s="695"/>
      <c r="H289" s="300"/>
      <c r="I289" s="694"/>
      <c r="J289" s="317">
        <v>335974.39</v>
      </c>
      <c r="K289" s="67"/>
      <c r="L289" s="317">
        <v>724565.65</v>
      </c>
      <c r="M289" s="296"/>
    </row>
    <row r="290" spans="1:13" ht="15" thickBot="1">
      <c r="A290" s="273"/>
      <c r="B290" s="152"/>
      <c r="C290" s="152"/>
      <c r="D290" s="152"/>
      <c r="E290" s="392"/>
      <c r="F290" s="484"/>
      <c r="G290" s="484"/>
      <c r="H290" s="300"/>
      <c r="I290" s="670" t="s">
        <v>1305</v>
      </c>
      <c r="J290" s="307">
        <f>J288-J289</f>
        <v>3492999.75</v>
      </c>
      <c r="K290" s="489"/>
      <c r="L290" s="309">
        <v>944061.0199999999</v>
      </c>
      <c r="M290" s="296"/>
    </row>
    <row r="291" spans="1:13" ht="15" thickTop="1">
      <c r="A291" s="273"/>
      <c r="B291" s="152"/>
      <c r="C291" s="152"/>
      <c r="D291" s="152"/>
      <c r="E291" s="392"/>
      <c r="F291" s="484"/>
      <c r="G291" s="484"/>
      <c r="H291" s="300"/>
      <c r="I291" s="483"/>
      <c r="J291" s="315"/>
      <c r="K291" s="530"/>
      <c r="L291" s="315"/>
      <c r="M291" s="296"/>
    </row>
    <row r="292" spans="1:13">
      <c r="A292" s="273"/>
      <c r="B292" s="1079" t="s">
        <v>1495</v>
      </c>
      <c r="C292" s="1079"/>
      <c r="D292" s="1079"/>
      <c r="E292" s="1079"/>
      <c r="F292" s="1079"/>
      <c r="G292" s="1079"/>
      <c r="H292" s="1079"/>
      <c r="I292" s="1079"/>
      <c r="J292" s="1079"/>
      <c r="K292" s="1079"/>
      <c r="L292" s="1079"/>
      <c r="M292" s="296"/>
    </row>
    <row r="293" spans="1:13" ht="18" customHeight="1">
      <c r="A293" s="273"/>
      <c r="B293" s="1079"/>
      <c r="C293" s="1079"/>
      <c r="D293" s="1079"/>
      <c r="E293" s="1079"/>
      <c r="F293" s="1079"/>
      <c r="G293" s="1079"/>
      <c r="H293" s="1079"/>
      <c r="I293" s="1079"/>
      <c r="J293" s="1079"/>
      <c r="K293" s="1079"/>
      <c r="L293" s="1079"/>
      <c r="M293" s="296"/>
    </row>
    <row r="294" spans="1:13">
      <c r="A294" s="273"/>
      <c r="B294" s="152"/>
      <c r="C294" s="152"/>
      <c r="D294" s="152"/>
      <c r="E294" s="392"/>
      <c r="F294" s="484"/>
      <c r="G294" s="484"/>
      <c r="H294" s="300"/>
      <c r="I294" s="483"/>
      <c r="J294" s="315"/>
      <c r="K294" s="530"/>
      <c r="L294" s="315"/>
      <c r="M294" s="296"/>
    </row>
    <row r="295" spans="1:13">
      <c r="A295" s="273"/>
      <c r="B295" s="152"/>
      <c r="C295" s="152"/>
      <c r="D295" s="152"/>
      <c r="E295" s="709"/>
      <c r="F295" s="709"/>
      <c r="G295" s="709"/>
      <c r="H295" s="709"/>
      <c r="I295" s="709"/>
      <c r="J295" s="709"/>
      <c r="K295" s="709"/>
      <c r="L295" s="709"/>
      <c r="M295" s="296"/>
    </row>
    <row r="296" spans="1:13">
      <c r="A296" s="273"/>
      <c r="B296" s="152"/>
      <c r="C296" s="152"/>
      <c r="D296" s="152"/>
      <c r="E296" s="392"/>
      <c r="F296" s="484"/>
      <c r="G296" s="484"/>
      <c r="H296" s="484"/>
      <c r="I296" s="483"/>
      <c r="J296" s="296"/>
      <c r="K296" s="297"/>
      <c r="L296" s="483"/>
      <c r="M296" s="296"/>
    </row>
    <row r="297" spans="1:13">
      <c r="A297" s="273"/>
      <c r="B297" s="152"/>
      <c r="C297" s="152"/>
      <c r="D297" s="152"/>
      <c r="E297" s="392"/>
      <c r="F297" s="484"/>
      <c r="G297" s="484"/>
      <c r="H297" s="484"/>
      <c r="I297" s="357" t="s">
        <v>3</v>
      </c>
      <c r="J297" s="1065" t="s">
        <v>835</v>
      </c>
      <c r="K297" s="1065"/>
      <c r="L297" s="1065"/>
      <c r="M297" s="296"/>
    </row>
    <row r="298" spans="1:13" ht="16">
      <c r="A298" s="273"/>
      <c r="B298" s="152"/>
      <c r="C298" s="152"/>
      <c r="D298" s="152"/>
      <c r="E298" s="392"/>
      <c r="F298" s="484"/>
      <c r="G298" s="484"/>
      <c r="H298" s="484"/>
      <c r="I298" s="254"/>
      <c r="J298" s="256">
        <v>2022</v>
      </c>
      <c r="K298" s="257"/>
      <c r="L298" s="256">
        <v>2021</v>
      </c>
      <c r="M298" s="296"/>
    </row>
    <row r="299" spans="1:13">
      <c r="A299" s="273"/>
      <c r="B299" s="152"/>
      <c r="C299" s="152"/>
      <c r="D299" s="152"/>
      <c r="E299" s="392"/>
      <c r="F299" s="484"/>
      <c r="G299" s="484"/>
      <c r="H299" s="484"/>
      <c r="J299" s="61" t="s">
        <v>20</v>
      </c>
      <c r="K299" s="258"/>
      <c r="L299" s="61" t="s">
        <v>20</v>
      </c>
      <c r="M299" s="296"/>
    </row>
    <row r="300" spans="1:13" ht="2.25" customHeight="1">
      <c r="B300" s="483"/>
      <c r="C300" s="152"/>
      <c r="D300" s="152"/>
      <c r="E300" s="152"/>
      <c r="G300" s="152"/>
      <c r="H300" s="152"/>
      <c r="I300" s="310"/>
      <c r="J300" s="311"/>
      <c r="K300" s="145"/>
      <c r="L300" s="311"/>
      <c r="M300" s="311"/>
    </row>
    <row r="301" spans="1:13" ht="2.25" customHeight="1">
      <c r="B301" s="483"/>
      <c r="C301" s="152"/>
      <c r="D301" s="152"/>
      <c r="E301" s="152"/>
      <c r="G301" s="152"/>
      <c r="H301" s="152"/>
      <c r="I301" s="310"/>
      <c r="J301" s="311"/>
      <c r="K301" s="145"/>
      <c r="L301" s="311"/>
      <c r="M301" s="311"/>
    </row>
    <row r="302" spans="1:13" ht="5.25" customHeight="1">
      <c r="B302" s="483"/>
      <c r="C302" s="152"/>
      <c r="D302" s="152"/>
      <c r="E302" s="152"/>
      <c r="G302" s="152"/>
      <c r="H302" s="152"/>
      <c r="I302" s="310"/>
      <c r="J302" s="311"/>
      <c r="K302" s="145"/>
      <c r="L302" s="311"/>
      <c r="M302" s="311"/>
    </row>
    <row r="303" spans="1:13">
      <c r="A303" s="278">
        <f>A282+1</f>
        <v>20</v>
      </c>
      <c r="B303" s="157" t="s">
        <v>208</v>
      </c>
      <c r="C303" s="157"/>
      <c r="D303" s="157"/>
      <c r="E303" s="157"/>
      <c r="J303" s="303"/>
      <c r="L303" s="303"/>
      <c r="M303" s="303"/>
    </row>
    <row r="304" spans="1:13" ht="6" customHeight="1">
      <c r="A304" s="278"/>
      <c r="B304" s="157"/>
      <c r="C304" s="157"/>
      <c r="D304" s="157"/>
      <c r="E304" s="157"/>
      <c r="J304" s="303"/>
      <c r="L304" s="299"/>
      <c r="M304" s="303"/>
    </row>
    <row r="305" spans="1:30">
      <c r="A305" s="273"/>
      <c r="B305" s="392" t="str">
        <f>B327</f>
        <v>Export Development Fund (EDF) loan</v>
      </c>
      <c r="C305" s="152"/>
      <c r="D305" s="488"/>
      <c r="E305" s="488"/>
      <c r="H305" s="312"/>
      <c r="I305" s="313">
        <f>A327</f>
        <v>20.100000000000001</v>
      </c>
      <c r="J305" s="299">
        <f>J333</f>
        <v>37382.800000000003</v>
      </c>
      <c r="K305" s="314"/>
      <c r="L305" s="299">
        <v>1439843.73</v>
      </c>
      <c r="M305" s="299"/>
    </row>
    <row r="306" spans="1:30">
      <c r="A306" s="273"/>
      <c r="B306" s="392" t="str">
        <f>B343</f>
        <v>UPAS loan</v>
      </c>
      <c r="C306" s="152"/>
      <c r="D306" s="488"/>
      <c r="E306" s="488"/>
      <c r="H306" s="312"/>
      <c r="I306" s="313">
        <f>A343</f>
        <v>20.200000000000003</v>
      </c>
      <c r="J306" s="299">
        <f>J349</f>
        <v>1545081.49</v>
      </c>
      <c r="K306" s="299">
        <f t="shared" ref="K306" si="5">K349</f>
        <v>0</v>
      </c>
      <c r="L306" s="299">
        <v>239691.11</v>
      </c>
      <c r="M306" s="299"/>
    </row>
    <row r="307" spans="1:30" hidden="1">
      <c r="A307" s="273"/>
      <c r="B307" s="392" t="str">
        <f>B359</f>
        <v>Inter company</v>
      </c>
      <c r="C307" s="152"/>
      <c r="D307" s="488"/>
      <c r="E307" s="488"/>
      <c r="H307" s="312"/>
      <c r="I307" s="313">
        <f>A359</f>
        <v>20.300000000000004</v>
      </c>
      <c r="J307" s="299">
        <f>J363</f>
        <v>0</v>
      </c>
      <c r="K307" s="299">
        <f t="shared" ref="K307" si="6">K363</f>
        <v>0</v>
      </c>
      <c r="L307" s="299">
        <v>0</v>
      </c>
      <c r="M307" s="299"/>
    </row>
    <row r="308" spans="1:30">
      <c r="A308" s="273"/>
      <c r="B308" s="392" t="str">
        <f>B373</f>
        <v>Short term loan from bank</v>
      </c>
      <c r="C308" s="152"/>
      <c r="D308" s="488"/>
      <c r="E308" s="488"/>
      <c r="H308" s="312"/>
      <c r="I308" s="313">
        <f>A373</f>
        <v>20.300000000000004</v>
      </c>
      <c r="J308" s="299">
        <f>J379</f>
        <v>1396399</v>
      </c>
      <c r="K308" s="299">
        <f t="shared" ref="K308" si="7">K379</f>
        <v>0</v>
      </c>
      <c r="L308" s="299">
        <v>0</v>
      </c>
      <c r="M308" s="299"/>
    </row>
    <row r="309" spans="1:30" ht="15" thickBot="1">
      <c r="A309" s="278"/>
      <c r="B309" s="267"/>
      <c r="C309" s="488"/>
      <c r="D309" s="488"/>
      <c r="E309" s="488"/>
      <c r="H309" s="312"/>
      <c r="I309" s="152"/>
      <c r="J309" s="1141">
        <f>SUM(J305:J308)</f>
        <v>2978863.29</v>
      </c>
      <c r="K309" s="315">
        <f t="shared" ref="K309" si="8">SUM(K305:K308)</f>
        <v>0</v>
      </c>
      <c r="L309" s="307">
        <v>1679534.8399999999</v>
      </c>
      <c r="M309" s="315"/>
    </row>
    <row r="310" spans="1:30" ht="15" thickTop="1">
      <c r="A310" s="278"/>
      <c r="B310" s="267"/>
      <c r="C310" s="488"/>
      <c r="D310" s="488"/>
      <c r="E310" s="488"/>
      <c r="H310" s="312"/>
      <c r="I310" s="152"/>
      <c r="J310" s="315"/>
      <c r="K310" s="315"/>
      <c r="L310" s="315"/>
      <c r="M310" s="315"/>
    </row>
    <row r="311" spans="1:30" s="739" customFormat="1" ht="31.5" customHeight="1">
      <c r="A311" s="916"/>
      <c r="B311" s="1035" t="s">
        <v>4159</v>
      </c>
      <c r="C311" s="1035"/>
      <c r="D311" s="1035"/>
      <c r="E311" s="1035"/>
      <c r="F311" s="1035"/>
      <c r="G311" s="1035"/>
      <c r="H311" s="1035"/>
      <c r="I311" s="1035"/>
      <c r="J311" s="1035"/>
      <c r="K311" s="1035"/>
      <c r="L311" s="1035"/>
      <c r="M311" s="917"/>
      <c r="N311" s="917"/>
      <c r="O311" s="918"/>
      <c r="P311" s="917"/>
      <c r="Q311" s="919"/>
      <c r="R311" s="919"/>
      <c r="S311" s="919"/>
      <c r="T311" s="919"/>
      <c r="U311" s="917"/>
      <c r="W311" s="920"/>
      <c r="X311" s="745"/>
      <c r="Y311" s="921"/>
      <c r="AD311" s="920"/>
    </row>
    <row r="312" spans="1:30" s="739" customFormat="1">
      <c r="A312" s="916"/>
      <c r="B312" s="1031" t="s">
        <v>4162</v>
      </c>
      <c r="C312" s="1031"/>
      <c r="D312" s="1031"/>
      <c r="E312" s="1031"/>
      <c r="F312" s="1031"/>
      <c r="G312" s="1031"/>
      <c r="H312" s="1031"/>
      <c r="I312" s="1031"/>
      <c r="J312" s="1031"/>
      <c r="K312" s="1031"/>
      <c r="L312" s="1031"/>
      <c r="M312" s="917"/>
      <c r="N312" s="917"/>
      <c r="O312" s="918"/>
      <c r="P312" s="917"/>
      <c r="Q312" s="919"/>
      <c r="R312" s="919"/>
      <c r="S312" s="919"/>
      <c r="T312" s="919"/>
      <c r="U312" s="917"/>
      <c r="W312" s="920"/>
      <c r="X312" s="745"/>
      <c r="Y312" s="921"/>
    </row>
    <row r="313" spans="1:30" s="739" customFormat="1" ht="2.25" customHeight="1">
      <c r="A313" s="916"/>
      <c r="B313" s="914"/>
      <c r="C313" s="914"/>
      <c r="D313" s="914"/>
      <c r="E313" s="914"/>
      <c r="F313" s="914"/>
      <c r="G313" s="914"/>
      <c r="H313" s="914"/>
      <c r="I313" s="914"/>
      <c r="J313" s="945"/>
      <c r="K313" s="914"/>
      <c r="L313" s="914"/>
      <c r="M313" s="917"/>
      <c r="N313" s="917"/>
      <c r="O313" s="918"/>
      <c r="P313" s="917"/>
      <c r="Q313" s="919"/>
      <c r="R313" s="919"/>
      <c r="S313" s="919"/>
      <c r="T313" s="919"/>
      <c r="U313" s="917"/>
      <c r="W313" s="920"/>
      <c r="X313" s="745"/>
      <c r="Y313" s="921"/>
    </row>
    <row r="314" spans="1:30" s="739" customFormat="1" ht="28.5" customHeight="1">
      <c r="A314" s="916"/>
      <c r="B314" s="1031" t="s">
        <v>4163</v>
      </c>
      <c r="C314" s="1031"/>
      <c r="D314" s="1031"/>
      <c r="E314" s="1031"/>
      <c r="F314" s="1031"/>
      <c r="G314" s="1031"/>
      <c r="H314" s="1031"/>
      <c r="I314" s="1031"/>
      <c r="J314" s="1031"/>
      <c r="K314" s="1031"/>
      <c r="L314" s="1031"/>
      <c r="M314" s="917"/>
      <c r="N314" s="917"/>
      <c r="O314" s="918"/>
      <c r="P314" s="917"/>
      <c r="Q314" s="927"/>
      <c r="R314" s="919"/>
      <c r="S314" s="919"/>
      <c r="T314" s="919"/>
      <c r="U314" s="917"/>
      <c r="W314" s="920"/>
      <c r="X314" s="745"/>
      <c r="Y314" s="921"/>
    </row>
    <row r="315" spans="1:30" s="739" customFormat="1" ht="3.65" customHeight="1">
      <c r="A315" s="916"/>
      <c r="B315" s="914"/>
      <c r="C315" s="914"/>
      <c r="D315" s="914"/>
      <c r="E315" s="914"/>
      <c r="F315" s="914"/>
      <c r="G315" s="914"/>
      <c r="H315" s="914"/>
      <c r="I315" s="914"/>
      <c r="J315" s="945"/>
      <c r="K315" s="914"/>
      <c r="L315" s="914"/>
      <c r="M315" s="917"/>
      <c r="N315" s="917"/>
      <c r="O315" s="918"/>
      <c r="P315" s="917"/>
      <c r="Q315" s="919"/>
      <c r="R315" s="919"/>
      <c r="S315" s="919"/>
      <c r="T315" s="919"/>
      <c r="U315" s="917"/>
      <c r="W315" s="920"/>
      <c r="X315" s="745"/>
      <c r="Y315" s="921"/>
    </row>
    <row r="316" spans="1:30" s="739" customFormat="1">
      <c r="A316" s="916"/>
      <c r="B316" s="1031" t="s">
        <v>4164</v>
      </c>
      <c r="C316" s="1031"/>
      <c r="D316" s="1031"/>
      <c r="E316" s="1031"/>
      <c r="F316" s="1031"/>
      <c r="G316" s="1031"/>
      <c r="H316" s="1031"/>
      <c r="I316" s="1031"/>
      <c r="J316" s="1031"/>
      <c r="K316" s="1031"/>
      <c r="L316" s="1031"/>
      <c r="M316" s="917"/>
      <c r="N316" s="917"/>
      <c r="O316" s="918"/>
      <c r="P316" s="917"/>
      <c r="Q316" s="919"/>
      <c r="R316" s="919"/>
      <c r="S316" s="919"/>
      <c r="T316" s="919"/>
      <c r="U316" s="917"/>
      <c r="W316" s="920"/>
      <c r="X316" s="745"/>
      <c r="Y316" s="921"/>
    </row>
    <row r="317" spans="1:30" s="739" customFormat="1" ht="4.1500000000000004" customHeight="1">
      <c r="A317" s="916"/>
      <c r="B317" s="914"/>
      <c r="C317" s="914"/>
      <c r="D317" s="914"/>
      <c r="E317" s="914"/>
      <c r="F317" s="914"/>
      <c r="G317" s="914"/>
      <c r="H317" s="914"/>
      <c r="I317" s="914"/>
      <c r="J317" s="945"/>
      <c r="K317" s="914"/>
      <c r="L317" s="914"/>
      <c r="M317" s="917"/>
      <c r="N317" s="917"/>
      <c r="O317" s="918"/>
      <c r="P317" s="917"/>
      <c r="Q317" s="919"/>
      <c r="R317" s="919"/>
      <c r="S317" s="919"/>
      <c r="T317" s="919"/>
      <c r="U317" s="917"/>
      <c r="W317" s="920"/>
      <c r="X317" s="745"/>
      <c r="Y317" s="921"/>
    </row>
    <row r="318" spans="1:30" s="739" customFormat="1">
      <c r="A318" s="916"/>
      <c r="B318" s="1031" t="s">
        <v>4165</v>
      </c>
      <c r="C318" s="1031"/>
      <c r="D318" s="1031"/>
      <c r="E318" s="1031"/>
      <c r="F318" s="1031"/>
      <c r="G318" s="1031"/>
      <c r="H318" s="1031"/>
      <c r="I318" s="1031"/>
      <c r="J318" s="1031"/>
      <c r="K318" s="1031"/>
      <c r="L318" s="1031"/>
      <c r="M318" s="917"/>
      <c r="N318" s="917"/>
      <c r="O318" s="918"/>
      <c r="P318" s="917"/>
      <c r="Q318" s="919"/>
      <c r="R318" s="919"/>
      <c r="S318" s="919"/>
      <c r="T318" s="919"/>
      <c r="U318" s="917"/>
      <c r="W318" s="920"/>
      <c r="X318" s="745"/>
      <c r="Y318" s="921"/>
    </row>
    <row r="319" spans="1:30" s="739" customFormat="1" ht="4.5" customHeight="1">
      <c r="A319" s="916"/>
      <c r="B319" s="914"/>
      <c r="C319" s="914"/>
      <c r="D319" s="914"/>
      <c r="E319" s="914"/>
      <c r="F319" s="914"/>
      <c r="G319" s="914"/>
      <c r="H319" s="914"/>
      <c r="I319" s="914"/>
      <c r="J319" s="945"/>
      <c r="K319" s="914"/>
      <c r="L319" s="914"/>
      <c r="M319" s="917"/>
      <c r="N319" s="917"/>
      <c r="O319" s="918"/>
      <c r="P319" s="917"/>
      <c r="Q319" s="919"/>
      <c r="R319" s="919"/>
      <c r="S319" s="919"/>
      <c r="T319" s="919"/>
      <c r="U319" s="917"/>
      <c r="W319" s="920"/>
      <c r="X319" s="745"/>
      <c r="Y319" s="921"/>
    </row>
    <row r="320" spans="1:30" s="739" customFormat="1">
      <c r="A320" s="916"/>
      <c r="B320" s="1031" t="s">
        <v>4166</v>
      </c>
      <c r="C320" s="1031"/>
      <c r="D320" s="1031"/>
      <c r="E320" s="1031"/>
      <c r="F320" s="1031"/>
      <c r="G320" s="1031"/>
      <c r="H320" s="1031"/>
      <c r="I320" s="1031"/>
      <c r="J320" s="1031"/>
      <c r="K320" s="1031"/>
      <c r="L320" s="1031"/>
      <c r="M320" s="917"/>
      <c r="N320" s="917"/>
      <c r="O320" s="918"/>
      <c r="P320" s="917"/>
      <c r="Q320" s="919"/>
      <c r="R320" s="919"/>
      <c r="S320" s="919"/>
      <c r="T320" s="919"/>
      <c r="U320" s="917"/>
      <c r="W320" s="920"/>
      <c r="X320" s="745"/>
      <c r="Y320" s="921"/>
    </row>
    <row r="321" spans="1:25" s="739" customFormat="1" ht="4.5" customHeight="1">
      <c r="A321" s="916"/>
      <c r="B321" s="914"/>
      <c r="C321" s="914"/>
      <c r="D321" s="914"/>
      <c r="E321" s="914"/>
      <c r="F321" s="914"/>
      <c r="G321" s="914"/>
      <c r="H321" s="914"/>
      <c r="I321" s="914"/>
      <c r="J321" s="945"/>
      <c r="K321" s="914"/>
      <c r="L321" s="914"/>
      <c r="M321" s="917"/>
      <c r="N321" s="917"/>
      <c r="O321" s="918"/>
      <c r="P321" s="917"/>
      <c r="Q321" s="919"/>
      <c r="R321" s="919"/>
      <c r="S321" s="919"/>
      <c r="T321" s="919"/>
      <c r="U321" s="917"/>
      <c r="W321" s="920"/>
      <c r="X321" s="745"/>
      <c r="Y321" s="921"/>
    </row>
    <row r="322" spans="1:25" s="739" customFormat="1" ht="36.65" customHeight="1">
      <c r="A322" s="916"/>
      <c r="B322" s="1031" t="s">
        <v>4161</v>
      </c>
      <c r="C322" s="1031"/>
      <c r="D322" s="1031"/>
      <c r="E322" s="1031"/>
      <c r="F322" s="1031"/>
      <c r="G322" s="1031"/>
      <c r="H322" s="1031"/>
      <c r="I322" s="1031"/>
      <c r="J322" s="1031"/>
      <c r="K322" s="1031"/>
      <c r="L322" s="1031"/>
      <c r="M322" s="917"/>
      <c r="N322" s="917"/>
      <c r="O322" s="918"/>
      <c r="P322" s="917"/>
      <c r="Q322" s="919"/>
      <c r="R322" s="919"/>
      <c r="S322" s="919"/>
      <c r="T322" s="919"/>
      <c r="U322" s="917"/>
      <c r="W322" s="920"/>
      <c r="X322" s="745"/>
      <c r="Y322" s="921"/>
    </row>
    <row r="323" spans="1:25" s="739" customFormat="1" ht="36.65" customHeight="1">
      <c r="A323" s="916"/>
      <c r="B323" s="1031" t="s">
        <v>4160</v>
      </c>
      <c r="C323" s="1031"/>
      <c r="D323" s="1031"/>
      <c r="E323" s="1031"/>
      <c r="F323" s="1031"/>
      <c r="G323" s="1031"/>
      <c r="H323" s="1031"/>
      <c r="I323" s="1031"/>
      <c r="J323" s="1031"/>
      <c r="K323" s="1031"/>
      <c r="L323" s="1031"/>
      <c r="M323" s="917"/>
      <c r="N323" s="917"/>
      <c r="O323" s="918"/>
      <c r="P323" s="917"/>
      <c r="Q323" s="919"/>
      <c r="R323" s="919"/>
      <c r="S323" s="919"/>
      <c r="T323" s="919"/>
      <c r="U323" s="917"/>
      <c r="W323" s="920"/>
      <c r="X323" s="745"/>
      <c r="Y323" s="921"/>
    </row>
    <row r="324" spans="1:25">
      <c r="A324" s="278"/>
      <c r="B324" s="267" t="s">
        <v>4167</v>
      </c>
      <c r="C324" s="488"/>
      <c r="D324" s="488"/>
      <c r="E324" s="488"/>
      <c r="H324" s="312"/>
      <c r="I324" s="152"/>
      <c r="J324" s="315"/>
      <c r="K324" s="316"/>
      <c r="L324" s="315"/>
      <c r="M324" s="315"/>
    </row>
    <row r="325" spans="1:25" ht="4.5" customHeight="1">
      <c r="B325" s="490"/>
      <c r="C325" s="490"/>
      <c r="D325" s="490"/>
      <c r="E325" s="490"/>
      <c r="F325" s="490"/>
      <c r="G325" s="490"/>
      <c r="H325" s="490"/>
      <c r="I325" s="490"/>
      <c r="J325" s="490"/>
      <c r="K325" s="490"/>
      <c r="L325" s="490"/>
      <c r="M325" s="304"/>
    </row>
    <row r="326" spans="1:25" ht="6.75" customHeight="1">
      <c r="B326" s="490"/>
      <c r="C326" s="490"/>
      <c r="D326" s="490"/>
      <c r="E326" s="490"/>
      <c r="F326" s="490"/>
      <c r="G326" s="490"/>
      <c r="H326" s="490"/>
      <c r="I326" s="490"/>
      <c r="J326" s="490"/>
      <c r="K326" s="490"/>
      <c r="L326" s="490"/>
      <c r="M326" s="304"/>
    </row>
    <row r="327" spans="1:25">
      <c r="A327" s="294">
        <f>A303+0.1</f>
        <v>20.100000000000001</v>
      </c>
      <c r="B327" s="481" t="s">
        <v>1149</v>
      </c>
      <c r="C327" s="152"/>
      <c r="D327" s="152"/>
      <c r="E327" s="152"/>
      <c r="F327" s="152"/>
      <c r="G327" s="152"/>
      <c r="H327" s="152"/>
      <c r="I327" s="152"/>
      <c r="J327" s="145"/>
      <c r="K327" s="145"/>
      <c r="L327" s="145"/>
      <c r="M327" s="145"/>
    </row>
    <row r="328" spans="1:25" ht="3" customHeight="1">
      <c r="B328" s="483"/>
      <c r="C328" s="139"/>
      <c r="D328" s="139"/>
      <c r="E328" s="139"/>
      <c r="F328" s="483"/>
      <c r="G328" s="483"/>
      <c r="H328" s="483"/>
      <c r="I328" s="483"/>
      <c r="J328" s="483"/>
      <c r="K328" s="489"/>
      <c r="L328" s="483"/>
      <c r="M328" s="483"/>
    </row>
    <row r="329" spans="1:25">
      <c r="B329" s="152" t="s">
        <v>12</v>
      </c>
      <c r="C329" s="152"/>
      <c r="D329" s="152"/>
      <c r="E329" s="152"/>
      <c r="F329" s="483"/>
      <c r="G329" s="304"/>
      <c r="H329" s="304"/>
      <c r="I329" s="305"/>
      <c r="J329" s="299">
        <f>L333</f>
        <v>1439843.73</v>
      </c>
      <c r="K329" s="160"/>
      <c r="L329" s="299">
        <v>3860734.0599999987</v>
      </c>
      <c r="M329" s="299"/>
    </row>
    <row r="330" spans="1:25">
      <c r="B330" s="152" t="s">
        <v>568</v>
      </c>
      <c r="C330" s="152"/>
      <c r="D330" s="152"/>
      <c r="E330" s="152"/>
      <c r="F330" s="483"/>
      <c r="G330" s="304"/>
      <c r="H330" s="304"/>
      <c r="I330" s="305"/>
      <c r="J330" s="299">
        <v>9135147.1199999992</v>
      </c>
      <c r="K330" s="145"/>
      <c r="L330" s="299">
        <v>5452657.8099999996</v>
      </c>
      <c r="M330" s="155"/>
    </row>
    <row r="331" spans="1:25">
      <c r="B331" s="306"/>
      <c r="C331" s="152"/>
      <c r="D331" s="306"/>
      <c r="E331" s="306"/>
      <c r="F331" s="483"/>
      <c r="G331" s="304"/>
      <c r="H331" s="304"/>
      <c r="I331" s="305"/>
      <c r="J331" s="158">
        <f>SUM(J329:J330)</f>
        <v>10574990.85</v>
      </c>
      <c r="K331" s="145"/>
      <c r="L331" s="158">
        <v>9313391.8699999973</v>
      </c>
      <c r="M331" s="159"/>
    </row>
    <row r="332" spans="1:25" s="54" customFormat="1">
      <c r="A332" s="293"/>
      <c r="B332" s="152" t="s">
        <v>242</v>
      </c>
      <c r="D332" s="67"/>
      <c r="E332" s="67"/>
      <c r="F332" s="67"/>
      <c r="G332" s="67"/>
      <c r="H332" s="266"/>
      <c r="I332" s="67"/>
      <c r="J332" s="317">
        <v>10537608.050000001</v>
      </c>
      <c r="K332" s="67"/>
      <c r="L332" s="317">
        <v>7873548.1400000006</v>
      </c>
      <c r="M332" s="317"/>
    </row>
    <row r="333" spans="1:25" ht="15" thickBot="1">
      <c r="B333" s="152" t="s">
        <v>646</v>
      </c>
      <c r="C333" s="152"/>
      <c r="D333" s="483"/>
      <c r="E333" s="483"/>
      <c r="F333" s="483"/>
      <c r="G333" s="483"/>
      <c r="H333" s="483"/>
      <c r="I333" s="670" t="s">
        <v>1302</v>
      </c>
      <c r="J333" s="1141">
        <f>-SUMIFS('TB 21-22'!L:L,'TB 21-22'!B:B,'Notes 6-29'!I333)</f>
        <v>37382.800000000003</v>
      </c>
      <c r="K333" s="489"/>
      <c r="L333" s="309">
        <v>1439843.73</v>
      </c>
      <c r="M333" s="304"/>
    </row>
    <row r="334" spans="1:25" ht="8.25" customHeight="1" thickTop="1">
      <c r="B334" s="483"/>
      <c r="C334" s="152"/>
      <c r="D334" s="483"/>
      <c r="E334" s="483"/>
      <c r="F334" s="483"/>
      <c r="G334" s="483"/>
      <c r="H334" s="483"/>
      <c r="I334" s="483"/>
      <c r="J334" s="304"/>
      <c r="K334" s="489"/>
      <c r="L334" s="304"/>
      <c r="M334" s="304"/>
    </row>
    <row r="335" spans="1:25" s="739" customFormat="1">
      <c r="B335" s="1053" t="s">
        <v>4149</v>
      </c>
      <c r="C335" s="1053"/>
      <c r="D335" s="1053"/>
      <c r="E335" s="1053"/>
      <c r="F335" s="1053"/>
      <c r="G335" s="1053"/>
      <c r="H335" s="1053"/>
      <c r="I335" s="1053"/>
      <c r="J335" s="1053"/>
      <c r="K335" s="1053"/>
      <c r="L335" s="1053"/>
      <c r="M335" s="924"/>
      <c r="N335" s="925"/>
      <c r="O335" s="926"/>
      <c r="P335" s="926"/>
      <c r="Q335" s="926"/>
      <c r="R335" s="926"/>
      <c r="S335" s="926"/>
      <c r="T335" s="926"/>
      <c r="U335" s="926"/>
      <c r="W335" s="920"/>
      <c r="Y335" s="921"/>
    </row>
    <row r="336" spans="1:25" s="739" customFormat="1" ht="8.25" customHeight="1">
      <c r="A336" s="916"/>
      <c r="G336" s="927"/>
      <c r="H336" s="927"/>
      <c r="I336" s="928"/>
      <c r="J336" s="929"/>
      <c r="L336" s="929"/>
      <c r="M336" s="929"/>
      <c r="N336" s="929"/>
      <c r="P336" s="930"/>
      <c r="Q336" s="927"/>
      <c r="R336" s="927"/>
      <c r="S336" s="927"/>
      <c r="T336" s="927"/>
      <c r="U336" s="930"/>
      <c r="W336" s="920"/>
      <c r="Y336" s="921"/>
    </row>
    <row r="337" spans="1:25" s="739" customFormat="1">
      <c r="A337" s="916"/>
      <c r="B337" s="678" t="s">
        <v>952</v>
      </c>
      <c r="C337" s="678"/>
      <c r="D337" s="678" t="s">
        <v>950</v>
      </c>
      <c r="E337" s="678" t="s">
        <v>4150</v>
      </c>
      <c r="F337" s="678"/>
      <c r="G337" s="678"/>
      <c r="H337" s="678"/>
      <c r="I337" s="678"/>
      <c r="J337" s="678"/>
      <c r="K337" s="678"/>
      <c r="L337" s="678"/>
      <c r="M337" s="931"/>
      <c r="N337" s="931"/>
      <c r="P337" s="932"/>
      <c r="Q337" s="933"/>
      <c r="R337" s="933"/>
      <c r="S337" s="933"/>
      <c r="T337" s="933"/>
      <c r="U337" s="932"/>
      <c r="W337" s="920"/>
      <c r="Y337" s="921"/>
    </row>
    <row r="338" spans="1:25" s="739" customFormat="1" ht="14.65" customHeight="1">
      <c r="A338" s="916"/>
      <c r="B338" s="678" t="s">
        <v>953</v>
      </c>
      <c r="C338" s="678"/>
      <c r="D338" s="678" t="s">
        <v>950</v>
      </c>
      <c r="E338" s="678" t="s">
        <v>943</v>
      </c>
      <c r="F338" s="678"/>
      <c r="G338" s="678"/>
      <c r="H338" s="678"/>
      <c r="I338" s="678"/>
      <c r="J338" s="678"/>
      <c r="K338" s="678"/>
      <c r="L338" s="678"/>
      <c r="M338" s="913"/>
      <c r="N338" s="913"/>
      <c r="O338" s="923"/>
      <c r="P338" s="923"/>
      <c r="Q338" s="915"/>
      <c r="R338" s="915"/>
      <c r="S338" s="915"/>
      <c r="T338" s="1036"/>
      <c r="U338" s="1036"/>
      <c r="W338" s="920"/>
      <c r="Y338" s="921"/>
    </row>
    <row r="339" spans="1:25" s="739" customFormat="1">
      <c r="A339" s="934"/>
      <c r="B339" s="739" t="s">
        <v>4151</v>
      </c>
      <c r="C339" s="935"/>
      <c r="D339" s="760" t="s">
        <v>950</v>
      </c>
      <c r="E339" s="936">
        <v>0.02</v>
      </c>
      <c r="F339" s="913"/>
      <c r="G339" s="913"/>
      <c r="H339" s="913"/>
      <c r="I339" s="913"/>
      <c r="J339" s="923"/>
      <c r="K339" s="913"/>
      <c r="L339" s="913"/>
      <c r="M339" s="913"/>
      <c r="N339" s="913"/>
      <c r="O339" s="937"/>
      <c r="P339" s="937"/>
      <c r="Q339" s="933"/>
      <c r="R339" s="933"/>
      <c r="S339" s="933"/>
      <c r="T339" s="933"/>
      <c r="W339" s="920"/>
      <c r="Y339" s="921"/>
    </row>
    <row r="340" spans="1:25" s="739" customFormat="1">
      <c r="A340" s="934"/>
      <c r="B340" s="739" t="s">
        <v>4152</v>
      </c>
      <c r="C340" s="935"/>
      <c r="D340" s="760" t="s">
        <v>950</v>
      </c>
      <c r="E340" s="678" t="s">
        <v>4153</v>
      </c>
      <c r="F340" s="913"/>
      <c r="G340" s="913"/>
      <c r="H340" s="913"/>
      <c r="I340" s="913"/>
      <c r="J340" s="923"/>
      <c r="K340" s="913"/>
      <c r="L340" s="913"/>
      <c r="M340" s="913"/>
      <c r="N340" s="913"/>
      <c r="O340" s="937"/>
      <c r="P340" s="937"/>
      <c r="Q340" s="933"/>
      <c r="R340" s="933"/>
      <c r="S340" s="933"/>
      <c r="T340" s="933"/>
      <c r="W340" s="920"/>
      <c r="Y340" s="921"/>
    </row>
    <row r="341" spans="1:25">
      <c r="A341" s="273"/>
      <c r="B341" s="152"/>
      <c r="C341" s="306"/>
      <c r="D341" s="306"/>
      <c r="E341" s="487"/>
      <c r="F341" s="487"/>
      <c r="G341" s="487"/>
      <c r="H341" s="487"/>
      <c r="I341" s="487"/>
      <c r="J341" s="487"/>
      <c r="K341" s="487"/>
      <c r="L341" s="487"/>
      <c r="M341" s="487"/>
    </row>
    <row r="342" spans="1:25">
      <c r="A342" s="273"/>
      <c r="B342" s="152"/>
      <c r="C342" s="306"/>
      <c r="D342" s="306"/>
      <c r="E342" s="487"/>
      <c r="F342" s="487"/>
      <c r="G342" s="487"/>
      <c r="H342" s="487"/>
      <c r="I342" s="487"/>
      <c r="J342" s="487"/>
      <c r="K342" s="487"/>
      <c r="L342" s="487"/>
      <c r="M342" s="487"/>
    </row>
    <row r="343" spans="1:25">
      <c r="A343" s="376">
        <f>A327+0.1</f>
        <v>20.200000000000003</v>
      </c>
      <c r="B343" s="496" t="s">
        <v>891</v>
      </c>
      <c r="C343" s="306"/>
      <c r="D343" s="306"/>
      <c r="E343" s="487"/>
      <c r="F343" s="487"/>
      <c r="G343" s="487"/>
      <c r="H343" s="487"/>
      <c r="I343" s="487"/>
      <c r="J343" s="487"/>
      <c r="K343" s="487"/>
      <c r="L343" s="487"/>
      <c r="M343" s="487"/>
    </row>
    <row r="344" spans="1:25">
      <c r="A344" s="273"/>
      <c r="B344" s="497"/>
      <c r="C344" s="306"/>
      <c r="D344" s="306"/>
      <c r="E344" s="487"/>
      <c r="F344" s="487"/>
      <c r="G344" s="487"/>
      <c r="H344" s="487"/>
      <c r="I344" s="487"/>
      <c r="J344" s="487"/>
      <c r="K344" s="487"/>
      <c r="L344" s="487"/>
      <c r="M344" s="487"/>
    </row>
    <row r="345" spans="1:25">
      <c r="A345" s="273"/>
      <c r="B345" s="497" t="s">
        <v>12</v>
      </c>
      <c r="C345" s="306"/>
      <c r="D345" s="306"/>
      <c r="E345" s="487"/>
      <c r="F345" s="487"/>
      <c r="G345" s="487"/>
      <c r="H345" s="487"/>
      <c r="I345" s="487"/>
      <c r="J345" s="299">
        <f>L349</f>
        <v>239691.11</v>
      </c>
      <c r="K345" s="160"/>
      <c r="L345" s="299">
        <v>16318.400000000373</v>
      </c>
      <c r="M345" s="487"/>
    </row>
    <row r="346" spans="1:25">
      <c r="A346" s="273"/>
      <c r="B346" s="497" t="s">
        <v>889</v>
      </c>
      <c r="C346" s="306"/>
      <c r="D346" s="306"/>
      <c r="E346" s="487"/>
      <c r="F346" s="487"/>
      <c r="G346" s="487"/>
      <c r="H346" s="487"/>
      <c r="I346" s="487"/>
      <c r="J346" s="299">
        <v>2129359.9899999998</v>
      </c>
      <c r="K346" s="145"/>
      <c r="L346" s="299">
        <v>275423.28999999998</v>
      </c>
      <c r="M346" s="487"/>
    </row>
    <row r="347" spans="1:25">
      <c r="A347" s="273"/>
      <c r="B347" s="497"/>
      <c r="C347" s="306"/>
      <c r="D347" s="306"/>
      <c r="E347" s="487"/>
      <c r="F347" s="487"/>
      <c r="G347" s="487"/>
      <c r="H347" s="487"/>
      <c r="I347" s="487"/>
      <c r="J347" s="158">
        <f>SUM(J345:J346)</f>
        <v>2369051.0999999996</v>
      </c>
      <c r="K347" s="145"/>
      <c r="L347" s="158">
        <v>291741.69000000035</v>
      </c>
      <c r="M347" s="487"/>
    </row>
    <row r="348" spans="1:25" ht="15">
      <c r="A348" s="273"/>
      <c r="B348" s="497" t="s">
        <v>946</v>
      </c>
      <c r="C348" s="306"/>
      <c r="D348" s="306"/>
      <c r="E348" s="487"/>
      <c r="F348" s="487"/>
      <c r="G348" s="487"/>
      <c r="H348" s="487"/>
      <c r="I348" s="487"/>
      <c r="J348" s="299">
        <v>823969.61</v>
      </c>
      <c r="K348" s="67"/>
      <c r="L348" s="299">
        <v>52050.58</v>
      </c>
      <c r="M348" s="487"/>
    </row>
    <row r="349" spans="1:25" ht="15" thickBot="1">
      <c r="A349" s="273"/>
      <c r="B349" s="497" t="s">
        <v>947</v>
      </c>
      <c r="C349" s="306"/>
      <c r="D349" s="306"/>
      <c r="E349" s="487"/>
      <c r="F349" s="487"/>
      <c r="G349" s="487"/>
      <c r="H349" s="487"/>
      <c r="I349" s="712" t="s">
        <v>1303</v>
      </c>
      <c r="J349" s="307">
        <f>-SUMIFS('TB 21-22'!L:L,'TB 21-22'!B:B,'Notes 6-29'!I349)</f>
        <v>1545081.49</v>
      </c>
      <c r="K349" s="489"/>
      <c r="L349" s="309">
        <v>239691.11</v>
      </c>
      <c r="M349" s="487"/>
    </row>
    <row r="350" spans="1:25" ht="15" thickTop="1">
      <c r="A350" s="273"/>
      <c r="B350" s="497"/>
      <c r="C350" s="306"/>
      <c r="D350" s="306"/>
      <c r="E350" s="487"/>
      <c r="F350" s="487"/>
      <c r="G350" s="487"/>
      <c r="H350" s="487"/>
      <c r="I350" s="487"/>
      <c r="J350" s="487"/>
      <c r="K350" s="487"/>
      <c r="L350" s="487"/>
      <c r="M350" s="487"/>
    </row>
    <row r="351" spans="1:25" s="739" customFormat="1">
      <c r="A351" s="934"/>
      <c r="B351" s="757" t="s">
        <v>4154</v>
      </c>
      <c r="C351" s="935"/>
      <c r="D351" s="935"/>
      <c r="E351" s="913"/>
      <c r="F351" s="913"/>
      <c r="G351" s="913"/>
      <c r="H351" s="913"/>
      <c r="I351" s="913"/>
      <c r="J351" s="923"/>
      <c r="K351" s="913"/>
      <c r="L351" s="913"/>
      <c r="M351" s="913"/>
      <c r="N351" s="913"/>
      <c r="O351" s="937"/>
      <c r="P351" s="937"/>
      <c r="Q351" s="933"/>
      <c r="R351" s="933"/>
      <c r="S351" s="933"/>
      <c r="T351" s="933"/>
      <c r="W351" s="920"/>
      <c r="Y351" s="921"/>
    </row>
    <row r="352" spans="1:25" s="739" customFormat="1" ht="6" customHeight="1">
      <c r="A352" s="934"/>
      <c r="B352" s="678"/>
      <c r="C352" s="935"/>
      <c r="D352" s="935"/>
      <c r="E352" s="913"/>
      <c r="F352" s="913"/>
      <c r="G352" s="913"/>
      <c r="H352" s="913"/>
      <c r="I352" s="913"/>
      <c r="J352" s="923"/>
      <c r="K352" s="913"/>
      <c r="L352" s="913"/>
      <c r="M352" s="913"/>
      <c r="N352" s="913"/>
      <c r="O352" s="937"/>
      <c r="P352" s="937"/>
      <c r="Q352" s="933"/>
      <c r="R352" s="933"/>
      <c r="S352" s="933"/>
      <c r="T352" s="933"/>
      <c r="W352" s="920"/>
      <c r="Y352" s="921"/>
    </row>
    <row r="353" spans="1:25" s="739" customFormat="1">
      <c r="A353" s="934"/>
      <c r="B353" s="678" t="s">
        <v>952</v>
      </c>
      <c r="C353" s="678"/>
      <c r="D353" s="678" t="s">
        <v>950</v>
      </c>
      <c r="E353" s="776" t="s">
        <v>4169</v>
      </c>
      <c r="G353" s="913"/>
      <c r="H353" s="913"/>
      <c r="I353" s="913"/>
      <c r="J353" s="923"/>
      <c r="K353" s="913"/>
      <c r="L353" s="913"/>
      <c r="M353" s="913"/>
      <c r="N353" s="913"/>
      <c r="O353" s="937"/>
      <c r="P353" s="937"/>
      <c r="Q353" s="933"/>
      <c r="R353" s="933"/>
      <c r="S353" s="933"/>
      <c r="T353" s="933"/>
      <c r="W353" s="920"/>
      <c r="Y353" s="921"/>
    </row>
    <row r="354" spans="1:25" s="739" customFormat="1">
      <c r="A354" s="934"/>
      <c r="B354" s="678" t="s">
        <v>953</v>
      </c>
      <c r="C354" s="678"/>
      <c r="D354" s="678" t="s">
        <v>950</v>
      </c>
      <c r="E354" s="678" t="s">
        <v>943</v>
      </c>
      <c r="G354" s="913"/>
      <c r="H354" s="913"/>
      <c r="I354" s="913"/>
      <c r="J354" s="923"/>
      <c r="K354" s="913"/>
      <c r="L354" s="913"/>
      <c r="M354" s="913"/>
      <c r="N354" s="913"/>
      <c r="O354" s="937"/>
      <c r="P354" s="937"/>
      <c r="Q354" s="933"/>
      <c r="R354" s="933"/>
      <c r="S354" s="933"/>
      <c r="T354" s="933"/>
      <c r="W354" s="920"/>
      <c r="Y354" s="921"/>
    </row>
    <row r="355" spans="1:25" s="739" customFormat="1">
      <c r="A355" s="934"/>
      <c r="B355" s="678" t="s">
        <v>4151</v>
      </c>
      <c r="C355" s="678"/>
      <c r="D355" s="678" t="s">
        <v>950</v>
      </c>
      <c r="E355" s="938" t="s">
        <v>4168</v>
      </c>
      <c r="G355" s="913"/>
      <c r="H355" s="913"/>
      <c r="I355" s="913"/>
      <c r="J355" s="923"/>
      <c r="K355" s="913"/>
      <c r="L355" s="913"/>
      <c r="M355" s="913"/>
      <c r="N355" s="913"/>
      <c r="O355" s="937"/>
      <c r="P355" s="937"/>
      <c r="Q355" s="933"/>
      <c r="R355" s="933"/>
      <c r="S355" s="933"/>
      <c r="T355" s="933"/>
      <c r="W355" s="920"/>
      <c r="Y355" s="921"/>
    </row>
    <row r="356" spans="1:25" s="739" customFormat="1">
      <c r="A356" s="916"/>
      <c r="B356" s="678" t="s">
        <v>4155</v>
      </c>
      <c r="D356" s="739" t="s">
        <v>950</v>
      </c>
      <c r="E356" s="791" t="s">
        <v>4153</v>
      </c>
      <c r="I356" s="928"/>
      <c r="J356" s="939"/>
      <c r="K356" s="940"/>
      <c r="L356" s="941"/>
      <c r="M356" s="928"/>
      <c r="N356" s="928"/>
      <c r="O356" s="927"/>
      <c r="P356" s="927"/>
      <c r="Q356" s="927"/>
      <c r="R356" s="927"/>
      <c r="S356" s="927"/>
      <c r="T356" s="927"/>
      <c r="U356" s="927"/>
      <c r="V356" s="927"/>
      <c r="W356" s="920"/>
      <c r="Y356" s="921"/>
    </row>
    <row r="357" spans="1:25">
      <c r="B357" s="483"/>
      <c r="C357" s="152"/>
      <c r="D357" s="152"/>
      <c r="E357" s="152"/>
      <c r="G357" s="152"/>
      <c r="H357" s="152"/>
      <c r="J357" s="61"/>
      <c r="K357" s="258"/>
      <c r="L357" s="61"/>
      <c r="M357" s="311"/>
    </row>
    <row r="358" spans="1:25" hidden="1">
      <c r="B358" s="483"/>
      <c r="C358" s="152"/>
      <c r="D358" s="152"/>
      <c r="E358" s="152"/>
      <c r="G358" s="152"/>
      <c r="H358" s="152"/>
      <c r="J358" s="61"/>
      <c r="K358" s="258"/>
      <c r="L358" s="61"/>
      <c r="M358" s="311"/>
    </row>
    <row r="359" spans="1:25" ht="15" hidden="1">
      <c r="A359" s="294">
        <f>A343+0.1</f>
        <v>20.300000000000004</v>
      </c>
      <c r="B359" s="496" t="s">
        <v>1454</v>
      </c>
      <c r="C359" s="497"/>
      <c r="D359" s="497"/>
      <c r="E359" s="497"/>
      <c r="G359" s="152"/>
      <c r="H359" s="152"/>
      <c r="J359" s="61"/>
      <c r="K359" s="258"/>
      <c r="L359" s="61"/>
      <c r="M359" s="311"/>
    </row>
    <row r="360" spans="1:25" ht="4.5" hidden="1" customHeight="1">
      <c r="B360" s="497"/>
      <c r="C360" s="497"/>
      <c r="D360" s="497"/>
      <c r="E360" s="497"/>
      <c r="G360" s="152"/>
      <c r="H360" s="152"/>
      <c r="J360" s="61"/>
      <c r="K360" s="258"/>
      <c r="L360" s="61"/>
      <c r="M360" s="311"/>
    </row>
    <row r="361" spans="1:25" hidden="1">
      <c r="B361" s="497" t="s">
        <v>1253</v>
      </c>
      <c r="C361" s="497"/>
      <c r="D361" s="497"/>
      <c r="E361" s="497"/>
      <c r="G361" s="152"/>
      <c r="H361" s="152"/>
      <c r="J361" s="331"/>
      <c r="K361" s="145"/>
      <c r="L361" s="318"/>
      <c r="M361" s="311"/>
    </row>
    <row r="362" spans="1:25" hidden="1">
      <c r="B362" s="497" t="s">
        <v>1254</v>
      </c>
      <c r="C362" s="497"/>
      <c r="D362" s="497"/>
      <c r="E362" s="497"/>
      <c r="G362" s="152"/>
      <c r="H362" s="152"/>
      <c r="J362" s="331"/>
      <c r="K362" s="145">
        <f>SUM(K361:K361)</f>
        <v>0</v>
      </c>
      <c r="L362" s="494"/>
      <c r="M362" s="311"/>
    </row>
    <row r="363" spans="1:25" ht="15" hidden="1" thickBot="1">
      <c r="B363" s="497" t="s">
        <v>947</v>
      </c>
      <c r="C363" s="497"/>
      <c r="D363" s="497"/>
      <c r="E363" s="497"/>
      <c r="G363" s="152"/>
      <c r="H363" s="152"/>
      <c r="I363" s="693" t="s">
        <v>1353</v>
      </c>
      <c r="J363" s="307">
        <f>-SUMIFS('TB 21-22'!L:L,'TB 21-22'!B:B,'Notes 6-29'!I363)</f>
        <v>0</v>
      </c>
      <c r="K363" s="619"/>
      <c r="L363" s="309">
        <v>0</v>
      </c>
      <c r="M363" s="311"/>
    </row>
    <row r="364" spans="1:25" ht="10.5" hidden="1" customHeight="1" thickTop="1">
      <c r="B364" s="497"/>
      <c r="C364" s="497"/>
      <c r="D364" s="497"/>
      <c r="E364" s="497"/>
      <c r="G364" s="152"/>
      <c r="H364" s="152"/>
      <c r="J364" s="61"/>
      <c r="K364" s="258"/>
      <c r="L364" s="61"/>
      <c r="M364" s="311"/>
    </row>
    <row r="365" spans="1:25" ht="15" hidden="1">
      <c r="B365" s="496" t="s">
        <v>948</v>
      </c>
      <c r="C365" s="497"/>
      <c r="D365" s="497"/>
      <c r="E365" s="497"/>
      <c r="G365" s="152"/>
      <c r="H365" s="152"/>
      <c r="J365" s="61"/>
      <c r="K365" s="258"/>
      <c r="L365" s="61"/>
      <c r="M365" s="311"/>
    </row>
    <row r="366" spans="1:25" ht="4.5" hidden="1" customHeight="1">
      <c r="B366" s="497"/>
      <c r="C366" s="497"/>
      <c r="D366" s="497"/>
      <c r="E366" s="497"/>
      <c r="G366" s="152"/>
      <c r="H366" s="152"/>
      <c r="J366" s="61"/>
      <c r="K366" s="258"/>
      <c r="L366" s="61"/>
      <c r="M366" s="311"/>
    </row>
    <row r="367" spans="1:25" ht="15" hidden="1">
      <c r="B367" s="497" t="s">
        <v>949</v>
      </c>
      <c r="C367" s="497"/>
      <c r="D367" s="497" t="s">
        <v>950</v>
      </c>
      <c r="E367" s="497" t="s">
        <v>951</v>
      </c>
      <c r="G367" s="152"/>
      <c r="H367" s="152"/>
      <c r="J367" s="61"/>
      <c r="K367" s="258"/>
      <c r="L367" s="61"/>
      <c r="M367" s="311"/>
    </row>
    <row r="368" spans="1:25" ht="15" hidden="1">
      <c r="B368" s="497" t="s">
        <v>952</v>
      </c>
      <c r="C368" s="497"/>
      <c r="D368" s="497" t="s">
        <v>950</v>
      </c>
      <c r="E368" s="497" t="s">
        <v>942</v>
      </c>
      <c r="G368" s="152"/>
      <c r="H368" s="152"/>
      <c r="J368" s="61"/>
      <c r="K368" s="258"/>
      <c r="L368" s="61"/>
      <c r="M368" s="311"/>
    </row>
    <row r="369" spans="1:47" ht="15" hidden="1">
      <c r="B369" s="497" t="s">
        <v>953</v>
      </c>
      <c r="C369" s="497"/>
      <c r="D369" s="497" t="s">
        <v>950</v>
      </c>
      <c r="E369" s="497" t="s">
        <v>943</v>
      </c>
      <c r="G369" s="152"/>
      <c r="H369" s="152"/>
      <c r="J369" s="61"/>
      <c r="K369" s="258"/>
      <c r="L369" s="61"/>
      <c r="M369" s="311"/>
    </row>
    <row r="370" spans="1:47" ht="15" hidden="1">
      <c r="B370" s="497" t="s">
        <v>243</v>
      </c>
      <c r="C370" s="497"/>
      <c r="D370" s="497" t="s">
        <v>950</v>
      </c>
      <c r="E370" s="497" t="s">
        <v>954</v>
      </c>
      <c r="G370" s="152"/>
      <c r="H370" s="152"/>
      <c r="J370" s="61"/>
      <c r="K370" s="258"/>
      <c r="L370" s="61"/>
      <c r="M370" s="311"/>
    </row>
    <row r="371" spans="1:47" hidden="1">
      <c r="B371" s="483"/>
      <c r="C371" s="152"/>
      <c r="D371" s="152"/>
      <c r="E371" s="152"/>
      <c r="G371" s="152"/>
      <c r="H371" s="152"/>
      <c r="J371" s="61"/>
      <c r="K371" s="258"/>
      <c r="L371" s="61"/>
      <c r="M371" s="311"/>
    </row>
    <row r="372" spans="1:47">
      <c r="B372" s="483"/>
      <c r="C372" s="152"/>
      <c r="D372" s="152"/>
      <c r="E372" s="152"/>
      <c r="G372" s="152"/>
      <c r="H372" s="152"/>
      <c r="J372" s="61"/>
      <c r="K372" s="258"/>
      <c r="L372" s="61"/>
      <c r="M372" s="311"/>
    </row>
    <row r="373" spans="1:47">
      <c r="A373" s="294">
        <f>A343+0.1</f>
        <v>20.300000000000004</v>
      </c>
      <c r="B373" s="481" t="s">
        <v>944</v>
      </c>
      <c r="C373" s="152"/>
      <c r="D373" s="152"/>
      <c r="E373" s="152"/>
      <c r="F373" s="152"/>
      <c r="G373" s="152"/>
      <c r="H373" s="152"/>
      <c r="I373" s="152"/>
      <c r="J373" s="145"/>
      <c r="K373" s="145"/>
      <c r="L373" s="145"/>
      <c r="M373" s="145"/>
    </row>
    <row r="374" spans="1:47" ht="3" customHeight="1">
      <c r="B374" s="139"/>
      <c r="C374" s="152"/>
      <c r="D374" s="139"/>
      <c r="E374" s="139"/>
      <c r="F374" s="483"/>
      <c r="G374" s="483"/>
      <c r="H374" s="483"/>
      <c r="I374" s="483"/>
      <c r="J374" s="483"/>
      <c r="K374" s="489"/>
      <c r="L374" s="483"/>
      <c r="M374" s="483"/>
    </row>
    <row r="375" spans="1:47">
      <c r="B375" s="152" t="s">
        <v>12</v>
      </c>
      <c r="C375" s="152"/>
      <c r="D375" s="152"/>
      <c r="E375" s="152"/>
      <c r="F375" s="483"/>
      <c r="G375" s="304"/>
      <c r="H375" s="304"/>
      <c r="I375" s="531"/>
      <c r="J375" s="403">
        <f>L379</f>
        <v>0</v>
      </c>
      <c r="K375" s="160"/>
      <c r="L375" s="318">
        <v>0</v>
      </c>
      <c r="M375" s="318"/>
    </row>
    <row r="376" spans="1:47">
      <c r="B376" s="152" t="s">
        <v>568</v>
      </c>
      <c r="C376" s="152"/>
      <c r="D376" s="152"/>
      <c r="E376" s="152"/>
      <c r="F376" s="483"/>
      <c r="G376" s="304"/>
      <c r="H376" s="304"/>
      <c r="I376" s="531"/>
      <c r="J376" s="318">
        <v>20124497.129999999</v>
      </c>
      <c r="K376" s="145"/>
      <c r="L376" s="318">
        <v>0</v>
      </c>
      <c r="M376" s="318"/>
    </row>
    <row r="377" spans="1:47">
      <c r="B377" s="306"/>
      <c r="C377" s="152"/>
      <c r="D377" s="306"/>
      <c r="E377" s="306"/>
      <c r="F377" s="483"/>
      <c r="G377" s="304"/>
      <c r="H377" s="304"/>
      <c r="I377" s="531"/>
      <c r="J377" s="404">
        <f>SUM(J375:J376)</f>
        <v>20124497.129999999</v>
      </c>
      <c r="K377" s="145"/>
      <c r="L377" s="404">
        <v>0</v>
      </c>
      <c r="M377" s="319"/>
    </row>
    <row r="378" spans="1:47">
      <c r="A378" s="293"/>
      <c r="B378" s="152" t="s">
        <v>242</v>
      </c>
      <c r="C378" s="152"/>
      <c r="D378" s="67"/>
      <c r="E378" s="67"/>
      <c r="F378" s="67"/>
      <c r="G378" s="67"/>
      <c r="H378" s="266"/>
      <c r="I378" s="67"/>
      <c r="J378" s="318">
        <v>18728098.129999999</v>
      </c>
      <c r="K378" s="67"/>
      <c r="L378" s="318">
        <v>0</v>
      </c>
      <c r="M378" s="320"/>
    </row>
    <row r="379" spans="1:47" ht="15" thickBot="1">
      <c r="B379" s="152" t="s">
        <v>646</v>
      </c>
      <c r="C379" s="152"/>
      <c r="D379" s="483"/>
      <c r="E379" s="483"/>
      <c r="F379" s="483"/>
      <c r="G379" s="483"/>
      <c r="H379" s="483"/>
      <c r="I379" s="670" t="s">
        <v>1306</v>
      </c>
      <c r="J379" s="307">
        <f>ROUND(-SUMIFS('TB 21-22'!L:L,'TB 21-22'!B:B,'Notes 6-29'!I379),0)</f>
        <v>1396399</v>
      </c>
      <c r="K379" s="489"/>
      <c r="L379" s="309">
        <v>0</v>
      </c>
      <c r="M379" s="321"/>
    </row>
    <row r="380" spans="1:47" ht="9.75" customHeight="1" thickTop="1">
      <c r="B380" s="483"/>
      <c r="C380" s="392"/>
      <c r="D380" s="483"/>
      <c r="E380" s="483"/>
      <c r="F380" s="483"/>
      <c r="G380" s="483"/>
      <c r="H380" s="483"/>
      <c r="I380" s="483"/>
      <c r="J380" s="304"/>
      <c r="K380" s="489"/>
      <c r="L380" s="321"/>
      <c r="M380" s="321"/>
    </row>
    <row r="381" spans="1:47" s="739" customFormat="1" ht="21" customHeight="1">
      <c r="A381" s="916"/>
      <c r="B381" s="1081" t="s">
        <v>4156</v>
      </c>
      <c r="C381" s="1081"/>
      <c r="D381" s="1081"/>
      <c r="E381" s="1081"/>
      <c r="F381" s="1081"/>
      <c r="G381" s="1081"/>
      <c r="H381" s="1081"/>
      <c r="I381" s="1081"/>
      <c r="J381" s="1081"/>
      <c r="K381" s="1081"/>
      <c r="L381" s="1081"/>
      <c r="M381" s="942"/>
      <c r="N381" s="925"/>
      <c r="O381" s="926"/>
      <c r="P381" s="926"/>
      <c r="Q381" s="933"/>
      <c r="R381" s="933"/>
      <c r="S381" s="933"/>
      <c r="T381" s="933"/>
      <c r="W381" s="920"/>
      <c r="Y381" s="921"/>
      <c r="AR381" s="922">
        <v>0</v>
      </c>
      <c r="AS381" s="920">
        <f t="shared" ref="AS381:AS384" si="9">J381-AR381</f>
        <v>0</v>
      </c>
      <c r="AT381" s="922">
        <v>0</v>
      </c>
      <c r="AU381" s="922">
        <f t="shared" ref="AU381:AU384" si="10">L381-AT381</f>
        <v>0</v>
      </c>
    </row>
    <row r="382" spans="1:47" s="739" customFormat="1" ht="9" customHeight="1">
      <c r="A382" s="916"/>
      <c r="G382" s="927"/>
      <c r="H382" s="927"/>
      <c r="I382" s="928"/>
      <c r="J382" s="929"/>
      <c r="L382" s="929"/>
      <c r="M382" s="929"/>
      <c r="N382" s="929"/>
      <c r="P382" s="930"/>
      <c r="Q382" s="933"/>
      <c r="R382" s="933"/>
      <c r="S382" s="933"/>
      <c r="T382" s="933"/>
      <c r="W382" s="920"/>
      <c r="Y382" s="921"/>
      <c r="AR382" s="922">
        <v>0</v>
      </c>
      <c r="AS382" s="920">
        <f t="shared" si="9"/>
        <v>0</v>
      </c>
      <c r="AT382" s="922">
        <v>0</v>
      </c>
      <c r="AU382" s="922">
        <f t="shared" si="10"/>
        <v>0</v>
      </c>
    </row>
    <row r="383" spans="1:47" s="739" customFormat="1">
      <c r="A383" s="916"/>
      <c r="B383" s="791" t="s">
        <v>4157</v>
      </c>
      <c r="D383" s="678" t="s">
        <v>950</v>
      </c>
      <c r="E383" s="739" t="s">
        <v>942</v>
      </c>
      <c r="I383" s="928"/>
      <c r="J383" s="931"/>
      <c r="L383" s="931"/>
      <c r="M383" s="931"/>
      <c r="N383" s="931"/>
      <c r="P383" s="932"/>
      <c r="Q383" s="933"/>
      <c r="R383" s="933"/>
      <c r="S383" s="933"/>
      <c r="T383" s="933"/>
      <c r="W383" s="920"/>
      <c r="Y383" s="921"/>
      <c r="AR383" s="922">
        <v>0</v>
      </c>
      <c r="AS383" s="920">
        <f t="shared" si="9"/>
        <v>0</v>
      </c>
      <c r="AT383" s="922">
        <v>0</v>
      </c>
      <c r="AU383" s="922">
        <f t="shared" si="10"/>
        <v>0</v>
      </c>
    </row>
    <row r="384" spans="1:47" s="739" customFormat="1" ht="13.15" customHeight="1">
      <c r="A384" s="916"/>
      <c r="B384" s="943" t="s">
        <v>4158</v>
      </c>
      <c r="C384" s="943"/>
      <c r="D384" s="678" t="s">
        <v>950</v>
      </c>
      <c r="E384" s="739" t="s">
        <v>943</v>
      </c>
      <c r="G384" s="923"/>
      <c r="H384" s="923"/>
      <c r="I384" s="923"/>
      <c r="J384" s="923"/>
      <c r="K384" s="923"/>
      <c r="L384" s="923"/>
      <c r="M384" s="913"/>
      <c r="N384" s="1029"/>
      <c r="O384" s="1029"/>
      <c r="P384" s="1029"/>
      <c r="Q384" s="933"/>
      <c r="R384" s="933"/>
      <c r="S384" s="933"/>
      <c r="T384" s="933"/>
      <c r="W384" s="920"/>
      <c r="Y384" s="921"/>
      <c r="AR384" s="922">
        <v>0</v>
      </c>
      <c r="AS384" s="920">
        <f t="shared" si="9"/>
        <v>0</v>
      </c>
      <c r="AT384" s="922">
        <v>0</v>
      </c>
      <c r="AU384" s="922">
        <f t="shared" si="10"/>
        <v>0</v>
      </c>
    </row>
    <row r="385" spans="1:47" s="739" customFormat="1" ht="13.15" customHeight="1">
      <c r="A385" s="916"/>
      <c r="B385" s="943" t="s">
        <v>4151</v>
      </c>
      <c r="C385" s="943"/>
      <c r="D385" s="678" t="s">
        <v>950</v>
      </c>
      <c r="E385" s="944">
        <v>0.09</v>
      </c>
      <c r="G385" s="923"/>
      <c r="H385" s="923"/>
      <c r="I385" s="923"/>
      <c r="J385" s="923"/>
      <c r="K385" s="923"/>
      <c r="L385" s="923"/>
      <c r="M385" s="913"/>
      <c r="N385" s="913"/>
      <c r="O385" s="913"/>
      <c r="P385" s="913"/>
      <c r="Q385" s="933"/>
      <c r="R385" s="933"/>
      <c r="S385" s="933"/>
      <c r="T385" s="933"/>
      <c r="W385" s="920"/>
      <c r="Y385" s="921"/>
      <c r="AR385" s="922"/>
      <c r="AS385" s="920"/>
      <c r="AT385" s="922"/>
      <c r="AU385" s="922"/>
    </row>
    <row r="386" spans="1:47" s="739" customFormat="1" ht="16.5" customHeight="1">
      <c r="A386" s="916"/>
      <c r="B386" s="943" t="s">
        <v>4155</v>
      </c>
      <c r="C386" s="943"/>
      <c r="D386" s="678" t="s">
        <v>950</v>
      </c>
      <c r="E386" s="739" t="s">
        <v>4153</v>
      </c>
      <c r="G386" s="923"/>
      <c r="H386" s="923"/>
      <c r="I386" s="923"/>
      <c r="J386" s="923"/>
      <c r="K386" s="923"/>
      <c r="L386" s="923"/>
      <c r="M386" s="913"/>
      <c r="N386" s="913"/>
      <c r="O386" s="913"/>
      <c r="P386" s="913"/>
      <c r="Q386" s="933"/>
      <c r="R386" s="933"/>
      <c r="S386" s="933"/>
      <c r="T386" s="933"/>
      <c r="W386" s="920"/>
      <c r="Y386" s="921"/>
      <c r="AR386" s="922"/>
      <c r="AS386" s="920"/>
      <c r="AT386" s="922"/>
      <c r="AU386" s="922"/>
    </row>
    <row r="387" spans="1:47" s="739" customFormat="1" ht="16.5" customHeight="1">
      <c r="A387" s="916"/>
      <c r="B387" s="943"/>
      <c r="C387" s="943"/>
      <c r="D387" s="678"/>
      <c r="G387" s="923"/>
      <c r="H387" s="923"/>
      <c r="I387" s="923"/>
      <c r="J387" s="923"/>
      <c r="K387" s="923"/>
      <c r="L387" s="923"/>
      <c r="M387" s="913"/>
      <c r="N387" s="913"/>
      <c r="O387" s="913"/>
      <c r="P387" s="913"/>
      <c r="Q387" s="933"/>
      <c r="R387" s="933"/>
      <c r="S387" s="933"/>
      <c r="T387" s="933"/>
      <c r="W387" s="920"/>
      <c r="Y387" s="921"/>
      <c r="AR387" s="922"/>
      <c r="AS387" s="920"/>
      <c r="AT387" s="922"/>
      <c r="AU387" s="922"/>
    </row>
    <row r="388" spans="1:47" s="131" customFormat="1">
      <c r="A388" s="273"/>
      <c r="B388" s="152"/>
      <c r="C388" s="152"/>
      <c r="D388" s="152"/>
      <c r="E388" s="152"/>
      <c r="G388" s="483"/>
      <c r="H388" s="483"/>
      <c r="I388" s="485" t="s">
        <v>3</v>
      </c>
      <c r="J388" s="1065" t="s">
        <v>835</v>
      </c>
      <c r="K388" s="1065"/>
      <c r="L388" s="1065"/>
      <c r="M388" s="155"/>
    </row>
    <row r="389" spans="1:47" s="131" customFormat="1">
      <c r="A389" s="273"/>
      <c r="B389" s="152"/>
      <c r="C389" s="152"/>
      <c r="D389" s="152"/>
      <c r="E389" s="152"/>
      <c r="G389" s="483"/>
      <c r="H389" s="483"/>
      <c r="I389" s="332"/>
      <c r="J389" s="256">
        <v>2022</v>
      </c>
      <c r="K389" s="333"/>
      <c r="L389" s="256">
        <v>2021</v>
      </c>
      <c r="M389" s="155"/>
    </row>
    <row r="390" spans="1:47" s="131" customFormat="1">
      <c r="A390" s="273"/>
      <c r="B390" s="152"/>
      <c r="C390" s="152"/>
      <c r="D390" s="152"/>
      <c r="E390" s="152"/>
      <c r="G390" s="483"/>
      <c r="H390" s="483"/>
      <c r="I390" s="332"/>
      <c r="J390" s="61" t="s">
        <v>20</v>
      </c>
      <c r="K390" s="269"/>
      <c r="L390" s="61" t="s">
        <v>20</v>
      </c>
      <c r="M390" s="155"/>
    </row>
    <row r="391" spans="1:47">
      <c r="A391" s="482">
        <f>A303+1</f>
        <v>21</v>
      </c>
      <c r="B391" s="139" t="s">
        <v>304</v>
      </c>
      <c r="C391" s="139"/>
      <c r="D391" s="139"/>
      <c r="E391" s="139"/>
      <c r="F391" s="285"/>
      <c r="G391" s="285"/>
      <c r="H391" s="285"/>
      <c r="J391" s="322"/>
      <c r="K391" s="277"/>
      <c r="L391" s="322"/>
      <c r="M391" s="322"/>
    </row>
    <row r="392" spans="1:47" ht="6.65" customHeight="1">
      <c r="B392" s="139"/>
      <c r="C392" s="139"/>
      <c r="D392" s="139"/>
      <c r="E392" s="139"/>
      <c r="F392" s="285"/>
      <c r="G392" s="285"/>
      <c r="H392" s="285"/>
      <c r="J392" s="322"/>
      <c r="K392" s="277"/>
      <c r="L392" s="322"/>
      <c r="M392" s="322"/>
    </row>
    <row r="393" spans="1:47">
      <c r="B393" s="323" t="s">
        <v>228</v>
      </c>
      <c r="C393" s="152"/>
      <c r="D393" s="152"/>
      <c r="E393" s="152"/>
      <c r="F393" s="285"/>
      <c r="G393" s="285"/>
      <c r="H393" s="285"/>
      <c r="J393" s="155">
        <f>-SUMIFS('TB 21-22'!L:L,'TB 21-22'!M:M,'Notes 6-29'!B393,'TB 21-22'!N:N,'Notes 6-29'!B391)</f>
        <v>22270728.740000017</v>
      </c>
      <c r="K393" s="277">
        <v>0</v>
      </c>
      <c r="L393" s="155">
        <v>12737866.079999998</v>
      </c>
      <c r="M393" s="275"/>
    </row>
    <row r="394" spans="1:47">
      <c r="A394" s="278"/>
      <c r="B394" s="152" t="s">
        <v>692</v>
      </c>
      <c r="C394" s="152"/>
      <c r="D394" s="152"/>
      <c r="F394" s="195"/>
      <c r="G394" s="145"/>
      <c r="H394" s="145"/>
      <c r="I394" s="260"/>
      <c r="J394" s="155">
        <f>-SUMIFS('TB 21-22'!L:L,'TB 21-22'!M:M,'Notes 6-29'!B394)</f>
        <v>234006.93</v>
      </c>
      <c r="K394" s="277">
        <v>0</v>
      </c>
      <c r="L394" s="155">
        <v>184089.58</v>
      </c>
      <c r="M394" s="275"/>
    </row>
    <row r="395" spans="1:47">
      <c r="A395" s="273"/>
      <c r="B395" s="131" t="s">
        <v>691</v>
      </c>
      <c r="C395" s="152"/>
      <c r="G395" s="324"/>
      <c r="H395" s="324"/>
      <c r="I395" s="260"/>
      <c r="J395" s="155">
        <f>-SUMIFS('TB 21-22'!L:L,'TB 21-22'!M:M,'Notes 6-29'!B395)+1</f>
        <v>851375.55</v>
      </c>
      <c r="K395" s="277">
        <v>0</v>
      </c>
      <c r="L395" s="155">
        <v>522087.94999999995</v>
      </c>
      <c r="M395" s="275"/>
    </row>
    <row r="396" spans="1:47" ht="15" thickBot="1">
      <c r="A396" s="273"/>
      <c r="F396" s="195"/>
      <c r="G396" s="160"/>
      <c r="H396" s="160"/>
      <c r="I396" s="260"/>
      <c r="J396" s="309">
        <f>SUM(J393:J395)</f>
        <v>23356111.220000017</v>
      </c>
      <c r="K396" s="277"/>
      <c r="L396" s="309">
        <v>13444043.609999998</v>
      </c>
      <c r="M396" s="276"/>
    </row>
    <row r="397" spans="1:47" ht="9.75" customHeight="1" thickTop="1"/>
    <row r="398" spans="1:47">
      <c r="A398" s="278">
        <f>A391+1</f>
        <v>22</v>
      </c>
      <c r="B398" s="139" t="s">
        <v>880</v>
      </c>
      <c r="J398" s="325"/>
      <c r="K398" s="169"/>
      <c r="L398" s="326"/>
      <c r="M398" s="326"/>
    </row>
    <row r="399" spans="1:47" ht="9.65" customHeight="1">
      <c r="A399" s="278"/>
      <c r="B399" s="139"/>
      <c r="J399" s="325"/>
      <c r="K399" s="169"/>
      <c r="L399" s="326"/>
      <c r="M399" s="326"/>
    </row>
    <row r="400" spans="1:47">
      <c r="A400" s="278"/>
      <c r="B400" s="279" t="s">
        <v>4112</v>
      </c>
      <c r="C400" s="152"/>
      <c r="I400" s="893">
        <f>A406</f>
        <v>22.1</v>
      </c>
      <c r="J400" s="155">
        <f>J410</f>
        <v>2137412.5399999996</v>
      </c>
      <c r="K400" s="277"/>
      <c r="L400" s="155">
        <v>1943378.9099999997</v>
      </c>
      <c r="M400" s="275"/>
    </row>
    <row r="401" spans="1:13" hidden="1">
      <c r="A401" s="278"/>
      <c r="B401" s="279" t="s">
        <v>836</v>
      </c>
      <c r="C401" s="152"/>
      <c r="D401" s="152"/>
      <c r="I401" s="282">
        <f>A412</f>
        <v>22.200000000000003</v>
      </c>
      <c r="J401" s="155">
        <f>J418</f>
        <v>0</v>
      </c>
      <c r="K401" s="277"/>
      <c r="L401" s="155">
        <v>0</v>
      </c>
      <c r="M401" s="275"/>
    </row>
    <row r="402" spans="1:13" ht="15" thickBot="1">
      <c r="A402" s="278"/>
      <c r="J402" s="309">
        <f>SUM(J400:J401)</f>
        <v>2137412.5399999996</v>
      </c>
      <c r="K402" s="155"/>
      <c r="L402" s="309">
        <v>1943378.9099999997</v>
      </c>
      <c r="M402" s="115"/>
    </row>
    <row r="403" spans="1:13" ht="5.65" customHeight="1" thickTop="1">
      <c r="A403" s="278"/>
      <c r="J403" s="304"/>
      <c r="K403" s="155"/>
      <c r="L403" s="304"/>
      <c r="M403" s="115"/>
    </row>
    <row r="404" spans="1:13">
      <c r="A404" s="278"/>
      <c r="B404" s="131" t="s">
        <v>890</v>
      </c>
      <c r="J404" s="304"/>
      <c r="K404" s="155"/>
      <c r="L404" s="304"/>
      <c r="M404" s="115"/>
    </row>
    <row r="405" spans="1:13" ht="6" customHeight="1">
      <c r="A405" s="278"/>
      <c r="J405" s="159"/>
      <c r="K405" s="155"/>
      <c r="L405" s="115"/>
      <c r="M405" s="115"/>
    </row>
    <row r="406" spans="1:13" ht="16.5" hidden="1" customHeight="1">
      <c r="A406" s="278">
        <f>A398+0.1</f>
        <v>22.1</v>
      </c>
      <c r="B406" s="283" t="s">
        <v>576</v>
      </c>
      <c r="C406" s="157"/>
      <c r="D406" s="157"/>
      <c r="L406" s="271"/>
      <c r="M406" s="271"/>
    </row>
    <row r="407" spans="1:13" ht="7.15" hidden="1" customHeight="1">
      <c r="A407" s="278"/>
      <c r="B407" s="283"/>
      <c r="C407" s="157"/>
      <c r="D407" s="157"/>
      <c r="L407" s="271"/>
      <c r="M407" s="271"/>
    </row>
    <row r="408" spans="1:13" hidden="1">
      <c r="A408" s="273"/>
      <c r="B408" s="131" t="s">
        <v>917</v>
      </c>
      <c r="C408" s="152"/>
      <c r="J408" s="155">
        <f>-'GL Map'!E19-'GL Map'!E33</f>
        <v>2137412.5399999996</v>
      </c>
      <c r="K408" s="155"/>
      <c r="L408" s="155">
        <v>1943378.9099999997</v>
      </c>
      <c r="M408" s="155"/>
    </row>
    <row r="409" spans="1:13" hidden="1">
      <c r="A409" s="278"/>
      <c r="B409" s="131" t="s">
        <v>941</v>
      </c>
      <c r="C409" s="152"/>
      <c r="D409" s="152"/>
      <c r="J409" s="155">
        <f>-'GL Map'!E22</f>
        <v>0</v>
      </c>
      <c r="K409" s="155"/>
      <c r="L409" s="155">
        <v>0</v>
      </c>
      <c r="M409" s="155"/>
    </row>
    <row r="410" spans="1:13" ht="15" hidden="1" thickBot="1">
      <c r="A410" s="278"/>
      <c r="J410" s="188">
        <f>SUM(J408:J409)</f>
        <v>2137412.5399999996</v>
      </c>
      <c r="K410" s="155"/>
      <c r="L410" s="188">
        <v>1943378.9099999997</v>
      </c>
      <c r="M410" s="159"/>
    </row>
    <row r="411" spans="1:13" ht="7.5" customHeight="1">
      <c r="A411" s="273"/>
      <c r="B411" s="152"/>
      <c r="C411" s="483"/>
      <c r="D411" s="483"/>
      <c r="E411" s="483"/>
      <c r="F411" s="483"/>
      <c r="G411" s="483"/>
      <c r="H411" s="483"/>
      <c r="I411" s="302"/>
      <c r="J411" s="152"/>
      <c r="L411" s="152"/>
      <c r="M411" s="61"/>
    </row>
    <row r="412" spans="1:13">
      <c r="A412" s="278">
        <f>A406+0.1</f>
        <v>22.200000000000003</v>
      </c>
      <c r="B412" s="327" t="s">
        <v>577</v>
      </c>
      <c r="J412" s="155"/>
      <c r="K412" s="155"/>
      <c r="L412" s="161"/>
      <c r="M412" s="161"/>
    </row>
    <row r="413" spans="1:13">
      <c r="A413" s="273"/>
      <c r="B413" s="327"/>
      <c r="C413" s="131" t="s">
        <v>578</v>
      </c>
      <c r="J413" s="476">
        <v>0</v>
      </c>
      <c r="K413" s="155"/>
      <c r="L413" s="532">
        <v>0</v>
      </c>
      <c r="M413" s="155"/>
    </row>
    <row r="414" spans="1:13">
      <c r="A414" s="273"/>
      <c r="B414" s="327"/>
      <c r="K414" s="255"/>
      <c r="M414" s="155"/>
    </row>
    <row r="415" spans="1:13">
      <c r="A415" s="278"/>
      <c r="B415" s="152" t="s">
        <v>902</v>
      </c>
      <c r="C415" s="152"/>
      <c r="J415" s="155">
        <v>0</v>
      </c>
      <c r="K415" s="155"/>
      <c r="L415" s="155">
        <v>0</v>
      </c>
      <c r="M415" s="155"/>
    </row>
    <row r="416" spans="1:13">
      <c r="A416" s="278"/>
      <c r="B416" s="152" t="s">
        <v>917</v>
      </c>
      <c r="C416" s="152"/>
      <c r="J416" s="155">
        <f>-'GL Map'!E26</f>
        <v>0</v>
      </c>
      <c r="K416" s="155"/>
      <c r="L416" s="155">
        <v>0</v>
      </c>
      <c r="M416" s="155"/>
    </row>
    <row r="417" spans="1:13">
      <c r="A417" s="278"/>
      <c r="B417" s="152" t="s">
        <v>919</v>
      </c>
      <c r="C417" s="152"/>
      <c r="J417" s="155">
        <f>-'GL Map'!E16</f>
        <v>0</v>
      </c>
      <c r="K417" s="155"/>
      <c r="L417" s="155">
        <v>0</v>
      </c>
      <c r="M417" s="155"/>
    </row>
    <row r="418" spans="1:13" ht="15" thickBot="1">
      <c r="A418" s="278"/>
      <c r="J418" s="188">
        <f>SUM(J413:J417)</f>
        <v>0</v>
      </c>
      <c r="K418" s="155"/>
      <c r="L418" s="188">
        <v>0</v>
      </c>
      <c r="M418" s="159"/>
    </row>
    <row r="419" spans="1:13" ht="10.5" customHeight="1" thickTop="1">
      <c r="A419" s="273"/>
      <c r="F419" s="195"/>
      <c r="G419" s="160"/>
      <c r="H419" s="160"/>
      <c r="I419" s="260"/>
      <c r="J419" s="159"/>
      <c r="K419" s="277"/>
      <c r="L419" s="276"/>
      <c r="M419" s="276"/>
    </row>
    <row r="420" spans="1:13">
      <c r="A420" s="482">
        <f>A398+1</f>
        <v>23</v>
      </c>
      <c r="B420" s="259" t="s">
        <v>713</v>
      </c>
      <c r="C420" s="259"/>
      <c r="D420" s="259"/>
      <c r="E420" s="259"/>
      <c r="F420" s="195"/>
      <c r="G420" s="160"/>
      <c r="H420" s="160"/>
      <c r="I420" s="260"/>
      <c r="J420" s="276"/>
      <c r="K420" s="277"/>
      <c r="L420" s="276"/>
      <c r="M420" s="276"/>
    </row>
    <row r="421" spans="1:13" ht="3.65" customHeight="1">
      <c r="B421" s="259"/>
      <c r="C421" s="259"/>
      <c r="D421" s="259"/>
      <c r="E421" s="259"/>
      <c r="F421" s="195"/>
      <c r="G421" s="160"/>
      <c r="H421" s="160"/>
      <c r="I421" s="260"/>
      <c r="J421" s="276"/>
      <c r="K421" s="277"/>
      <c r="L421" s="276"/>
      <c r="M421" s="276"/>
    </row>
    <row r="422" spans="1:13">
      <c r="B422" s="152" t="s">
        <v>581</v>
      </c>
      <c r="C422" s="152"/>
      <c r="D422" s="152"/>
      <c r="E422" s="152"/>
      <c r="F422" s="483"/>
      <c r="G422" s="304"/>
      <c r="H422" s="304"/>
      <c r="I422" s="305"/>
      <c r="J422" s="477">
        <f>L426</f>
        <v>907077</v>
      </c>
      <c r="K422" s="160"/>
      <c r="L422" s="477">
        <v>195290.5700000003</v>
      </c>
      <c r="M422" s="155"/>
    </row>
    <row r="423" spans="1:13">
      <c r="A423" s="273"/>
      <c r="B423" s="152" t="s">
        <v>889</v>
      </c>
      <c r="C423" s="152"/>
      <c r="D423" s="152"/>
      <c r="E423" s="152"/>
      <c r="F423" s="483"/>
      <c r="G423" s="304"/>
      <c r="H423" s="304"/>
      <c r="I423" s="305"/>
      <c r="J423" s="477">
        <v>25786973.550000001</v>
      </c>
      <c r="K423" s="145"/>
      <c r="L423" s="477">
        <v>6771829.5300000003</v>
      </c>
      <c r="M423" s="155"/>
    </row>
    <row r="424" spans="1:13">
      <c r="A424" s="273"/>
      <c r="B424" s="306"/>
      <c r="C424" s="152"/>
      <c r="D424" s="306"/>
      <c r="E424" s="306"/>
      <c r="F424" s="483"/>
      <c r="G424" s="304"/>
      <c r="H424" s="304"/>
      <c r="I424" s="305"/>
      <c r="J424" s="116">
        <f>SUM(J422:J423)</f>
        <v>26694050.550000001</v>
      </c>
      <c r="K424" s="145"/>
      <c r="L424" s="116">
        <v>6967120.1000000006</v>
      </c>
      <c r="M424" s="155"/>
    </row>
    <row r="425" spans="1:13">
      <c r="A425" s="273"/>
      <c r="B425" s="152" t="s">
        <v>595</v>
      </c>
      <c r="C425" s="152"/>
      <c r="D425" s="67"/>
      <c r="E425" s="67"/>
      <c r="F425" s="67"/>
      <c r="G425" s="67"/>
      <c r="H425" s="266"/>
      <c r="I425" s="67"/>
      <c r="J425" s="477">
        <f>J424-J426</f>
        <v>25518557.140000001</v>
      </c>
      <c r="K425" s="67"/>
      <c r="L425" s="477">
        <v>6060043.0999999996</v>
      </c>
      <c r="M425" s="155"/>
    </row>
    <row r="426" spans="1:13" ht="15" thickBot="1">
      <c r="A426" s="273"/>
      <c r="B426" s="392" t="s">
        <v>646</v>
      </c>
      <c r="C426" s="152"/>
      <c r="D426" s="483"/>
      <c r="E426" s="483"/>
      <c r="F426" s="483"/>
      <c r="G426" s="483"/>
      <c r="H426" s="483"/>
      <c r="I426" s="628" t="s">
        <v>642</v>
      </c>
      <c r="J426" s="307">
        <f>-SUMIFS('TB 21-22'!L:L,'TB 21-22'!B:B,'Notes 6-29'!I426)</f>
        <v>1175493.4099999999</v>
      </c>
      <c r="K426" s="489"/>
      <c r="L426" s="533">
        <v>907077</v>
      </c>
      <c r="M426" s="155"/>
    </row>
    <row r="427" spans="1:13" ht="9" customHeight="1" thickTop="1">
      <c r="A427" s="273"/>
      <c r="C427" s="392"/>
      <c r="D427" s="483"/>
      <c r="E427" s="483"/>
      <c r="F427" s="483"/>
      <c r="G427" s="483"/>
      <c r="H427" s="483"/>
      <c r="I427" s="483"/>
      <c r="J427" s="329"/>
      <c r="K427" s="489"/>
      <c r="L427" s="328"/>
      <c r="M427" s="155"/>
    </row>
    <row r="428" spans="1:13" ht="30.75" customHeight="1">
      <c r="A428" s="273"/>
      <c r="B428" s="1076" t="s">
        <v>940</v>
      </c>
      <c r="C428" s="1076"/>
      <c r="D428" s="1076"/>
      <c r="E428" s="1076"/>
      <c r="F428" s="1076"/>
      <c r="G428" s="1076"/>
      <c r="H428" s="1076"/>
      <c r="I428" s="1076"/>
      <c r="J428" s="1076"/>
      <c r="K428" s="1076"/>
      <c r="L428" s="1076"/>
      <c r="M428" s="155"/>
    </row>
    <row r="429" spans="1:13" ht="4.5" customHeight="1">
      <c r="A429" s="273"/>
      <c r="F429" s="195"/>
      <c r="G429" s="160"/>
      <c r="H429" s="160"/>
      <c r="I429" s="260"/>
      <c r="J429" s="276"/>
      <c r="K429" s="277"/>
      <c r="L429" s="276"/>
      <c r="M429" s="155"/>
    </row>
    <row r="430" spans="1:13" hidden="1">
      <c r="A430" s="273"/>
      <c r="F430" s="195"/>
      <c r="G430" s="160"/>
      <c r="H430" s="160"/>
      <c r="I430" s="260"/>
      <c r="J430" s="276"/>
      <c r="K430" s="277"/>
      <c r="L430" s="276"/>
      <c r="M430" s="155"/>
    </row>
    <row r="431" spans="1:13" hidden="1">
      <c r="A431" s="273"/>
      <c r="F431" s="195"/>
      <c r="G431" s="160"/>
      <c r="H431" s="160"/>
      <c r="I431" s="260"/>
      <c r="J431" s="256">
        <v>2020</v>
      </c>
      <c r="K431" s="333"/>
      <c r="L431" s="256">
        <v>2019</v>
      </c>
      <c r="M431" s="155"/>
    </row>
    <row r="432" spans="1:13" hidden="1">
      <c r="A432" s="273"/>
      <c r="F432" s="195"/>
      <c r="G432" s="160"/>
      <c r="H432" s="160"/>
      <c r="I432" s="260"/>
      <c r="J432" s="61" t="s">
        <v>20</v>
      </c>
      <c r="K432" s="269"/>
      <c r="L432" s="61" t="s">
        <v>20</v>
      </c>
      <c r="M432" s="155"/>
    </row>
    <row r="433" spans="1:15" ht="3.75" customHeight="1">
      <c r="A433" s="273"/>
      <c r="F433" s="195"/>
      <c r="G433" s="160"/>
      <c r="H433" s="160"/>
      <c r="I433" s="260"/>
      <c r="J433" s="276"/>
      <c r="K433" s="277"/>
      <c r="L433" s="276"/>
      <c r="M433" s="155"/>
    </row>
    <row r="434" spans="1:15">
      <c r="A434" s="482">
        <f>A420+1</f>
        <v>24</v>
      </c>
      <c r="B434" s="157" t="s">
        <v>392</v>
      </c>
      <c r="C434" s="139"/>
      <c r="D434" s="157"/>
      <c r="E434" s="157"/>
      <c r="G434" s="152"/>
      <c r="J434" s="275"/>
      <c r="K434" s="277"/>
      <c r="L434" s="275"/>
      <c r="M434" s="155"/>
    </row>
    <row r="435" spans="1:15" ht="5.15" customHeight="1">
      <c r="B435" s="157"/>
      <c r="C435" s="139"/>
      <c r="D435" s="157"/>
      <c r="E435" s="157"/>
      <c r="G435" s="152"/>
      <c r="J435" s="275"/>
      <c r="K435" s="277"/>
      <c r="L435" s="275"/>
      <c r="M435" s="155"/>
    </row>
    <row r="436" spans="1:15">
      <c r="A436" s="278"/>
      <c r="B436" s="152" t="s">
        <v>888</v>
      </c>
      <c r="C436" s="152"/>
      <c r="D436" s="152"/>
      <c r="E436" s="157"/>
      <c r="G436" s="152"/>
      <c r="J436" s="155">
        <f>ROUND(-SUMIFS('TB 21-22'!L:L,'TB 21-22'!M:M,'Notes 6-29'!B436,'TB 21-22'!N:N,'Notes 6-29'!$B$434),0)+6.5</f>
        <v>1230958.5</v>
      </c>
      <c r="K436" s="277"/>
      <c r="L436" s="155">
        <v>1207635</v>
      </c>
      <c r="M436" s="155"/>
    </row>
    <row r="437" spans="1:15">
      <c r="A437" s="278"/>
      <c r="B437" s="152" t="s">
        <v>1496</v>
      </c>
      <c r="C437" s="152"/>
      <c r="D437" s="152"/>
      <c r="E437" s="157"/>
      <c r="G437" s="152"/>
      <c r="J437" s="155">
        <f>ROUND(-SUMIFS('TB 21-22'!L:L,'TB 21-22'!M:M,'Notes 6-29'!B437,'TB 21-22'!N:N,'Notes 6-29'!$B$434),0)</f>
        <v>2136511</v>
      </c>
      <c r="K437" s="277"/>
      <c r="L437" s="155">
        <v>1518201</v>
      </c>
      <c r="M437" s="155"/>
    </row>
    <row r="438" spans="1:15">
      <c r="A438" s="278"/>
      <c r="B438" s="152" t="s">
        <v>936</v>
      </c>
      <c r="C438" s="152"/>
      <c r="D438" s="152"/>
      <c r="E438" s="157"/>
      <c r="J438" s="155">
        <f>ROUND(-SUMIFS('TB 21-22'!L:L,'TB 21-22'!M:M,'Notes 6-29'!B438,'TB 21-22'!N:N,'Notes 6-29'!$B$434),0)</f>
        <v>30407</v>
      </c>
      <c r="K438" s="277"/>
      <c r="L438" s="155">
        <v>30196</v>
      </c>
      <c r="M438" s="155"/>
    </row>
    <row r="439" spans="1:15">
      <c r="A439" s="278"/>
      <c r="B439" s="152" t="s">
        <v>415</v>
      </c>
      <c r="C439" s="152"/>
      <c r="D439" s="152"/>
      <c r="E439" s="157"/>
      <c r="J439" s="155">
        <f>ROUND(-SUMIFS('TB 21-22'!L:L,'TB 21-22'!M:M,'Notes 6-29'!B439,'TB 21-22'!N:N,'Notes 6-29'!$B$434),0)</f>
        <v>42013</v>
      </c>
      <c r="K439" s="277"/>
      <c r="L439" s="155">
        <v>40562</v>
      </c>
      <c r="M439" s="155"/>
    </row>
    <row r="440" spans="1:15">
      <c r="A440" s="286"/>
      <c r="B440" s="152" t="s">
        <v>569</v>
      </c>
      <c r="C440" s="152"/>
      <c r="D440" s="152"/>
      <c r="J440" s="155">
        <f>ROUND(-SUMIFS('TB 21-22'!L:L,'TB 21-22'!M:M,'Notes 6-29'!B440,'TB 21-22'!N:N,'Notes 6-29'!$B$434),0)</f>
        <v>31456</v>
      </c>
      <c r="K440" s="277"/>
      <c r="L440" s="155">
        <v>29626</v>
      </c>
      <c r="M440" s="155"/>
    </row>
    <row r="441" spans="1:15">
      <c r="A441" s="286"/>
      <c r="B441" s="281" t="s">
        <v>4105</v>
      </c>
      <c r="C441" s="152"/>
      <c r="D441" s="152"/>
      <c r="J441" s="155">
        <f>ROUND(-SUMIFS('TB 21-22'!L:L,'TB 21-22'!M:M,'Notes 6-29'!B441,'TB 21-22'!N:N,'Notes 6-29'!$B$434),0)</f>
        <v>41622</v>
      </c>
      <c r="K441" s="277"/>
      <c r="L441" s="155">
        <v>0</v>
      </c>
      <c r="M441" s="155"/>
    </row>
    <row r="442" spans="1:15">
      <c r="A442" s="286"/>
      <c r="B442" s="152" t="s">
        <v>1473</v>
      </c>
      <c r="C442" s="152"/>
      <c r="D442" s="152"/>
      <c r="J442" s="155">
        <f>ROUND(-SUMIFS('TB 21-22'!L:L,'TB 21-22'!M:M,'Notes 6-29'!B442,'TB 21-22'!N:N,'Notes 6-29'!$B$434),0)</f>
        <v>0</v>
      </c>
      <c r="K442" s="277"/>
      <c r="L442" s="155">
        <v>20924</v>
      </c>
      <c r="M442" s="155"/>
    </row>
    <row r="443" spans="1:15">
      <c r="A443" s="286"/>
      <c r="B443" s="131" t="s">
        <v>426</v>
      </c>
      <c r="C443" s="152"/>
      <c r="D443" s="152"/>
      <c r="J443" s="155">
        <f>ROUND(-SUMIFS('TB 21-22'!L:L,'TB 21-22'!M:M,'Notes 6-29'!B443,'TB 21-22'!N:N,'Notes 6-29'!$B$434),0)</f>
        <v>48121</v>
      </c>
      <c r="K443" s="277"/>
      <c r="L443" s="155">
        <v>38943</v>
      </c>
      <c r="M443" s="155"/>
    </row>
    <row r="444" spans="1:15">
      <c r="A444" s="286"/>
      <c r="B444" s="330" t="s">
        <v>709</v>
      </c>
      <c r="C444" s="152"/>
      <c r="I444" s="311"/>
      <c r="J444" s="155">
        <f>-SUMIFS('TB 21-22'!L:L,'TB 21-22'!M:M,'Notes 6-29'!B444,'TB 21-22'!N:N,'Notes 6-29'!$B$434)</f>
        <v>10738.09</v>
      </c>
      <c r="K444" s="277"/>
      <c r="L444" s="155">
        <v>9777.8624448341197</v>
      </c>
      <c r="M444" s="155"/>
      <c r="O444" s="837"/>
    </row>
    <row r="445" spans="1:15">
      <c r="A445" s="286"/>
      <c r="B445" s="330" t="s">
        <v>938</v>
      </c>
      <c r="C445" s="152"/>
      <c r="I445" s="311"/>
      <c r="J445" s="155">
        <f>-SUMIFS('TB 21-22'!L:L,'TB 21-22'!M:M,'Notes 6-29'!B445,'TB 21-22'!N:N,'Notes 6-29'!$B$434)</f>
        <v>16349</v>
      </c>
      <c r="K445" s="277"/>
      <c r="L445" s="155">
        <v>4124</v>
      </c>
      <c r="M445" s="155"/>
    </row>
    <row r="446" spans="1:15" hidden="1">
      <c r="A446" s="286"/>
      <c r="B446" s="330" t="s">
        <v>939</v>
      </c>
      <c r="C446" s="152"/>
      <c r="I446" s="311"/>
      <c r="J446" s="835"/>
      <c r="K446" s="277"/>
      <c r="L446" s="155"/>
      <c r="M446" s="155"/>
    </row>
    <row r="447" spans="1:15">
      <c r="A447" s="286"/>
      <c r="B447" s="330" t="s">
        <v>4061</v>
      </c>
      <c r="C447" s="152"/>
      <c r="I447" s="311"/>
      <c r="J447" s="155">
        <f>ROUND(-SUMIFS('TB 21-22'!L:L,'TB 21-22'!M:M,'Notes 6-29'!B447,'TB 21-22'!N:N,'Notes 6-29'!$B$434)-J446,0)</f>
        <v>332624</v>
      </c>
      <c r="K447" s="277"/>
      <c r="L447" s="155">
        <f>487806+6352</f>
        <v>494158</v>
      </c>
      <c r="M447" s="155"/>
    </row>
    <row r="448" spans="1:15" ht="15" thickBot="1">
      <c r="A448" s="286"/>
      <c r="C448" s="281"/>
      <c r="J448" s="188">
        <f>SUM(J436:J447)</f>
        <v>3920799.59</v>
      </c>
      <c r="K448" s="277"/>
      <c r="L448" s="188">
        <v>3394146.8624448343</v>
      </c>
      <c r="M448" s="155"/>
    </row>
    <row r="449" spans="1:13" ht="6" customHeight="1" thickTop="1">
      <c r="A449" s="273"/>
      <c r="F449" s="195"/>
      <c r="G449" s="160"/>
      <c r="H449" s="160"/>
      <c r="I449" s="260"/>
      <c r="J449" s="159"/>
      <c r="K449" s="277"/>
      <c r="L449" s="276"/>
      <c r="M449" s="276"/>
    </row>
    <row r="450" spans="1:13">
      <c r="A450" s="273"/>
      <c r="F450" s="195"/>
      <c r="G450" s="160"/>
      <c r="H450" s="160"/>
      <c r="I450" s="485" t="s">
        <v>3</v>
      </c>
      <c r="J450" s="1065" t="s">
        <v>837</v>
      </c>
      <c r="K450" s="1065"/>
      <c r="L450" s="1065"/>
      <c r="M450" s="276"/>
    </row>
    <row r="451" spans="1:13">
      <c r="A451" s="273"/>
      <c r="B451" s="152"/>
      <c r="G451" s="483"/>
      <c r="H451" s="483"/>
      <c r="I451" s="332"/>
      <c r="J451" s="256">
        <v>2022</v>
      </c>
      <c r="K451" s="333"/>
      <c r="L451" s="256">
        <v>2021</v>
      </c>
      <c r="M451" s="155"/>
    </row>
    <row r="452" spans="1:13">
      <c r="A452" s="273"/>
      <c r="B452" s="152"/>
      <c r="G452" s="483"/>
      <c r="H452" s="483"/>
      <c r="I452" s="332"/>
      <c r="J452" s="61" t="s">
        <v>20</v>
      </c>
      <c r="K452" s="269"/>
      <c r="L452" s="61" t="s">
        <v>20</v>
      </c>
      <c r="M452" s="155"/>
    </row>
    <row r="453" spans="1:13">
      <c r="A453" s="482">
        <f>A434+1</f>
        <v>25</v>
      </c>
      <c r="B453" s="139" t="s">
        <v>759</v>
      </c>
      <c r="G453" s="483"/>
      <c r="H453" s="483"/>
      <c r="I453" s="332"/>
      <c r="J453" s="61"/>
      <c r="K453" s="269"/>
      <c r="L453" s="61"/>
      <c r="M453" s="155"/>
    </row>
    <row r="454" spans="1:13" ht="8.15" customHeight="1">
      <c r="A454" s="273"/>
      <c r="B454" s="152"/>
      <c r="G454" s="483"/>
      <c r="H454" s="483"/>
      <c r="I454" s="332"/>
      <c r="J454" s="61"/>
      <c r="K454" s="269"/>
      <c r="L454" s="61"/>
      <c r="M454" s="155"/>
    </row>
    <row r="455" spans="1:13">
      <c r="A455" s="273"/>
      <c r="B455" s="152" t="str">
        <f>B461</f>
        <v>Production materials consumed</v>
      </c>
      <c r="G455" s="483"/>
      <c r="H455" s="483"/>
      <c r="I455" s="335">
        <f>A461</f>
        <v>25.1</v>
      </c>
      <c r="J455" s="336">
        <f>J467</f>
        <v>65355961.930000007</v>
      </c>
      <c r="K455" s="269"/>
      <c r="L455" s="336">
        <v>47060942.609999999</v>
      </c>
      <c r="M455" s="155"/>
    </row>
    <row r="456" spans="1:13">
      <c r="A456" s="273"/>
      <c r="B456" s="152" t="str">
        <f>B469</f>
        <v>Direct expenses</v>
      </c>
      <c r="G456" s="483"/>
      <c r="H456" s="483"/>
      <c r="I456" s="335">
        <f>A469</f>
        <v>25.200000000000003</v>
      </c>
      <c r="J456" s="336">
        <f>J474</f>
        <v>12171638</v>
      </c>
      <c r="K456" s="269"/>
      <c r="L456" s="336">
        <v>10428525</v>
      </c>
      <c r="M456" s="155"/>
    </row>
    <row r="457" spans="1:13">
      <c r="A457" s="273"/>
      <c r="B457" s="152" t="str">
        <f>B476</f>
        <v>Factory overheads</v>
      </c>
      <c r="G457" s="483"/>
      <c r="H457" s="483"/>
      <c r="I457" s="335">
        <f>A476</f>
        <v>25.300000000000004</v>
      </c>
      <c r="J457" s="336">
        <f>J489</f>
        <v>2771240.8899999997</v>
      </c>
      <c r="K457" s="269"/>
      <c r="L457" s="336">
        <v>3691164.76</v>
      </c>
      <c r="M457" s="155"/>
    </row>
    <row r="458" spans="1:13" ht="15" thickBot="1">
      <c r="A458" s="273"/>
      <c r="B458" s="152"/>
      <c r="G458" s="483"/>
      <c r="H458" s="483"/>
      <c r="I458" s="332"/>
      <c r="J458" s="337">
        <f>SUM(J455:J457)</f>
        <v>80298840.820000008</v>
      </c>
      <c r="K458" s="269"/>
      <c r="L458" s="337">
        <v>61180632.369999997</v>
      </c>
      <c r="M458" s="155"/>
    </row>
    <row r="459" spans="1:13" ht="15" thickTop="1">
      <c r="A459" s="273"/>
      <c r="B459" s="152"/>
      <c r="G459" s="483"/>
      <c r="H459" s="483"/>
      <c r="I459" s="332"/>
      <c r="J459" s="61"/>
      <c r="K459" s="269"/>
      <c r="L459" s="61"/>
      <c r="M459" s="155"/>
    </row>
    <row r="460" spans="1:13">
      <c r="A460" s="273"/>
      <c r="B460" s="152"/>
      <c r="G460" s="483"/>
      <c r="H460" s="483"/>
      <c r="I460" s="332"/>
      <c r="J460" s="61"/>
      <c r="K460" s="269"/>
      <c r="L460" s="61"/>
      <c r="M460" s="155"/>
    </row>
    <row r="461" spans="1:13">
      <c r="A461" s="863">
        <f>A453+0.1</f>
        <v>25.1</v>
      </c>
      <c r="B461" s="157" t="s">
        <v>210</v>
      </c>
      <c r="C461" s="139"/>
      <c r="J461" s="275"/>
      <c r="K461" s="277"/>
      <c r="L461" s="275"/>
      <c r="M461" s="155"/>
    </row>
    <row r="462" spans="1:13" ht="8.15" customHeight="1">
      <c r="A462" s="338"/>
      <c r="B462" s="157"/>
      <c r="C462" s="139"/>
      <c r="J462" s="275"/>
      <c r="K462" s="277"/>
      <c r="L462" s="275"/>
      <c r="M462" s="155"/>
    </row>
    <row r="463" spans="1:13">
      <c r="A463" s="286"/>
      <c r="B463" s="131" t="s">
        <v>244</v>
      </c>
      <c r="C463" s="152"/>
      <c r="G463" s="152"/>
      <c r="H463" s="152"/>
      <c r="I463" s="271"/>
      <c r="J463" s="275">
        <f>L466</f>
        <v>14305667.199999999</v>
      </c>
      <c r="K463" s="277"/>
      <c r="L463" s="275">
        <v>10311635.459999999</v>
      </c>
      <c r="M463" s="155"/>
    </row>
    <row r="464" spans="1:13">
      <c r="A464" s="286"/>
      <c r="B464" s="131" t="s">
        <v>245</v>
      </c>
      <c r="C464" s="152"/>
      <c r="G464" s="152"/>
      <c r="H464" s="152"/>
      <c r="I464" s="271"/>
      <c r="J464" s="622">
        <f>J467+J466-J463</f>
        <v>74051553.780000001</v>
      </c>
      <c r="K464" s="277"/>
      <c r="L464" s="275">
        <v>51054974.350000001</v>
      </c>
      <c r="M464" s="155"/>
    </row>
    <row r="465" spans="1:13">
      <c r="A465" s="286"/>
      <c r="C465" s="152"/>
      <c r="G465" s="152"/>
      <c r="H465" s="152"/>
      <c r="I465" s="271"/>
      <c r="J465" s="478">
        <f>SUM(J463:J464)</f>
        <v>88357220.980000004</v>
      </c>
      <c r="K465" s="277"/>
      <c r="L465" s="478">
        <v>61366609.810000002</v>
      </c>
      <c r="M465" s="155"/>
    </row>
    <row r="466" spans="1:13">
      <c r="A466" s="286"/>
      <c r="B466" s="131" t="s">
        <v>916</v>
      </c>
      <c r="C466" s="152"/>
      <c r="G466" s="152"/>
      <c r="H466" s="152"/>
      <c r="I466" s="161">
        <v>8</v>
      </c>
      <c r="J466" s="478">
        <f>J47</f>
        <v>23001259.050000001</v>
      </c>
      <c r="K466" s="277"/>
      <c r="L466" s="478">
        <v>14305667.199999999</v>
      </c>
      <c r="M466" s="155"/>
    </row>
    <row r="467" spans="1:13" ht="15" thickBot="1">
      <c r="A467" s="286"/>
      <c r="B467" s="131" t="s">
        <v>647</v>
      </c>
      <c r="C467" s="152"/>
      <c r="G467" s="152"/>
      <c r="H467" s="152"/>
      <c r="J467" s="534">
        <f>SUMIFS('TB 21-22'!L:L,'TB 21-22'!N:N,$B$461)</f>
        <v>65355961.930000007</v>
      </c>
      <c r="K467" s="277"/>
      <c r="L467" s="534">
        <v>47060942.609999999</v>
      </c>
      <c r="M467" s="155"/>
    </row>
    <row r="468" spans="1:13" ht="11.25" customHeight="1" thickTop="1">
      <c r="A468" s="286"/>
      <c r="G468" s="152"/>
      <c r="H468" s="152"/>
      <c r="J468" s="276"/>
      <c r="K468" s="277"/>
      <c r="L468" s="276"/>
      <c r="M468" s="155"/>
    </row>
    <row r="469" spans="1:13">
      <c r="A469" s="863">
        <f>A461+0.1</f>
        <v>25.200000000000003</v>
      </c>
      <c r="B469" s="339" t="s">
        <v>13</v>
      </c>
      <c r="C469" s="340"/>
      <c r="D469" s="340"/>
      <c r="E469" s="340"/>
      <c r="F469" s="340"/>
      <c r="G469" s="340"/>
      <c r="H469" s="340"/>
      <c r="I469" s="340"/>
      <c r="J469" s="341"/>
      <c r="K469" s="535"/>
      <c r="L469" s="341"/>
      <c r="M469" s="155"/>
    </row>
    <row r="470" spans="1:13" ht="7.15" customHeight="1">
      <c r="A470" s="338"/>
      <c r="B470" s="339"/>
      <c r="C470" s="340"/>
      <c r="D470" s="340"/>
      <c r="E470" s="340"/>
      <c r="F470" s="340"/>
      <c r="G470" s="340"/>
      <c r="H470" s="340"/>
      <c r="I470" s="340"/>
      <c r="J470" s="341"/>
      <c r="K470" s="535"/>
      <c r="L470" s="341"/>
      <c r="M470" s="155"/>
    </row>
    <row r="471" spans="1:13">
      <c r="A471" s="273"/>
      <c r="B471" s="152" t="s">
        <v>28</v>
      </c>
      <c r="C471" s="152"/>
      <c r="D471" s="152"/>
      <c r="E471" s="152"/>
      <c r="G471" s="285"/>
      <c r="H471" s="285"/>
      <c r="I471" s="302"/>
      <c r="J471" s="120">
        <f>ROUND(SUMIFS('TB 21-22'!L:L,'TB 21-22'!M:M,'Notes 6-29'!B471,'TB 21-22'!N:N,$B$469),0)</f>
        <v>10941257</v>
      </c>
      <c r="K471" s="536"/>
      <c r="L471" s="342">
        <v>10360429</v>
      </c>
      <c r="M471" s="155"/>
    </row>
    <row r="472" spans="1:13">
      <c r="A472" s="273"/>
      <c r="B472" s="343" t="s">
        <v>1482</v>
      </c>
      <c r="C472" s="152"/>
      <c r="D472" s="152"/>
      <c r="E472" s="152"/>
      <c r="G472" s="285"/>
      <c r="H472" s="285"/>
      <c r="I472" s="302"/>
      <c r="J472" s="120">
        <f>ROUND(SUMIFS('TB 21-22'!L:L,'TB 21-22'!M:M,'Notes 6-29'!B472,'TB 21-22'!N:N,$B$469),0)</f>
        <v>1179262</v>
      </c>
      <c r="K472" s="536"/>
      <c r="L472" s="342">
        <v>30240</v>
      </c>
      <c r="M472" s="155"/>
    </row>
    <row r="473" spans="1:13">
      <c r="A473" s="273"/>
      <c r="B473" s="152" t="s">
        <v>246</v>
      </c>
      <c r="C473" s="152"/>
      <c r="D473" s="152"/>
      <c r="E473" s="152"/>
      <c r="G473" s="285"/>
      <c r="H473" s="285"/>
      <c r="I473" s="302"/>
      <c r="J473" s="120">
        <f>ROUND(SUMIFS('TB 21-22'!L:L,'TB 21-22'!M:M,'Notes 6-29'!B473,'TB 21-22'!N:N,$B$469),0)</f>
        <v>51119</v>
      </c>
      <c r="K473" s="536"/>
      <c r="L473" s="342">
        <v>37856</v>
      </c>
      <c r="M473" s="155"/>
    </row>
    <row r="474" spans="1:13" ht="15" thickBot="1">
      <c r="A474" s="273"/>
      <c r="B474" s="152"/>
      <c r="C474" s="483"/>
      <c r="D474" s="483"/>
      <c r="E474" s="483"/>
      <c r="F474" s="483"/>
      <c r="G474" s="483"/>
      <c r="H474" s="483"/>
      <c r="I474" s="302"/>
      <c r="J474" s="534">
        <f>SUM(J471:J473)</f>
        <v>12171638</v>
      </c>
      <c r="K474" s="537"/>
      <c r="L474" s="534">
        <v>10428525</v>
      </c>
      <c r="M474" s="155"/>
    </row>
    <row r="475" spans="1:13" ht="9" customHeight="1" thickTop="1">
      <c r="A475" s="273"/>
      <c r="B475" s="152"/>
      <c r="C475" s="483"/>
      <c r="D475" s="483"/>
      <c r="E475" s="483"/>
      <c r="F475" s="483"/>
      <c r="G475" s="483"/>
      <c r="H475" s="483"/>
      <c r="I475" s="302"/>
      <c r="J475" s="344"/>
      <c r="K475" s="537"/>
      <c r="L475" s="344"/>
      <c r="M475" s="155"/>
    </row>
    <row r="476" spans="1:13">
      <c r="A476" s="864">
        <f>A469+0.1</f>
        <v>25.300000000000004</v>
      </c>
      <c r="B476" s="157" t="s">
        <v>575</v>
      </c>
      <c r="C476" s="139"/>
      <c r="D476" s="157"/>
      <c r="E476" s="157"/>
      <c r="G476" s="308"/>
      <c r="H476" s="308"/>
      <c r="I476" s="332"/>
      <c r="J476" s="342"/>
      <c r="K476" s="538"/>
      <c r="L476" s="342"/>
      <c r="M476" s="155"/>
    </row>
    <row r="477" spans="1:13" ht="7.15" customHeight="1">
      <c r="A477" s="338"/>
      <c r="B477" s="157"/>
      <c r="C477" s="139"/>
      <c r="D477" s="157"/>
      <c r="E477" s="157"/>
      <c r="G477" s="308"/>
      <c r="H477" s="308"/>
      <c r="I477" s="332"/>
      <c r="J477" s="342"/>
      <c r="K477" s="538"/>
      <c r="L477" s="342"/>
      <c r="M477" s="155"/>
    </row>
    <row r="478" spans="1:13">
      <c r="B478" s="155" t="s">
        <v>931</v>
      </c>
      <c r="C478" s="152"/>
      <c r="D478" s="159"/>
      <c r="E478" s="159"/>
      <c r="F478" s="155"/>
      <c r="G478" s="345"/>
      <c r="H478" s="345"/>
      <c r="I478" s="345"/>
      <c r="J478" s="120">
        <f>ROUND(SUMIFS('TB 21-22'!L:L,'TB 21-22'!M:M,'Notes 6-29'!B478,'TB 21-22'!N:N,$B$476),0)</f>
        <v>68314</v>
      </c>
      <c r="K478" s="539"/>
      <c r="L478" s="120">
        <v>82482</v>
      </c>
      <c r="M478" s="155"/>
    </row>
    <row r="479" spans="1:13">
      <c r="A479" s="273"/>
      <c r="B479" s="155" t="s">
        <v>574</v>
      </c>
      <c r="C479" s="152"/>
      <c r="D479" s="161"/>
      <c r="E479" s="155"/>
      <c r="F479" s="155"/>
      <c r="G479" s="345"/>
      <c r="H479" s="345"/>
      <c r="I479" s="345"/>
      <c r="J479" s="120">
        <f>ROUND(SUMIFS('TB 21-22'!L:L,'TB 21-22'!M:M,'Notes 6-29'!B479,'TB 21-22'!N:N,$B$476),0)</f>
        <v>24567</v>
      </c>
      <c r="K479" s="539"/>
      <c r="L479" s="120">
        <v>12290</v>
      </c>
      <c r="M479" s="155"/>
    </row>
    <row r="480" spans="1:13">
      <c r="A480" s="273"/>
      <c r="B480" s="155" t="s">
        <v>932</v>
      </c>
      <c r="C480" s="152"/>
      <c r="D480" s="161"/>
      <c r="E480" s="155"/>
      <c r="F480" s="155"/>
      <c r="G480" s="345"/>
      <c r="H480" s="345"/>
      <c r="I480" s="345"/>
      <c r="J480" s="120">
        <f>ROUND(SUMIFS('TB 21-22'!L:L,'TB 21-22'!M:M,'Notes 6-29'!B480,'TB 21-22'!N:N,$B$476),0)</f>
        <v>643934</v>
      </c>
      <c r="K480" s="539"/>
      <c r="L480" s="120">
        <v>583631</v>
      </c>
      <c r="M480" s="155"/>
    </row>
    <row r="481" spans="1:13">
      <c r="A481" s="273"/>
      <c r="B481" s="155" t="s">
        <v>885</v>
      </c>
      <c r="C481" s="152"/>
      <c r="D481" s="161"/>
      <c r="E481" s="155"/>
      <c r="F481" s="155"/>
      <c r="G481" s="345"/>
      <c r="H481" s="345"/>
      <c r="I481" s="345"/>
      <c r="J481" s="120">
        <f>ROUND(SUMIFS('TB 21-22'!L:L,'TB 21-22'!M:M,'Notes 6-29'!B481,'TB 21-22'!N:N,$B$476),0)</f>
        <v>262733</v>
      </c>
      <c r="K481" s="539"/>
      <c r="L481" s="120">
        <f>770662-L482</f>
        <v>752148.47</v>
      </c>
      <c r="M481" s="155"/>
    </row>
    <row r="482" spans="1:13">
      <c r="A482" s="273"/>
      <c r="B482" s="155" t="s">
        <v>4148</v>
      </c>
      <c r="C482" s="152"/>
      <c r="D482" s="161"/>
      <c r="E482" s="155"/>
      <c r="F482" s="155"/>
      <c r="G482" s="345"/>
      <c r="H482" s="345"/>
      <c r="I482" s="345"/>
      <c r="J482" s="120">
        <f>ROUND(SUMIFS('TB 21-22'!L:L,'TB 21-22'!M:M,'Notes 6-29'!B482,'TB 21-22'!N:N,$B$476),0)</f>
        <v>30419</v>
      </c>
      <c r="K482" s="539"/>
      <c r="L482" s="120">
        <v>18513.53</v>
      </c>
      <c r="M482" s="155"/>
    </row>
    <row r="483" spans="1:13">
      <c r="A483" s="273"/>
      <c r="B483" s="155" t="s">
        <v>644</v>
      </c>
      <c r="C483" s="152"/>
      <c r="D483" s="155"/>
      <c r="E483" s="155"/>
      <c r="F483" s="155"/>
      <c r="G483" s="345"/>
      <c r="H483" s="345"/>
      <c r="I483" s="345"/>
      <c r="J483" s="120">
        <f>ROUND(SUMIFS('TB 21-22'!L:L,'TB 21-22'!M:M,'Notes 6-29'!B483,'TB 21-22'!N:N,$B$476),0)</f>
        <v>78499</v>
      </c>
      <c r="K483" s="539"/>
      <c r="L483" s="120">
        <v>68411</v>
      </c>
      <c r="M483" s="155"/>
    </row>
    <row r="484" spans="1:13">
      <c r="A484" s="273"/>
      <c r="B484" s="155" t="s">
        <v>934</v>
      </c>
      <c r="C484" s="152"/>
      <c r="D484" s="155"/>
      <c r="E484" s="155"/>
      <c r="F484" s="155"/>
      <c r="G484" s="345"/>
      <c r="H484" s="345"/>
      <c r="I484" s="345"/>
      <c r="J484" s="120">
        <f>ROUND(SUMIFS('TB 21-22'!L:L,'TB 21-22'!M:M,'Notes 6-29'!B484,'TB 21-22'!N:N,$B$476),0)</f>
        <v>33352</v>
      </c>
      <c r="K484" s="539"/>
      <c r="L484" s="120">
        <v>17190</v>
      </c>
      <c r="M484" s="155"/>
    </row>
    <row r="485" spans="1:13">
      <c r="A485" s="273"/>
      <c r="B485" s="155" t="s">
        <v>887</v>
      </c>
      <c r="C485" s="152"/>
      <c r="D485" s="155"/>
      <c r="E485" s="155"/>
      <c r="F485" s="155"/>
      <c r="G485" s="345"/>
      <c r="H485" s="345"/>
      <c r="I485" s="345"/>
      <c r="J485" s="120">
        <f>ROUND(SUMIFS('TB 21-22'!L:L,'TB 21-22'!M:M,'Notes 6-29'!B485,'TB 21-22'!N:N,$B$476),0)</f>
        <v>49309</v>
      </c>
      <c r="K485" s="539"/>
      <c r="L485" s="120">
        <v>52847</v>
      </c>
      <c r="M485" s="155"/>
    </row>
    <row r="486" spans="1:13">
      <c r="A486" s="273"/>
      <c r="B486" s="155" t="s">
        <v>714</v>
      </c>
      <c r="C486" s="152"/>
      <c r="D486" s="155"/>
      <c r="E486" s="155"/>
      <c r="F486" s="155"/>
      <c r="G486" s="345"/>
      <c r="H486" s="345"/>
      <c r="I486" s="345"/>
      <c r="J486" s="120">
        <f>ROUND(SUMIFS('TB 21-22'!L:L,'TB 21-22'!M:M,'Notes 6-29'!B486,'TB 21-22'!N:N,$B$476),0)</f>
        <v>418895</v>
      </c>
      <c r="K486" s="539"/>
      <c r="L486" s="120">
        <v>621952</v>
      </c>
      <c r="M486" s="155"/>
    </row>
    <row r="487" spans="1:13">
      <c r="A487" s="273"/>
      <c r="B487" s="155" t="s">
        <v>2</v>
      </c>
      <c r="C487" s="152"/>
      <c r="D487" s="155"/>
      <c r="E487" s="155"/>
      <c r="F487" s="155"/>
      <c r="G487" s="345"/>
      <c r="H487" s="345"/>
      <c r="I487" s="335">
        <v>5.1999999999999993</v>
      </c>
      <c r="J487" s="120">
        <f>SUMIFS('TB 21-22'!L:L,'TB 21-22'!M:M,'Notes 6-29'!B487,'TB 21-22'!N:N,$B$476)</f>
        <v>1158209.8899999999</v>
      </c>
      <c r="K487" s="539"/>
      <c r="L487" s="120">
        <v>1481699.7599999998</v>
      </c>
      <c r="M487" s="155"/>
    </row>
    <row r="488" spans="1:13">
      <c r="A488" s="273"/>
      <c r="B488" s="155" t="s">
        <v>935</v>
      </c>
      <c r="C488" s="152"/>
      <c r="D488" s="155"/>
      <c r="E488" s="155"/>
      <c r="F488" s="155"/>
      <c r="G488" s="345"/>
      <c r="H488" s="345"/>
      <c r="I488" s="335"/>
      <c r="J488" s="120">
        <f>ROUND(SUMIFS('TB 21-22'!L:L,'TB 21-22'!M:M,'Notes 6-29'!B488,'TB 21-22'!N:N,$B$476),0)</f>
        <v>3009</v>
      </c>
      <c r="K488" s="539"/>
      <c r="L488" s="120">
        <v>0</v>
      </c>
      <c r="M488" s="155"/>
    </row>
    <row r="489" spans="1:13" ht="15" thickBot="1">
      <c r="A489" s="273"/>
      <c r="B489" s="152"/>
      <c r="C489" s="155"/>
      <c r="D489" s="155"/>
      <c r="E489" s="155"/>
      <c r="F489" s="155"/>
      <c r="G489" s="345"/>
      <c r="H489" s="345"/>
      <c r="I489" s="345"/>
      <c r="J489" s="534">
        <f>SUM(J478:J488)</f>
        <v>2771240.8899999997</v>
      </c>
      <c r="K489" s="120"/>
      <c r="L489" s="534">
        <v>3691164.76</v>
      </c>
      <c r="M489" s="155"/>
    </row>
    <row r="490" spans="1:13" ht="9" customHeight="1" thickTop="1">
      <c r="A490" s="273"/>
      <c r="B490" s="152"/>
      <c r="G490" s="483"/>
      <c r="H490" s="483"/>
      <c r="I490" s="332"/>
      <c r="J490" s="334"/>
      <c r="K490" s="346"/>
      <c r="L490" s="334"/>
      <c r="M490" s="155"/>
    </row>
    <row r="491" spans="1:13" hidden="1">
      <c r="A491" s="273"/>
      <c r="B491" s="152"/>
      <c r="G491" s="483"/>
      <c r="H491" s="483"/>
      <c r="I491" s="332"/>
      <c r="J491" s="334"/>
      <c r="K491" s="346"/>
      <c r="L491" s="334"/>
      <c r="M491" s="155"/>
    </row>
    <row r="492" spans="1:13" hidden="1">
      <c r="A492" s="273"/>
      <c r="B492" s="152"/>
      <c r="G492" s="483"/>
      <c r="H492" s="483"/>
      <c r="I492" s="332"/>
      <c r="J492" s="334"/>
      <c r="K492" s="346"/>
      <c r="L492" s="334"/>
      <c r="M492" s="155"/>
    </row>
    <row r="493" spans="1:13" hidden="1">
      <c r="A493" s="273"/>
      <c r="B493" s="152"/>
      <c r="G493" s="483"/>
      <c r="H493" s="483"/>
      <c r="I493" s="332"/>
      <c r="J493" s="334"/>
      <c r="K493" s="346"/>
      <c r="L493" s="334"/>
      <c r="M493" s="155"/>
    </row>
    <row r="494" spans="1:13" hidden="1">
      <c r="A494" s="273"/>
      <c r="B494" s="152"/>
      <c r="G494" s="483"/>
      <c r="H494" s="483"/>
      <c r="I494" s="332"/>
      <c r="J494" s="334"/>
      <c r="K494" s="346"/>
      <c r="L494" s="334"/>
      <c r="M494" s="155"/>
    </row>
    <row r="495" spans="1:13" hidden="1">
      <c r="A495" s="273"/>
      <c r="B495" s="152"/>
      <c r="G495" s="483"/>
      <c r="H495" s="483"/>
      <c r="I495" s="332"/>
      <c r="J495" s="334"/>
      <c r="K495" s="346"/>
      <c r="L495" s="334"/>
      <c r="M495" s="155"/>
    </row>
    <row r="496" spans="1:13" hidden="1">
      <c r="A496" s="273"/>
      <c r="B496" s="152"/>
      <c r="G496" s="483"/>
      <c r="H496" s="483"/>
      <c r="I496" s="332"/>
      <c r="J496" s="334"/>
      <c r="K496" s="346"/>
      <c r="L496" s="334"/>
      <c r="M496" s="155"/>
    </row>
    <row r="497" spans="1:13" hidden="1">
      <c r="A497" s="273"/>
      <c r="B497" s="152"/>
      <c r="G497" s="483"/>
      <c r="H497" s="483"/>
      <c r="I497" s="332"/>
      <c r="J497" s="334"/>
      <c r="K497" s="346"/>
      <c r="L497" s="334"/>
      <c r="M497" s="155"/>
    </row>
    <row r="498" spans="1:13" hidden="1">
      <c r="A498" s="273"/>
      <c r="B498" s="152"/>
      <c r="G498" s="483"/>
      <c r="H498" s="483"/>
      <c r="I498" s="332"/>
      <c r="J498" s="334"/>
      <c r="K498" s="346"/>
      <c r="L498" s="334"/>
      <c r="M498" s="155"/>
    </row>
    <row r="499" spans="1:13" hidden="1">
      <c r="A499" s="273"/>
      <c r="B499" s="152"/>
      <c r="G499" s="483"/>
      <c r="H499" s="483"/>
      <c r="I499" s="332"/>
      <c r="J499" s="334"/>
      <c r="K499" s="346"/>
      <c r="L499" s="334"/>
      <c r="M499" s="155"/>
    </row>
    <row r="500" spans="1:13" hidden="1">
      <c r="A500" s="273"/>
      <c r="B500" s="152"/>
      <c r="G500" s="483"/>
      <c r="H500" s="483"/>
      <c r="I500" s="332"/>
      <c r="J500" s="334"/>
      <c r="K500" s="346"/>
      <c r="L500" s="334"/>
      <c r="M500" s="155"/>
    </row>
    <row r="501" spans="1:13" hidden="1">
      <c r="A501" s="273"/>
      <c r="B501" s="152"/>
      <c r="G501" s="483"/>
      <c r="H501" s="483"/>
      <c r="I501" s="332"/>
      <c r="J501" s="334"/>
      <c r="K501" s="346"/>
      <c r="L501" s="334"/>
      <c r="M501" s="155"/>
    </row>
    <row r="502" spans="1:13" ht="8.25" hidden="1" customHeight="1">
      <c r="A502" s="273"/>
      <c r="B502" s="152"/>
      <c r="G502" s="483"/>
      <c r="H502" s="483"/>
      <c r="I502" s="332"/>
      <c r="J502" s="334"/>
      <c r="K502" s="346"/>
      <c r="L502" s="334"/>
      <c r="M502" s="155"/>
    </row>
    <row r="503" spans="1:13" hidden="1">
      <c r="A503" s="273"/>
      <c r="B503" s="152"/>
      <c r="G503" s="483"/>
      <c r="H503" s="483"/>
      <c r="I503" s="332"/>
      <c r="J503" s="256">
        <v>2020</v>
      </c>
      <c r="K503" s="333"/>
      <c r="L503" s="256">
        <v>2020</v>
      </c>
      <c r="M503" s="155"/>
    </row>
    <row r="504" spans="1:13" hidden="1">
      <c r="A504" s="273"/>
      <c r="B504" s="152"/>
      <c r="G504" s="483"/>
      <c r="H504" s="483"/>
      <c r="I504" s="332"/>
      <c r="J504" s="61" t="s">
        <v>20</v>
      </c>
      <c r="K504" s="269"/>
      <c r="L504" s="61" t="s">
        <v>20</v>
      </c>
      <c r="M504" s="155"/>
    </row>
    <row r="505" spans="1:13" ht="5.25" customHeight="1">
      <c r="A505" s="273"/>
      <c r="B505" s="152"/>
      <c r="G505" s="483"/>
      <c r="H505" s="483"/>
      <c r="I505" s="332"/>
      <c r="J505" s="334"/>
      <c r="K505" s="346"/>
      <c r="L505" s="334"/>
      <c r="M505" s="155"/>
    </row>
    <row r="506" spans="1:13">
      <c r="A506" s="482">
        <f>A453+1</f>
        <v>26</v>
      </c>
      <c r="B506" s="157" t="s">
        <v>15</v>
      </c>
      <c r="C506" s="139"/>
      <c r="D506" s="347"/>
      <c r="E506" s="347"/>
      <c r="F506" s="152"/>
      <c r="G506" s="483"/>
      <c r="H506" s="483"/>
      <c r="I506" s="332"/>
      <c r="J506" s="348"/>
      <c r="K506" s="535"/>
      <c r="L506" s="348"/>
      <c r="M506" s="155"/>
    </row>
    <row r="507" spans="1:13" ht="8.65" customHeight="1">
      <c r="B507" s="157"/>
      <c r="C507" s="139"/>
      <c r="D507" s="347"/>
      <c r="E507" s="347"/>
      <c r="F507" s="152"/>
      <c r="G507" s="483"/>
      <c r="H507" s="483"/>
      <c r="I507" s="332"/>
      <c r="J507" s="348"/>
      <c r="K507" s="535"/>
      <c r="L507" s="348"/>
      <c r="M507" s="155"/>
    </row>
    <row r="508" spans="1:13">
      <c r="A508" s="273"/>
      <c r="B508" s="713" t="s">
        <v>888</v>
      </c>
      <c r="C508" s="152"/>
      <c r="G508" s="308"/>
      <c r="H508" s="308"/>
      <c r="I508" s="332"/>
      <c r="J508" s="155">
        <f>ROUND(SUMIFS('TB 21-22'!L:L,'TB 21-22'!M:M,'Notes 6-29'!B508,'TB 21-22'!N:N,$B$506),0)</f>
        <v>5313466</v>
      </c>
      <c r="K508" s="277"/>
      <c r="L508" s="155">
        <v>4497077</v>
      </c>
      <c r="M508" s="155"/>
    </row>
    <row r="509" spans="1:13">
      <c r="A509" s="273"/>
      <c r="B509" s="713" t="s">
        <v>1496</v>
      </c>
      <c r="C509" s="152"/>
      <c r="G509" s="308"/>
      <c r="H509" s="308"/>
      <c r="I509" s="332"/>
      <c r="J509" s="155">
        <f>ROUND(SUMIFS('TB 21-22'!L:L,'TB 21-22'!M:M,'Notes 6-29'!B509,'TB 21-22'!N:N,$B$506),0)</f>
        <v>503477</v>
      </c>
      <c r="K509" s="277"/>
      <c r="L509" s="155">
        <v>380968</v>
      </c>
      <c r="M509" s="155"/>
    </row>
    <row r="510" spans="1:13">
      <c r="A510" s="273"/>
      <c r="B510" s="281" t="s">
        <v>564</v>
      </c>
      <c r="C510" s="152"/>
      <c r="D510" s="152"/>
      <c r="G510" s="483"/>
      <c r="H510" s="483"/>
      <c r="I510" s="332"/>
      <c r="J510" s="155">
        <f>ROUND(SUMIFS('TB 21-22'!L:L,'TB 21-22'!M:M,'Notes 6-29'!B510,'TB 21-22'!N:N,$B$506),0)</f>
        <v>9584</v>
      </c>
      <c r="K510" s="277"/>
      <c r="L510" s="155">
        <v>32103</v>
      </c>
      <c r="M510" s="155"/>
    </row>
    <row r="511" spans="1:13">
      <c r="A511" s="273"/>
      <c r="B511" s="349" t="s">
        <v>924</v>
      </c>
      <c r="C511" s="152"/>
      <c r="D511" s="152"/>
      <c r="G511" s="483"/>
      <c r="H511" s="483"/>
      <c r="I511" s="332"/>
      <c r="J511" s="155">
        <f>ROUND(SUMIFS('TB 21-22'!L:L,'TB 21-22'!M:M,'Notes 6-29'!B511,'TB 21-22'!N:N,$B$506),0)</f>
        <v>10449</v>
      </c>
      <c r="K511" s="277"/>
      <c r="L511" s="155">
        <v>49292</v>
      </c>
      <c r="M511" s="155"/>
    </row>
    <row r="512" spans="1:13">
      <c r="A512" s="273"/>
      <c r="B512" s="281" t="s">
        <v>884</v>
      </c>
      <c r="C512" s="152"/>
      <c r="D512" s="152"/>
      <c r="G512" s="483"/>
      <c r="H512" s="483"/>
      <c r="I512" s="332"/>
      <c r="J512" s="155">
        <f>ROUND(SUMIFS('TB 21-22'!L:L,'TB 21-22'!M:M,'Notes 6-29'!B512,'TB 21-22'!N:N,$B$506),0)</f>
        <v>251988</v>
      </c>
      <c r="K512" s="277"/>
      <c r="L512" s="155">
        <v>137869</v>
      </c>
      <c r="M512" s="155"/>
    </row>
    <row r="513" spans="1:15">
      <c r="A513" s="273"/>
      <c r="B513" s="281" t="s">
        <v>247</v>
      </c>
      <c r="C513" s="152"/>
      <c r="D513" s="152"/>
      <c r="G513" s="483"/>
      <c r="H513" s="483"/>
      <c r="I513" s="332"/>
      <c r="J513" s="155">
        <f>ROUND(SUMIFS('TB 21-22'!L:L,'TB 21-22'!M:M,'Notes 6-29'!B513,'TB 21-22'!N:N,$B$506),0)</f>
        <v>29202</v>
      </c>
      <c r="K513" s="277"/>
      <c r="L513" s="155">
        <v>29835</v>
      </c>
    </row>
    <row r="514" spans="1:15">
      <c r="A514" s="273"/>
      <c r="B514" s="281" t="s">
        <v>925</v>
      </c>
      <c r="C514" s="152"/>
      <c r="D514" s="152"/>
      <c r="G514" s="483"/>
      <c r="H514" s="483"/>
      <c r="I514" s="332"/>
      <c r="J514" s="155">
        <f>ROUND(SUMIFS('TB 21-22'!L:L,'TB 21-22'!M:M,'Notes 6-29'!B514,'TB 21-22'!N:N,$B$506),0)</f>
        <v>3713</v>
      </c>
      <c r="K514" s="277"/>
      <c r="L514" s="155">
        <v>5112</v>
      </c>
      <c r="M514" s="155"/>
    </row>
    <row r="515" spans="1:15">
      <c r="A515" s="273"/>
      <c r="B515" s="713" t="s">
        <v>926</v>
      </c>
      <c r="C515" s="151"/>
      <c r="D515" s="151"/>
      <c r="E515" s="146"/>
      <c r="G515" s="483"/>
      <c r="H515" s="483"/>
      <c r="I515" s="332"/>
      <c r="J515" s="155">
        <f>ROUND(SUMIFS('TB 21-22'!L:L,'TB 21-22'!M:M,'Notes 6-29'!B515,'TB 21-22'!N:N,$B$506),0)</f>
        <v>59411</v>
      </c>
      <c r="K515" s="277"/>
      <c r="L515" s="155">
        <f>33764+4640</f>
        <v>38404</v>
      </c>
      <c r="M515" s="155"/>
    </row>
    <row r="516" spans="1:15" s="131" customFormat="1" hidden="1">
      <c r="A516" s="273"/>
      <c r="B516" s="350" t="s">
        <v>529</v>
      </c>
      <c r="D516" s="152"/>
      <c r="F516" s="152"/>
      <c r="G516" s="351"/>
      <c r="H516" s="351"/>
      <c r="I516" s="271"/>
      <c r="J516" s="155">
        <f>ROUND(SUMIFS('TB 21-22'!L:L,'TB 21-22'!M:M,'Notes 6-29'!B516,'TB 21-22'!N:N,$B$506),0)</f>
        <v>0</v>
      </c>
      <c r="K516" s="277"/>
      <c r="L516" s="155">
        <v>0</v>
      </c>
      <c r="M516" s="155"/>
    </row>
    <row r="517" spans="1:15" s="131" customFormat="1" ht="16.899999999999999" customHeight="1">
      <c r="A517" s="273"/>
      <c r="B517" s="281" t="s">
        <v>927</v>
      </c>
      <c r="D517" s="152"/>
      <c r="F517" s="152"/>
      <c r="G517" s="351"/>
      <c r="H517" s="351"/>
      <c r="I517" s="271"/>
      <c r="J517" s="155">
        <f>ROUND(SUMIFS('TB 21-22'!L:L,'TB 21-22'!M:M,'Notes 6-29'!B517,'TB 21-22'!N:N,$B$506),0)</f>
        <v>30062</v>
      </c>
      <c r="K517" s="277"/>
      <c r="L517" s="155">
        <v>37120</v>
      </c>
      <c r="M517" s="155"/>
    </row>
    <row r="518" spans="1:15" s="131" customFormat="1">
      <c r="A518" s="273"/>
      <c r="B518" s="281" t="s">
        <v>885</v>
      </c>
      <c r="D518" s="152"/>
      <c r="F518" s="152"/>
      <c r="G518" s="351"/>
      <c r="H518" s="351"/>
      <c r="I518" s="271"/>
      <c r="J518" s="155">
        <f>ROUND(SUMIFS('TB 21-22'!L:L,'TB 21-22'!M:M,'Notes 6-29'!B518,'TB 21-22'!N:N,$B$506),0)</f>
        <v>136283</v>
      </c>
      <c r="K518" s="277"/>
      <c r="L518" s="155">
        <v>119086</v>
      </c>
      <c r="M518" s="155"/>
    </row>
    <row r="519" spans="1:15" s="131" customFormat="1">
      <c r="A519" s="273"/>
      <c r="B519" s="713" t="s">
        <v>886</v>
      </c>
      <c r="C519" s="146"/>
      <c r="D519" s="151"/>
      <c r="E519" s="146"/>
      <c r="F519" s="151"/>
      <c r="G519" s="823"/>
      <c r="H519" s="823"/>
      <c r="I519" s="824"/>
      <c r="J519" s="162">
        <v>8919.7999999999993</v>
      </c>
      <c r="K519" s="833"/>
      <c r="L519" s="162">
        <v>8711.01</v>
      </c>
      <c r="M519" s="155"/>
      <c r="O519" s="737"/>
    </row>
    <row r="520" spans="1:15" s="131" customFormat="1">
      <c r="A520" s="273"/>
      <c r="B520" s="281" t="s">
        <v>928</v>
      </c>
      <c r="D520" s="152"/>
      <c r="F520" s="152"/>
      <c r="G520" s="351"/>
      <c r="H520" s="351"/>
      <c r="I520" s="271"/>
      <c r="J520" s="162">
        <f>ROUND(SUMIFS('TB 21-22'!L:L,'TB 21-22'!M:M,'Notes 6-29'!B520,'TB 21-22'!N:N,$B$506),0)</f>
        <v>34657</v>
      </c>
      <c r="K520" s="833"/>
      <c r="L520" s="162">
        <v>21950</v>
      </c>
      <c r="M520" s="155"/>
    </row>
    <row r="521" spans="1:15" s="131" customFormat="1">
      <c r="A521" s="273"/>
      <c r="B521" s="281" t="s">
        <v>3813</v>
      </c>
      <c r="D521" s="152"/>
      <c r="F521" s="152"/>
      <c r="G521" s="351"/>
      <c r="H521" s="351"/>
      <c r="I521" s="271"/>
      <c r="J521" s="162">
        <f>ROUND(SUMIFS('TB 21-22'!L:L,'TB 21-22'!M:M,'Notes 6-29'!B521,'TB 21-22'!N:N,$B$506),0)</f>
        <v>93643</v>
      </c>
      <c r="K521" s="833"/>
      <c r="L521" s="162">
        <v>84192.4</v>
      </c>
      <c r="M521" s="155"/>
    </row>
    <row r="522" spans="1:15" s="131" customFormat="1">
      <c r="A522" s="273"/>
      <c r="B522" s="281" t="s">
        <v>3814</v>
      </c>
      <c r="D522" s="152"/>
      <c r="F522" s="152"/>
      <c r="G522" s="351"/>
      <c r="H522" s="351"/>
      <c r="I522" s="271"/>
      <c r="J522" s="155">
        <f>ROUND(SUMIFS('TB 21-22'!L:L,'TB 21-22'!M:M,'Notes 6-29'!B522,'TB 21-22'!N:N,$B$506),0)-J519</f>
        <v>224345.2</v>
      </c>
      <c r="K522" s="277"/>
      <c r="L522" s="155">
        <f>240219.99-L521</f>
        <v>156027.59</v>
      </c>
      <c r="M522" s="155"/>
    </row>
    <row r="523" spans="1:15" s="131" customFormat="1">
      <c r="A523" s="273"/>
      <c r="B523" s="281" t="s">
        <v>887</v>
      </c>
      <c r="D523" s="152"/>
      <c r="F523" s="152"/>
      <c r="G523" s="152"/>
      <c r="H523" s="152"/>
      <c r="I523" s="271"/>
      <c r="J523" s="155">
        <f>ROUND(SUMIFS('TB 21-22'!L:L,'TB 21-22'!M:M,'Notes 6-29'!B523,'TB 21-22'!N:N,$B$506),0)</f>
        <v>10366</v>
      </c>
      <c r="K523" s="277"/>
      <c r="L523" s="155">
        <v>17393</v>
      </c>
      <c r="M523" s="155"/>
    </row>
    <row r="524" spans="1:15" s="131" customFormat="1">
      <c r="A524" s="273"/>
      <c r="B524" s="67" t="s">
        <v>930</v>
      </c>
      <c r="D524" s="152"/>
      <c r="F524" s="152"/>
      <c r="G524" s="351"/>
      <c r="H524" s="351"/>
      <c r="I524" s="271"/>
      <c r="J524" s="155">
        <f>ROUND(SUMIFS('TB 21-22'!L:L,'TB 21-22'!M:M,'Notes 6-29'!B524,'TB 21-22'!N:N,$B$506),0)</f>
        <v>18339</v>
      </c>
      <c r="K524" s="277"/>
      <c r="L524" s="155">
        <v>3041</v>
      </c>
      <c r="M524" s="155"/>
    </row>
    <row r="525" spans="1:15" s="131" customFormat="1">
      <c r="A525" s="273"/>
      <c r="B525" s="281" t="s">
        <v>2</v>
      </c>
      <c r="F525" s="152"/>
      <c r="G525" s="351"/>
      <c r="H525" s="351"/>
      <c r="I525" s="540">
        <v>5.2</v>
      </c>
      <c r="J525" s="155">
        <f>SUMIFS('TB 21-22'!L:L,'TB 21-22'!M:M,'Notes 6-29'!B525,'TB 21-22'!N:N,$B$506)</f>
        <v>240028.02999999997</v>
      </c>
      <c r="K525" s="277"/>
      <c r="L525" s="155">
        <v>233526.66000000003</v>
      </c>
      <c r="M525" s="155"/>
    </row>
    <row r="526" spans="1:15" s="131" customFormat="1">
      <c r="A526" s="273"/>
      <c r="B526" s="281" t="s">
        <v>248</v>
      </c>
      <c r="D526" s="152"/>
      <c r="G526" s="483"/>
      <c r="H526" s="483"/>
      <c r="I526" s="470">
        <v>6</v>
      </c>
      <c r="J526" s="155">
        <f>SUMIFS('TB 21-22'!L:L,'TB 21-22'!M:M,'Notes 6-29'!B526,'TB 21-22'!N:N,$B$506)</f>
        <v>2235.85</v>
      </c>
      <c r="K526" s="277"/>
      <c r="L526" s="155">
        <v>3142.18</v>
      </c>
      <c r="M526" s="155"/>
    </row>
    <row r="527" spans="1:15" s="131" customFormat="1" ht="15" thickBot="1">
      <c r="A527" s="273"/>
      <c r="B527" s="152"/>
      <c r="C527" s="152"/>
      <c r="D527" s="152"/>
      <c r="E527" s="152"/>
      <c r="G527" s="483"/>
      <c r="H527" s="483"/>
      <c r="I527" s="332"/>
      <c r="J527" s="541">
        <f>SUM(J508:J526)</f>
        <v>6980168.8799999999</v>
      </c>
      <c r="K527" s="346"/>
      <c r="L527" s="541">
        <v>5854849.8399999999</v>
      </c>
      <c r="M527" s="155"/>
    </row>
    <row r="528" spans="1:15" s="131" customFormat="1" ht="5.25" customHeight="1" thickTop="1">
      <c r="A528" s="273"/>
      <c r="B528" s="152"/>
      <c r="C528" s="152"/>
      <c r="D528" s="152"/>
      <c r="E528" s="152"/>
      <c r="G528" s="483"/>
      <c r="H528" s="483"/>
      <c r="I528" s="332"/>
      <c r="J528" s="352"/>
      <c r="K528" s="346"/>
      <c r="L528" s="352"/>
      <c r="M528" s="155"/>
    </row>
    <row r="529" spans="1:18" s="131" customFormat="1" ht="5.25" customHeight="1">
      <c r="A529" s="273"/>
      <c r="B529" s="152"/>
      <c r="C529" s="152"/>
      <c r="D529" s="152"/>
      <c r="E529" s="152"/>
      <c r="G529" s="483"/>
      <c r="H529" s="483"/>
      <c r="I529" s="332"/>
      <c r="J529" s="352"/>
      <c r="K529" s="346"/>
      <c r="L529" s="352"/>
      <c r="M529" s="155"/>
    </row>
    <row r="530" spans="1:18" s="131" customFormat="1">
      <c r="A530" s="482">
        <f>A506+1</f>
        <v>27</v>
      </c>
      <c r="B530" s="73" t="s">
        <v>275</v>
      </c>
      <c r="C530" s="353"/>
      <c r="D530" s="157"/>
      <c r="E530" s="157"/>
      <c r="F530" s="157"/>
      <c r="G530" s="354"/>
      <c r="H530" s="354"/>
      <c r="I530" s="332"/>
      <c r="J530" s="255"/>
      <c r="K530" s="489"/>
      <c r="L530" s="255"/>
      <c r="M530" s="155"/>
    </row>
    <row r="531" spans="1:18" s="131" customFormat="1" ht="11.65" customHeight="1">
      <c r="A531" s="482"/>
      <c r="B531" s="73"/>
      <c r="C531" s="353"/>
      <c r="D531" s="157"/>
      <c r="E531" s="157"/>
      <c r="F531" s="157"/>
      <c r="G531" s="354"/>
      <c r="H531" s="354"/>
      <c r="I531" s="332"/>
      <c r="J531" s="255"/>
      <c r="K531" s="489"/>
      <c r="L531" s="255"/>
      <c r="M531" s="155"/>
    </row>
    <row r="532" spans="1:18" s="131" customFormat="1">
      <c r="A532" s="273"/>
      <c r="B532" s="281" t="s">
        <v>543</v>
      </c>
      <c r="D532" s="152"/>
      <c r="G532" s="285"/>
      <c r="H532" s="285"/>
      <c r="I532" s="332"/>
      <c r="J532" s="275">
        <f>SUMIFS('TB 21-22'!L:L,'TB 21-22'!M:M,'Notes 6-29'!B532,'TB 21-22'!N:N,$B$530)</f>
        <v>428354.4</v>
      </c>
      <c r="K532" s="542"/>
      <c r="L532" s="275">
        <v>285469.46000000002</v>
      </c>
      <c r="M532" s="155"/>
      <c r="Q532" s="255"/>
      <c r="R532" s="255"/>
    </row>
    <row r="533" spans="1:18" s="977" customFormat="1">
      <c r="A533" s="975"/>
      <c r="B533" s="976" t="s">
        <v>681</v>
      </c>
      <c r="D533" s="978"/>
      <c r="G533" s="979"/>
      <c r="H533" s="979"/>
      <c r="I533" s="980"/>
      <c r="J533" s="981">
        <f>SUMIFS('TB 21-22'!L:L,'TB 21-22'!M:M,'Notes 6-29'!B533,'TB 21-22'!N:N,$B$530)</f>
        <v>322325.79000000004</v>
      </c>
      <c r="K533" s="982"/>
      <c r="L533" s="981">
        <v>552738.9</v>
      </c>
      <c r="M533" s="983"/>
    </row>
    <row r="534" spans="1:18" s="131" customFormat="1">
      <c r="A534" s="273"/>
      <c r="B534" s="281" t="s">
        <v>883</v>
      </c>
      <c r="D534" s="152"/>
      <c r="G534" s="285"/>
      <c r="H534" s="285"/>
      <c r="I534" s="332"/>
      <c r="J534" s="275">
        <f>SUMIFS('TB 21-22'!L:L,'TB 21-22'!M:M,'Notes 6-29'!B534,'TB 21-22'!N:N,$B$530)</f>
        <v>37953.919999999998</v>
      </c>
      <c r="K534" s="542"/>
      <c r="L534" s="275">
        <v>35534.869999999995</v>
      </c>
      <c r="M534" s="155"/>
    </row>
    <row r="535" spans="1:18" s="131" customFormat="1">
      <c r="A535" s="273"/>
      <c r="B535" s="281" t="s">
        <v>680</v>
      </c>
      <c r="D535" s="152"/>
      <c r="G535" s="285"/>
      <c r="H535" s="285"/>
      <c r="I535" s="332"/>
      <c r="J535" s="275">
        <f>SUMIFS('TB 21-22'!L:L,'TB 21-22'!M:M,'Notes 6-29'!B535,'TB 21-22'!N:N,$B$530)</f>
        <v>95121.07</v>
      </c>
      <c r="K535" s="542"/>
      <c r="L535" s="275">
        <v>73921.78</v>
      </c>
      <c r="M535" s="155"/>
    </row>
    <row r="536" spans="1:18" s="131" customFormat="1">
      <c r="A536" s="273"/>
      <c r="B536" s="281" t="s">
        <v>682</v>
      </c>
      <c r="D536" s="152"/>
      <c r="G536" s="285"/>
      <c r="H536" s="285"/>
      <c r="I536" s="332"/>
      <c r="J536" s="275">
        <f>SUMIFS('TB 21-22'!L:L,'TB 21-22'!M:M,'Notes 6-29'!B536,'TB 21-22'!N:N,$B$530)</f>
        <v>40123.57</v>
      </c>
      <c r="K536" s="542"/>
      <c r="L536" s="275">
        <v>54053.2</v>
      </c>
      <c r="M536" s="155"/>
    </row>
    <row r="537" spans="1:18" s="131" customFormat="1">
      <c r="A537" s="273"/>
      <c r="B537" s="281" t="s">
        <v>882</v>
      </c>
      <c r="D537" s="152"/>
      <c r="G537" s="285"/>
      <c r="H537" s="285"/>
      <c r="I537" s="332"/>
      <c r="J537" s="255">
        <f>SUMIFS('TB 21-22'!L:L,'TB 21-22'!M:M,'Notes 6-29'!B537,'TB 21-22'!N:N,$B$530)</f>
        <v>0</v>
      </c>
      <c r="K537" s="542"/>
      <c r="L537" s="275">
        <v>1223.68</v>
      </c>
      <c r="M537" s="155"/>
    </row>
    <row r="538" spans="1:18" s="131" customFormat="1" ht="14.25" customHeight="1" thickBot="1">
      <c r="A538" s="273"/>
      <c r="B538" s="355"/>
      <c r="C538" s="152"/>
      <c r="D538" s="152"/>
      <c r="E538" s="152"/>
      <c r="F538" s="145"/>
      <c r="G538" s="285"/>
      <c r="H538" s="285"/>
      <c r="I538" s="332"/>
      <c r="J538" s="543">
        <f>SUM(J532:J537)</f>
        <v>923878.75000000012</v>
      </c>
      <c r="K538" s="536"/>
      <c r="L538" s="543">
        <v>1002941.8900000001</v>
      </c>
      <c r="M538" s="155"/>
    </row>
    <row r="539" spans="1:18" s="131" customFormat="1" ht="14.25" customHeight="1" thickTop="1">
      <c r="A539" s="273"/>
      <c r="B539" s="355"/>
      <c r="C539" s="152"/>
      <c r="D539" s="152"/>
      <c r="E539" s="152"/>
      <c r="F539" s="145"/>
      <c r="G539" s="285"/>
      <c r="H539" s="285"/>
      <c r="I539" s="332"/>
      <c r="J539" s="344"/>
      <c r="K539" s="536"/>
      <c r="L539" s="344"/>
      <c r="M539" s="155"/>
    </row>
    <row r="540" spans="1:18" s="131" customFormat="1">
      <c r="A540" s="482">
        <f>A530+1</f>
        <v>28</v>
      </c>
      <c r="B540" s="157" t="s">
        <v>41</v>
      </c>
      <c r="C540" s="139"/>
      <c r="D540" s="157"/>
      <c r="E540" s="157"/>
      <c r="F540" s="295"/>
      <c r="G540" s="483"/>
      <c r="H540" s="483"/>
      <c r="I540" s="332"/>
      <c r="J540" s="356"/>
      <c r="K540" s="544"/>
      <c r="L540" s="356"/>
      <c r="M540" s="155"/>
    </row>
    <row r="541" spans="1:18" s="131" customFormat="1">
      <c r="A541" s="482"/>
      <c r="B541" s="157"/>
      <c r="C541" s="157"/>
      <c r="D541" s="157"/>
      <c r="E541" s="157"/>
      <c r="F541" s="295"/>
      <c r="G541" s="483"/>
      <c r="H541" s="483"/>
      <c r="I541" s="302"/>
      <c r="J541" s="356"/>
      <c r="K541" s="544"/>
      <c r="L541" s="356"/>
      <c r="M541" s="155"/>
    </row>
    <row r="542" spans="1:18" s="131" customFormat="1">
      <c r="A542" s="273"/>
      <c r="B542" s="131" t="s">
        <v>1360</v>
      </c>
      <c r="C542" s="281"/>
      <c r="F542" s="152"/>
      <c r="G542" s="152"/>
      <c r="H542" s="152"/>
      <c r="I542" s="255"/>
      <c r="J542" s="155">
        <f>SUMIFS('TB 21-22'!L:L,'TB 21-22'!M:M,'Notes 6-29'!B542,'TB 21-22'!N:N,$B$540)</f>
        <v>38828.68</v>
      </c>
      <c r="K542" s="545"/>
      <c r="L542" s="120">
        <v>38072.28</v>
      </c>
      <c r="M542" s="155"/>
    </row>
    <row r="543" spans="1:18" s="131" customFormat="1">
      <c r="A543" s="273"/>
      <c r="B543" s="131" t="s">
        <v>921</v>
      </c>
      <c r="F543" s="152"/>
      <c r="G543" s="152"/>
      <c r="H543" s="152"/>
      <c r="I543" s="271"/>
      <c r="J543" s="155">
        <f>SUMIFS('TB 21-22'!L:L,'TB 21-22'!M:M,'Notes 6-29'!B543,'TB 21-22'!N:N,$B$540)</f>
        <v>62280.77</v>
      </c>
      <c r="K543" s="545"/>
      <c r="L543" s="155">
        <v>0</v>
      </c>
      <c r="M543" s="155"/>
    </row>
    <row r="544" spans="1:18" s="131" customFormat="1">
      <c r="A544" s="273"/>
      <c r="B544" s="350" t="s">
        <v>922</v>
      </c>
      <c r="F544" s="152"/>
      <c r="G544" s="152"/>
      <c r="H544" s="152"/>
      <c r="I544" s="271"/>
      <c r="J544" s="155">
        <f>SUMIFS('TB 21-22'!L:L,'TB 21-22'!M:M,'Notes 6-29'!B544,'TB 21-22'!N:N,$B$540)</f>
        <v>6240.96</v>
      </c>
      <c r="K544" s="545"/>
      <c r="L544" s="155">
        <v>7441.6</v>
      </c>
      <c r="M544" s="155"/>
    </row>
    <row r="545" spans="1:13" s="131" customFormat="1">
      <c r="A545" s="273"/>
      <c r="B545" s="350" t="s">
        <v>923</v>
      </c>
      <c r="F545" s="152"/>
      <c r="G545" s="152"/>
      <c r="H545" s="152"/>
      <c r="I545" s="271"/>
      <c r="J545" s="155">
        <f>SUMIFS('TB 21-22'!L:L,'TB 21-22'!M:M,'Notes 6-29'!B545,'TB 21-22'!N:N,$B$540)</f>
        <v>15871.34</v>
      </c>
      <c r="K545" s="545"/>
      <c r="L545" s="155">
        <v>28817.759999999998</v>
      </c>
      <c r="M545" s="155"/>
    </row>
    <row r="546" spans="1:13" s="131" customFormat="1" hidden="1">
      <c r="A546" s="273"/>
      <c r="B546" s="350" t="s">
        <v>1118</v>
      </c>
      <c r="F546" s="152"/>
      <c r="G546" s="152"/>
      <c r="H546" s="152"/>
      <c r="I546" s="271"/>
      <c r="J546" s="155">
        <v>0</v>
      </c>
      <c r="K546" s="545"/>
      <c r="L546" s="155">
        <v>0</v>
      </c>
      <c r="M546" s="155"/>
    </row>
    <row r="547" spans="1:13" s="131" customFormat="1" ht="15" thickBot="1">
      <c r="A547" s="273"/>
      <c r="B547" s="152"/>
      <c r="F547" s="152"/>
      <c r="G547" s="152"/>
      <c r="H547" s="152"/>
      <c r="I547" s="271"/>
      <c r="J547" s="543">
        <f>SUM(J542:J545)</f>
        <v>123221.75</v>
      </c>
      <c r="K547" s="543"/>
      <c r="L547" s="543">
        <v>74331.64</v>
      </c>
      <c r="M547" s="155"/>
    </row>
    <row r="548" spans="1:13" ht="15" thickTop="1">
      <c r="A548" s="482">
        <f>A540+1</f>
        <v>29</v>
      </c>
      <c r="B548" s="79" t="s">
        <v>707</v>
      </c>
      <c r="C548" s="139"/>
    </row>
    <row r="549" spans="1:13" ht="5.15" customHeight="1">
      <c r="B549" s="79"/>
      <c r="C549" s="139"/>
    </row>
    <row r="550" spans="1:13">
      <c r="B550" s="131" t="s">
        <v>708</v>
      </c>
      <c r="C550" s="152"/>
      <c r="J550" s="155">
        <f>SUMIFS('TB 21-22'!L:L,'TB 21-22'!M:M,'Notes 6-29'!B550,'TB 21-22'!N:N,$B$548)</f>
        <v>417509.84</v>
      </c>
      <c r="K550" s="545"/>
      <c r="L550" s="155">
        <v>314051.02</v>
      </c>
    </row>
    <row r="551" spans="1:13">
      <c r="B551" s="223" t="s">
        <v>1483</v>
      </c>
      <c r="C551" s="152"/>
      <c r="J551" s="155">
        <f>SUMIFS('TB 21-22'!L:L,'TB 21-22'!M:M,'Notes 6-29'!B551,'TB 21-22'!N:N,$B$548)</f>
        <v>87857.31</v>
      </c>
      <c r="K551" s="545"/>
      <c r="L551" s="155">
        <v>185680.94</v>
      </c>
    </row>
    <row r="552" spans="1:13">
      <c r="B552" s="223" t="s">
        <v>706</v>
      </c>
      <c r="C552" s="152"/>
      <c r="J552" s="155">
        <f>SUMIFS('TB 21-22'!L:L,'TB 21-22'!M:M,'Notes 6-29'!B552,'TB 21-22'!N:N,$B$548)</f>
        <v>63298.49</v>
      </c>
      <c r="K552" s="545"/>
      <c r="L552" s="155">
        <v>8773.4124448341208</v>
      </c>
    </row>
    <row r="553" spans="1:13" ht="15" thickBot="1">
      <c r="J553" s="543">
        <f>SUM(J550:J552)</f>
        <v>568665.64</v>
      </c>
      <c r="K553" s="546"/>
      <c r="L553" s="543">
        <v>508505.37244483415</v>
      </c>
    </row>
    <row r="554" spans="1:13" ht="15" thickTop="1"/>
    <row r="558" spans="1:13">
      <c r="J558"/>
      <c r="L558" s="155"/>
    </row>
  </sheetData>
  <mergeCells count="44">
    <mergeCell ref="N384:P384"/>
    <mergeCell ref="B323:L323"/>
    <mergeCell ref="B320:L320"/>
    <mergeCell ref="B322:L322"/>
    <mergeCell ref="B335:L335"/>
    <mergeCell ref="T338:U338"/>
    <mergeCell ref="B381:L381"/>
    <mergeCell ref="B311:L311"/>
    <mergeCell ref="B312:L312"/>
    <mergeCell ref="B314:L314"/>
    <mergeCell ref="B316:L316"/>
    <mergeCell ref="B318:L318"/>
    <mergeCell ref="F199:G199"/>
    <mergeCell ref="F200:G200"/>
    <mergeCell ref="F201:G201"/>
    <mergeCell ref="J388:L388"/>
    <mergeCell ref="J450:L450"/>
    <mergeCell ref="B428:L428"/>
    <mergeCell ref="B246:H246"/>
    <mergeCell ref="B247:H247"/>
    <mergeCell ref="B248:H248"/>
    <mergeCell ref="B249:H249"/>
    <mergeCell ref="B250:H250"/>
    <mergeCell ref="B251:H251"/>
    <mergeCell ref="B252:H252"/>
    <mergeCell ref="J297:L297"/>
    <mergeCell ref="B292:L293"/>
    <mergeCell ref="B277:L280"/>
    <mergeCell ref="B243:I244"/>
    <mergeCell ref="J1:L1"/>
    <mergeCell ref="B10:D10"/>
    <mergeCell ref="B156:H156"/>
    <mergeCell ref="L195:L196"/>
    <mergeCell ref="F195:G196"/>
    <mergeCell ref="H195:H196"/>
    <mergeCell ref="J195:J196"/>
    <mergeCell ref="B195:E195"/>
    <mergeCell ref="J112:L112"/>
    <mergeCell ref="J240:L240"/>
    <mergeCell ref="F197:G197"/>
    <mergeCell ref="I195:I196"/>
    <mergeCell ref="B235:L238"/>
    <mergeCell ref="F198:G198"/>
    <mergeCell ref="B203:M203"/>
  </mergeCells>
  <conditionalFormatting sqref="I11">
    <cfRule type="colorScale" priority="5">
      <colorScale>
        <cfvo type="min"/>
        <cfvo type="percentile" val="50"/>
        <cfvo type="max"/>
        <color rgb="FFF8696B"/>
        <color rgb="FFFCFCFF"/>
        <color rgb="FF63BE7B"/>
      </colorScale>
    </cfRule>
  </conditionalFormatting>
  <conditionalFormatting sqref="I426">
    <cfRule type="colorScale" priority="2">
      <colorScale>
        <cfvo type="min"/>
        <cfvo type="percentile" val="50"/>
        <cfvo type="max"/>
        <color rgb="FFF8696B"/>
        <color rgb="FFFCFCFF"/>
        <color rgb="FF63BE7B"/>
      </colorScale>
    </cfRule>
  </conditionalFormatting>
  <printOptions horizontalCentered="1"/>
  <pageMargins left="1" right="0.65" top="1" bottom="0.65" header="0.3" footer="0.3"/>
  <pageSetup paperSize="9" scale="77" firstPageNumber="17" fitToHeight="0" orientation="portrait" useFirstPageNumber="1" r:id="rId1"/>
  <headerFooter>
    <oddFooter>&amp;C&amp;"Open Sans,Regular"&amp;P</oddFooter>
  </headerFooter>
  <rowBreaks count="2" manualBreakCount="2">
    <brk id="448" max="12" man="1"/>
    <brk id="538" max="12"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33CC33"/>
    <pageSetUpPr fitToPage="1"/>
  </sheetPr>
  <dimension ref="A1:K119"/>
  <sheetViews>
    <sheetView showGridLines="0" view="pageBreakPreview" topLeftCell="A34" zoomScaleNormal="100" zoomScaleSheetLayoutView="100" workbookViewId="0">
      <selection activeCell="E25" sqref="E25"/>
    </sheetView>
  </sheetViews>
  <sheetFormatPr defaultRowHeight="14.5"/>
  <cols>
    <col min="1" max="1" width="4" style="388" customWidth="1"/>
    <col min="2" max="2" width="47.7265625" style="399" customWidth="1"/>
    <col min="3" max="3" width="8.7265625" style="399" bestFit="1" customWidth="1"/>
    <col min="4" max="4" width="15.26953125" style="399" customWidth="1"/>
    <col min="5" max="5" width="14" style="399" customWidth="1"/>
    <col min="6" max="6" width="13.26953125" style="399" customWidth="1"/>
    <col min="7" max="7" width="12" style="399" customWidth="1"/>
    <col min="8" max="8" width="15.54296875" style="399" customWidth="1"/>
    <col min="9" max="9" width="18.26953125" style="399" customWidth="1"/>
    <col min="10" max="10" width="16.26953125" style="399" customWidth="1"/>
    <col min="11" max="11" width="14.7265625" style="399" bestFit="1" customWidth="1"/>
    <col min="12" max="12" width="10.26953125" style="399" bestFit="1" customWidth="1"/>
    <col min="13" max="254" width="8.7265625" style="399"/>
    <col min="255" max="255" width="4" style="399" customWidth="1"/>
    <col min="256" max="256" width="47.7265625" style="399" customWidth="1"/>
    <col min="257" max="257" width="8.7265625" style="399" bestFit="1" customWidth="1"/>
    <col min="258" max="258" width="15.26953125" style="399" customWidth="1"/>
    <col min="259" max="259" width="14" style="399" customWidth="1"/>
    <col min="260" max="260" width="13.26953125" style="399" customWidth="1"/>
    <col min="261" max="261" width="12" style="399" customWidth="1"/>
    <col min="262" max="262" width="14.453125" style="399" customWidth="1"/>
    <col min="263" max="264" width="16.26953125" style="399" customWidth="1"/>
    <col min="265" max="265" width="11.7265625" style="399" bestFit="1" customWidth="1"/>
    <col min="266" max="510" width="8.7265625" style="399"/>
    <col min="511" max="511" width="4" style="399" customWidth="1"/>
    <col min="512" max="512" width="47.7265625" style="399" customWidth="1"/>
    <col min="513" max="513" width="8.7265625" style="399" bestFit="1" customWidth="1"/>
    <col min="514" max="514" width="15.26953125" style="399" customWidth="1"/>
    <col min="515" max="515" width="14" style="399" customWidth="1"/>
    <col min="516" max="516" width="13.26953125" style="399" customWidth="1"/>
    <col min="517" max="517" width="12" style="399" customWidth="1"/>
    <col min="518" max="518" width="14.453125" style="399" customWidth="1"/>
    <col min="519" max="520" width="16.26953125" style="399" customWidth="1"/>
    <col min="521" max="521" width="11.7265625" style="399" bestFit="1" customWidth="1"/>
    <col min="522" max="766" width="8.7265625" style="399"/>
    <col min="767" max="767" width="4" style="399" customWidth="1"/>
    <col min="768" max="768" width="47.7265625" style="399" customWidth="1"/>
    <col min="769" max="769" width="8.7265625" style="399" bestFit="1" customWidth="1"/>
    <col min="770" max="770" width="15.26953125" style="399" customWidth="1"/>
    <col min="771" max="771" width="14" style="399" customWidth="1"/>
    <col min="772" max="772" width="13.26953125" style="399" customWidth="1"/>
    <col min="773" max="773" width="12" style="399" customWidth="1"/>
    <col min="774" max="774" width="14.453125" style="399" customWidth="1"/>
    <col min="775" max="776" width="16.26953125" style="399" customWidth="1"/>
    <col min="777" max="777" width="11.7265625" style="399" bestFit="1" customWidth="1"/>
    <col min="778" max="1022" width="8.7265625" style="399"/>
    <col min="1023" max="1023" width="4" style="399" customWidth="1"/>
    <col min="1024" max="1024" width="47.7265625" style="399" customWidth="1"/>
    <col min="1025" max="1025" width="8.7265625" style="399" bestFit="1" customWidth="1"/>
    <col min="1026" max="1026" width="15.26953125" style="399" customWidth="1"/>
    <col min="1027" max="1027" width="14" style="399" customWidth="1"/>
    <col min="1028" max="1028" width="13.26953125" style="399" customWidth="1"/>
    <col min="1029" max="1029" width="12" style="399" customWidth="1"/>
    <col min="1030" max="1030" width="14.453125" style="399" customWidth="1"/>
    <col min="1031" max="1032" width="16.26953125" style="399" customWidth="1"/>
    <col min="1033" max="1033" width="11.7265625" style="399" bestFit="1" customWidth="1"/>
    <col min="1034" max="1278" width="8.7265625" style="399"/>
    <col min="1279" max="1279" width="4" style="399" customWidth="1"/>
    <col min="1280" max="1280" width="47.7265625" style="399" customWidth="1"/>
    <col min="1281" max="1281" width="8.7265625" style="399" bestFit="1" customWidth="1"/>
    <col min="1282" max="1282" width="15.26953125" style="399" customWidth="1"/>
    <col min="1283" max="1283" width="14" style="399" customWidth="1"/>
    <col min="1284" max="1284" width="13.26953125" style="399" customWidth="1"/>
    <col min="1285" max="1285" width="12" style="399" customWidth="1"/>
    <col min="1286" max="1286" width="14.453125" style="399" customWidth="1"/>
    <col min="1287" max="1288" width="16.26953125" style="399" customWidth="1"/>
    <col min="1289" max="1289" width="11.7265625" style="399" bestFit="1" customWidth="1"/>
    <col min="1290" max="1534" width="8.7265625" style="399"/>
    <col min="1535" max="1535" width="4" style="399" customWidth="1"/>
    <col min="1536" max="1536" width="47.7265625" style="399" customWidth="1"/>
    <col min="1537" max="1537" width="8.7265625" style="399" bestFit="1" customWidth="1"/>
    <col min="1538" max="1538" width="15.26953125" style="399" customWidth="1"/>
    <col min="1539" max="1539" width="14" style="399" customWidth="1"/>
    <col min="1540" max="1540" width="13.26953125" style="399" customWidth="1"/>
    <col min="1541" max="1541" width="12" style="399" customWidth="1"/>
    <col min="1542" max="1542" width="14.453125" style="399" customWidth="1"/>
    <col min="1543" max="1544" width="16.26953125" style="399" customWidth="1"/>
    <col min="1545" max="1545" width="11.7265625" style="399" bestFit="1" customWidth="1"/>
    <col min="1546" max="1790" width="8.7265625" style="399"/>
    <col min="1791" max="1791" width="4" style="399" customWidth="1"/>
    <col min="1792" max="1792" width="47.7265625" style="399" customWidth="1"/>
    <col min="1793" max="1793" width="8.7265625" style="399" bestFit="1" customWidth="1"/>
    <col min="1794" max="1794" width="15.26953125" style="399" customWidth="1"/>
    <col min="1795" max="1795" width="14" style="399" customWidth="1"/>
    <col min="1796" max="1796" width="13.26953125" style="399" customWidth="1"/>
    <col min="1797" max="1797" width="12" style="399" customWidth="1"/>
    <col min="1798" max="1798" width="14.453125" style="399" customWidth="1"/>
    <col min="1799" max="1800" width="16.26953125" style="399" customWidth="1"/>
    <col min="1801" max="1801" width="11.7265625" style="399" bestFit="1" customWidth="1"/>
    <col min="1802" max="2046" width="8.7265625" style="399"/>
    <col min="2047" max="2047" width="4" style="399" customWidth="1"/>
    <col min="2048" max="2048" width="47.7265625" style="399" customWidth="1"/>
    <col min="2049" max="2049" width="8.7265625" style="399" bestFit="1" customWidth="1"/>
    <col min="2050" max="2050" width="15.26953125" style="399" customWidth="1"/>
    <col min="2051" max="2051" width="14" style="399" customWidth="1"/>
    <col min="2052" max="2052" width="13.26953125" style="399" customWidth="1"/>
    <col min="2053" max="2053" width="12" style="399" customWidth="1"/>
    <col min="2054" max="2054" width="14.453125" style="399" customWidth="1"/>
    <col min="2055" max="2056" width="16.26953125" style="399" customWidth="1"/>
    <col min="2057" max="2057" width="11.7265625" style="399" bestFit="1" customWidth="1"/>
    <col min="2058" max="2302" width="8.7265625" style="399"/>
    <col min="2303" max="2303" width="4" style="399" customWidth="1"/>
    <col min="2304" max="2304" width="47.7265625" style="399" customWidth="1"/>
    <col min="2305" max="2305" width="8.7265625" style="399" bestFit="1" customWidth="1"/>
    <col min="2306" max="2306" width="15.26953125" style="399" customWidth="1"/>
    <col min="2307" max="2307" width="14" style="399" customWidth="1"/>
    <col min="2308" max="2308" width="13.26953125" style="399" customWidth="1"/>
    <col min="2309" max="2309" width="12" style="399" customWidth="1"/>
    <col min="2310" max="2310" width="14.453125" style="399" customWidth="1"/>
    <col min="2311" max="2312" width="16.26953125" style="399" customWidth="1"/>
    <col min="2313" max="2313" width="11.7265625" style="399" bestFit="1" customWidth="1"/>
    <col min="2314" max="2558" width="8.7265625" style="399"/>
    <col min="2559" max="2559" width="4" style="399" customWidth="1"/>
    <col min="2560" max="2560" width="47.7265625" style="399" customWidth="1"/>
    <col min="2561" max="2561" width="8.7265625" style="399" bestFit="1" customWidth="1"/>
    <col min="2562" max="2562" width="15.26953125" style="399" customWidth="1"/>
    <col min="2563" max="2563" width="14" style="399" customWidth="1"/>
    <col min="2564" max="2564" width="13.26953125" style="399" customWidth="1"/>
    <col min="2565" max="2565" width="12" style="399" customWidth="1"/>
    <col min="2566" max="2566" width="14.453125" style="399" customWidth="1"/>
    <col min="2567" max="2568" width="16.26953125" style="399" customWidth="1"/>
    <col min="2569" max="2569" width="11.7265625" style="399" bestFit="1" customWidth="1"/>
    <col min="2570" max="2814" width="8.7265625" style="399"/>
    <col min="2815" max="2815" width="4" style="399" customWidth="1"/>
    <col min="2816" max="2816" width="47.7265625" style="399" customWidth="1"/>
    <col min="2817" max="2817" width="8.7265625" style="399" bestFit="1" customWidth="1"/>
    <col min="2818" max="2818" width="15.26953125" style="399" customWidth="1"/>
    <col min="2819" max="2819" width="14" style="399" customWidth="1"/>
    <col min="2820" max="2820" width="13.26953125" style="399" customWidth="1"/>
    <col min="2821" max="2821" width="12" style="399" customWidth="1"/>
    <col min="2822" max="2822" width="14.453125" style="399" customWidth="1"/>
    <col min="2823" max="2824" width="16.26953125" style="399" customWidth="1"/>
    <col min="2825" max="2825" width="11.7265625" style="399" bestFit="1" customWidth="1"/>
    <col min="2826" max="3070" width="8.7265625" style="399"/>
    <col min="3071" max="3071" width="4" style="399" customWidth="1"/>
    <col min="3072" max="3072" width="47.7265625" style="399" customWidth="1"/>
    <col min="3073" max="3073" width="8.7265625" style="399" bestFit="1" customWidth="1"/>
    <col min="3074" max="3074" width="15.26953125" style="399" customWidth="1"/>
    <col min="3075" max="3075" width="14" style="399" customWidth="1"/>
    <col min="3076" max="3076" width="13.26953125" style="399" customWidth="1"/>
    <col min="3077" max="3077" width="12" style="399" customWidth="1"/>
    <col min="3078" max="3078" width="14.453125" style="399" customWidth="1"/>
    <col min="3079" max="3080" width="16.26953125" style="399" customWidth="1"/>
    <col min="3081" max="3081" width="11.7265625" style="399" bestFit="1" customWidth="1"/>
    <col min="3082" max="3326" width="8.7265625" style="399"/>
    <col min="3327" max="3327" width="4" style="399" customWidth="1"/>
    <col min="3328" max="3328" width="47.7265625" style="399" customWidth="1"/>
    <col min="3329" max="3329" width="8.7265625" style="399" bestFit="1" customWidth="1"/>
    <col min="3330" max="3330" width="15.26953125" style="399" customWidth="1"/>
    <col min="3331" max="3331" width="14" style="399" customWidth="1"/>
    <col min="3332" max="3332" width="13.26953125" style="399" customWidth="1"/>
    <col min="3333" max="3333" width="12" style="399" customWidth="1"/>
    <col min="3334" max="3334" width="14.453125" style="399" customWidth="1"/>
    <col min="3335" max="3336" width="16.26953125" style="399" customWidth="1"/>
    <col min="3337" max="3337" width="11.7265625" style="399" bestFit="1" customWidth="1"/>
    <col min="3338" max="3582" width="8.7265625" style="399"/>
    <col min="3583" max="3583" width="4" style="399" customWidth="1"/>
    <col min="3584" max="3584" width="47.7265625" style="399" customWidth="1"/>
    <col min="3585" max="3585" width="8.7265625" style="399" bestFit="1" customWidth="1"/>
    <col min="3586" max="3586" width="15.26953125" style="399" customWidth="1"/>
    <col min="3587" max="3587" width="14" style="399" customWidth="1"/>
    <col min="3588" max="3588" width="13.26953125" style="399" customWidth="1"/>
    <col min="3589" max="3589" width="12" style="399" customWidth="1"/>
    <col min="3590" max="3590" width="14.453125" style="399" customWidth="1"/>
    <col min="3591" max="3592" width="16.26953125" style="399" customWidth="1"/>
    <col min="3593" max="3593" width="11.7265625" style="399" bestFit="1" customWidth="1"/>
    <col min="3594" max="3838" width="8.7265625" style="399"/>
    <col min="3839" max="3839" width="4" style="399" customWidth="1"/>
    <col min="3840" max="3840" width="47.7265625" style="399" customWidth="1"/>
    <col min="3841" max="3841" width="8.7265625" style="399" bestFit="1" customWidth="1"/>
    <col min="3842" max="3842" width="15.26953125" style="399" customWidth="1"/>
    <col min="3843" max="3843" width="14" style="399" customWidth="1"/>
    <col min="3844" max="3844" width="13.26953125" style="399" customWidth="1"/>
    <col min="3845" max="3845" width="12" style="399" customWidth="1"/>
    <col min="3846" max="3846" width="14.453125" style="399" customWidth="1"/>
    <col min="3847" max="3848" width="16.26953125" style="399" customWidth="1"/>
    <col min="3849" max="3849" width="11.7265625" style="399" bestFit="1" customWidth="1"/>
    <col min="3850" max="4094" width="8.7265625" style="399"/>
    <col min="4095" max="4095" width="4" style="399" customWidth="1"/>
    <col min="4096" max="4096" width="47.7265625" style="399" customWidth="1"/>
    <col min="4097" max="4097" width="8.7265625" style="399" bestFit="1" customWidth="1"/>
    <col min="4098" max="4098" width="15.26953125" style="399" customWidth="1"/>
    <col min="4099" max="4099" width="14" style="399" customWidth="1"/>
    <col min="4100" max="4100" width="13.26953125" style="399" customWidth="1"/>
    <col min="4101" max="4101" width="12" style="399" customWidth="1"/>
    <col min="4102" max="4102" width="14.453125" style="399" customWidth="1"/>
    <col min="4103" max="4104" width="16.26953125" style="399" customWidth="1"/>
    <col min="4105" max="4105" width="11.7265625" style="399" bestFit="1" customWidth="1"/>
    <col min="4106" max="4350" width="8.7265625" style="399"/>
    <col min="4351" max="4351" width="4" style="399" customWidth="1"/>
    <col min="4352" max="4352" width="47.7265625" style="399" customWidth="1"/>
    <col min="4353" max="4353" width="8.7265625" style="399" bestFit="1" customWidth="1"/>
    <col min="4354" max="4354" width="15.26953125" style="399" customWidth="1"/>
    <col min="4355" max="4355" width="14" style="399" customWidth="1"/>
    <col min="4356" max="4356" width="13.26953125" style="399" customWidth="1"/>
    <col min="4357" max="4357" width="12" style="399" customWidth="1"/>
    <col min="4358" max="4358" width="14.453125" style="399" customWidth="1"/>
    <col min="4359" max="4360" width="16.26953125" style="399" customWidth="1"/>
    <col min="4361" max="4361" width="11.7265625" style="399" bestFit="1" customWidth="1"/>
    <col min="4362" max="4606" width="8.7265625" style="399"/>
    <col min="4607" max="4607" width="4" style="399" customWidth="1"/>
    <col min="4608" max="4608" width="47.7265625" style="399" customWidth="1"/>
    <col min="4609" max="4609" width="8.7265625" style="399" bestFit="1" customWidth="1"/>
    <col min="4610" max="4610" width="15.26953125" style="399" customWidth="1"/>
    <col min="4611" max="4611" width="14" style="399" customWidth="1"/>
    <col min="4612" max="4612" width="13.26953125" style="399" customWidth="1"/>
    <col min="4613" max="4613" width="12" style="399" customWidth="1"/>
    <col min="4614" max="4614" width="14.453125" style="399" customWidth="1"/>
    <col min="4615" max="4616" width="16.26953125" style="399" customWidth="1"/>
    <col min="4617" max="4617" width="11.7265625" style="399" bestFit="1" customWidth="1"/>
    <col min="4618" max="4862" width="8.7265625" style="399"/>
    <col min="4863" max="4863" width="4" style="399" customWidth="1"/>
    <col min="4864" max="4864" width="47.7265625" style="399" customWidth="1"/>
    <col min="4865" max="4865" width="8.7265625" style="399" bestFit="1" customWidth="1"/>
    <col min="4866" max="4866" width="15.26953125" style="399" customWidth="1"/>
    <col min="4867" max="4867" width="14" style="399" customWidth="1"/>
    <col min="4868" max="4868" width="13.26953125" style="399" customWidth="1"/>
    <col min="4869" max="4869" width="12" style="399" customWidth="1"/>
    <col min="4870" max="4870" width="14.453125" style="399" customWidth="1"/>
    <col min="4871" max="4872" width="16.26953125" style="399" customWidth="1"/>
    <col min="4873" max="4873" width="11.7265625" style="399" bestFit="1" customWidth="1"/>
    <col min="4874" max="5118" width="8.7265625" style="399"/>
    <col min="5119" max="5119" width="4" style="399" customWidth="1"/>
    <col min="5120" max="5120" width="47.7265625" style="399" customWidth="1"/>
    <col min="5121" max="5121" width="8.7265625" style="399" bestFit="1" customWidth="1"/>
    <col min="5122" max="5122" width="15.26953125" style="399" customWidth="1"/>
    <col min="5123" max="5123" width="14" style="399" customWidth="1"/>
    <col min="5124" max="5124" width="13.26953125" style="399" customWidth="1"/>
    <col min="5125" max="5125" width="12" style="399" customWidth="1"/>
    <col min="5126" max="5126" width="14.453125" style="399" customWidth="1"/>
    <col min="5127" max="5128" width="16.26953125" style="399" customWidth="1"/>
    <col min="5129" max="5129" width="11.7265625" style="399" bestFit="1" customWidth="1"/>
    <col min="5130" max="5374" width="8.7265625" style="399"/>
    <col min="5375" max="5375" width="4" style="399" customWidth="1"/>
    <col min="5376" max="5376" width="47.7265625" style="399" customWidth="1"/>
    <col min="5377" max="5377" width="8.7265625" style="399" bestFit="1" customWidth="1"/>
    <col min="5378" max="5378" width="15.26953125" style="399" customWidth="1"/>
    <col min="5379" max="5379" width="14" style="399" customWidth="1"/>
    <col min="5380" max="5380" width="13.26953125" style="399" customWidth="1"/>
    <col min="5381" max="5381" width="12" style="399" customWidth="1"/>
    <col min="5382" max="5382" width="14.453125" style="399" customWidth="1"/>
    <col min="5383" max="5384" width="16.26953125" style="399" customWidth="1"/>
    <col min="5385" max="5385" width="11.7265625" style="399" bestFit="1" customWidth="1"/>
    <col min="5386" max="5630" width="8.7265625" style="399"/>
    <col min="5631" max="5631" width="4" style="399" customWidth="1"/>
    <col min="5632" max="5632" width="47.7265625" style="399" customWidth="1"/>
    <col min="5633" max="5633" width="8.7265625" style="399" bestFit="1" customWidth="1"/>
    <col min="5634" max="5634" width="15.26953125" style="399" customWidth="1"/>
    <col min="5635" max="5635" width="14" style="399" customWidth="1"/>
    <col min="5636" max="5636" width="13.26953125" style="399" customWidth="1"/>
    <col min="5637" max="5637" width="12" style="399" customWidth="1"/>
    <col min="5638" max="5638" width="14.453125" style="399" customWidth="1"/>
    <col min="5639" max="5640" width="16.26953125" style="399" customWidth="1"/>
    <col min="5641" max="5641" width="11.7265625" style="399" bestFit="1" customWidth="1"/>
    <col min="5642" max="5886" width="8.7265625" style="399"/>
    <col min="5887" max="5887" width="4" style="399" customWidth="1"/>
    <col min="5888" max="5888" width="47.7265625" style="399" customWidth="1"/>
    <col min="5889" max="5889" width="8.7265625" style="399" bestFit="1" customWidth="1"/>
    <col min="5890" max="5890" width="15.26953125" style="399" customWidth="1"/>
    <col min="5891" max="5891" width="14" style="399" customWidth="1"/>
    <col min="5892" max="5892" width="13.26953125" style="399" customWidth="1"/>
    <col min="5893" max="5893" width="12" style="399" customWidth="1"/>
    <col min="5894" max="5894" width="14.453125" style="399" customWidth="1"/>
    <col min="5895" max="5896" width="16.26953125" style="399" customWidth="1"/>
    <col min="5897" max="5897" width="11.7265625" style="399" bestFit="1" customWidth="1"/>
    <col min="5898" max="6142" width="8.7265625" style="399"/>
    <col min="6143" max="6143" width="4" style="399" customWidth="1"/>
    <col min="6144" max="6144" width="47.7265625" style="399" customWidth="1"/>
    <col min="6145" max="6145" width="8.7265625" style="399" bestFit="1" customWidth="1"/>
    <col min="6146" max="6146" width="15.26953125" style="399" customWidth="1"/>
    <col min="6147" max="6147" width="14" style="399" customWidth="1"/>
    <col min="6148" max="6148" width="13.26953125" style="399" customWidth="1"/>
    <col min="6149" max="6149" width="12" style="399" customWidth="1"/>
    <col min="6150" max="6150" width="14.453125" style="399" customWidth="1"/>
    <col min="6151" max="6152" width="16.26953125" style="399" customWidth="1"/>
    <col min="6153" max="6153" width="11.7265625" style="399" bestFit="1" customWidth="1"/>
    <col min="6154" max="6398" width="8.7265625" style="399"/>
    <col min="6399" max="6399" width="4" style="399" customWidth="1"/>
    <col min="6400" max="6400" width="47.7265625" style="399" customWidth="1"/>
    <col min="6401" max="6401" width="8.7265625" style="399" bestFit="1" customWidth="1"/>
    <col min="6402" max="6402" width="15.26953125" style="399" customWidth="1"/>
    <col min="6403" max="6403" width="14" style="399" customWidth="1"/>
    <col min="6404" max="6404" width="13.26953125" style="399" customWidth="1"/>
    <col min="6405" max="6405" width="12" style="399" customWidth="1"/>
    <col min="6406" max="6406" width="14.453125" style="399" customWidth="1"/>
    <col min="6407" max="6408" width="16.26953125" style="399" customWidth="1"/>
    <col min="6409" max="6409" width="11.7265625" style="399" bestFit="1" customWidth="1"/>
    <col min="6410" max="6654" width="8.7265625" style="399"/>
    <col min="6655" max="6655" width="4" style="399" customWidth="1"/>
    <col min="6656" max="6656" width="47.7265625" style="399" customWidth="1"/>
    <col min="6657" max="6657" width="8.7265625" style="399" bestFit="1" customWidth="1"/>
    <col min="6658" max="6658" width="15.26953125" style="399" customWidth="1"/>
    <col min="6659" max="6659" width="14" style="399" customWidth="1"/>
    <col min="6660" max="6660" width="13.26953125" style="399" customWidth="1"/>
    <col min="6661" max="6661" width="12" style="399" customWidth="1"/>
    <col min="6662" max="6662" width="14.453125" style="399" customWidth="1"/>
    <col min="6663" max="6664" width="16.26953125" style="399" customWidth="1"/>
    <col min="6665" max="6665" width="11.7265625" style="399" bestFit="1" customWidth="1"/>
    <col min="6666" max="6910" width="8.7265625" style="399"/>
    <col min="6911" max="6911" width="4" style="399" customWidth="1"/>
    <col min="6912" max="6912" width="47.7265625" style="399" customWidth="1"/>
    <col min="6913" max="6913" width="8.7265625" style="399" bestFit="1" customWidth="1"/>
    <col min="6914" max="6914" width="15.26953125" style="399" customWidth="1"/>
    <col min="6915" max="6915" width="14" style="399" customWidth="1"/>
    <col min="6916" max="6916" width="13.26953125" style="399" customWidth="1"/>
    <col min="6917" max="6917" width="12" style="399" customWidth="1"/>
    <col min="6918" max="6918" width="14.453125" style="399" customWidth="1"/>
    <col min="6919" max="6920" width="16.26953125" style="399" customWidth="1"/>
    <col min="6921" max="6921" width="11.7265625" style="399" bestFit="1" customWidth="1"/>
    <col min="6922" max="7166" width="8.7265625" style="399"/>
    <col min="7167" max="7167" width="4" style="399" customWidth="1"/>
    <col min="7168" max="7168" width="47.7265625" style="399" customWidth="1"/>
    <col min="7169" max="7169" width="8.7265625" style="399" bestFit="1" customWidth="1"/>
    <col min="7170" max="7170" width="15.26953125" style="399" customWidth="1"/>
    <col min="7171" max="7171" width="14" style="399" customWidth="1"/>
    <col min="7172" max="7172" width="13.26953125" style="399" customWidth="1"/>
    <col min="7173" max="7173" width="12" style="399" customWidth="1"/>
    <col min="7174" max="7174" width="14.453125" style="399" customWidth="1"/>
    <col min="7175" max="7176" width="16.26953125" style="399" customWidth="1"/>
    <col min="7177" max="7177" width="11.7265625" style="399" bestFit="1" customWidth="1"/>
    <col min="7178" max="7422" width="8.7265625" style="399"/>
    <col min="7423" max="7423" width="4" style="399" customWidth="1"/>
    <col min="7424" max="7424" width="47.7265625" style="399" customWidth="1"/>
    <col min="7425" max="7425" width="8.7265625" style="399" bestFit="1" customWidth="1"/>
    <col min="7426" max="7426" width="15.26953125" style="399" customWidth="1"/>
    <col min="7427" max="7427" width="14" style="399" customWidth="1"/>
    <col min="7428" max="7428" width="13.26953125" style="399" customWidth="1"/>
    <col min="7429" max="7429" width="12" style="399" customWidth="1"/>
    <col min="7430" max="7430" width="14.453125" style="399" customWidth="1"/>
    <col min="7431" max="7432" width="16.26953125" style="399" customWidth="1"/>
    <col min="7433" max="7433" width="11.7265625" style="399" bestFit="1" customWidth="1"/>
    <col min="7434" max="7678" width="8.7265625" style="399"/>
    <col min="7679" max="7679" width="4" style="399" customWidth="1"/>
    <col min="7680" max="7680" width="47.7265625" style="399" customWidth="1"/>
    <col min="7681" max="7681" width="8.7265625" style="399" bestFit="1" customWidth="1"/>
    <col min="7682" max="7682" width="15.26953125" style="399" customWidth="1"/>
    <col min="7683" max="7683" width="14" style="399" customWidth="1"/>
    <col min="7684" max="7684" width="13.26953125" style="399" customWidth="1"/>
    <col min="7685" max="7685" width="12" style="399" customWidth="1"/>
    <col min="7686" max="7686" width="14.453125" style="399" customWidth="1"/>
    <col min="7687" max="7688" width="16.26953125" style="399" customWidth="1"/>
    <col min="7689" max="7689" width="11.7265625" style="399" bestFit="1" customWidth="1"/>
    <col min="7690" max="7934" width="8.7265625" style="399"/>
    <col min="7935" max="7935" width="4" style="399" customWidth="1"/>
    <col min="7936" max="7936" width="47.7265625" style="399" customWidth="1"/>
    <col min="7937" max="7937" width="8.7265625" style="399" bestFit="1" customWidth="1"/>
    <col min="7938" max="7938" width="15.26953125" style="399" customWidth="1"/>
    <col min="7939" max="7939" width="14" style="399" customWidth="1"/>
    <col min="7940" max="7940" width="13.26953125" style="399" customWidth="1"/>
    <col min="7941" max="7941" width="12" style="399" customWidth="1"/>
    <col min="7942" max="7942" width="14.453125" style="399" customWidth="1"/>
    <col min="7943" max="7944" width="16.26953125" style="399" customWidth="1"/>
    <col min="7945" max="7945" width="11.7265625" style="399" bestFit="1" customWidth="1"/>
    <col min="7946" max="8190" width="8.7265625" style="399"/>
    <col min="8191" max="8191" width="4" style="399" customWidth="1"/>
    <col min="8192" max="8192" width="47.7265625" style="399" customWidth="1"/>
    <col min="8193" max="8193" width="8.7265625" style="399" bestFit="1" customWidth="1"/>
    <col min="8194" max="8194" width="15.26953125" style="399" customWidth="1"/>
    <col min="8195" max="8195" width="14" style="399" customWidth="1"/>
    <col min="8196" max="8196" width="13.26953125" style="399" customWidth="1"/>
    <col min="8197" max="8197" width="12" style="399" customWidth="1"/>
    <col min="8198" max="8198" width="14.453125" style="399" customWidth="1"/>
    <col min="8199" max="8200" width="16.26953125" style="399" customWidth="1"/>
    <col min="8201" max="8201" width="11.7265625" style="399" bestFit="1" customWidth="1"/>
    <col min="8202" max="8446" width="8.7265625" style="399"/>
    <col min="8447" max="8447" width="4" style="399" customWidth="1"/>
    <col min="8448" max="8448" width="47.7265625" style="399" customWidth="1"/>
    <col min="8449" max="8449" width="8.7265625" style="399" bestFit="1" customWidth="1"/>
    <col min="8450" max="8450" width="15.26953125" style="399" customWidth="1"/>
    <col min="8451" max="8451" width="14" style="399" customWidth="1"/>
    <col min="8452" max="8452" width="13.26953125" style="399" customWidth="1"/>
    <col min="8453" max="8453" width="12" style="399" customWidth="1"/>
    <col min="8454" max="8454" width="14.453125" style="399" customWidth="1"/>
    <col min="8455" max="8456" width="16.26953125" style="399" customWidth="1"/>
    <col min="8457" max="8457" width="11.7265625" style="399" bestFit="1" customWidth="1"/>
    <col min="8458" max="8702" width="8.7265625" style="399"/>
    <col min="8703" max="8703" width="4" style="399" customWidth="1"/>
    <col min="8704" max="8704" width="47.7265625" style="399" customWidth="1"/>
    <col min="8705" max="8705" width="8.7265625" style="399" bestFit="1" customWidth="1"/>
    <col min="8706" max="8706" width="15.26953125" style="399" customWidth="1"/>
    <col min="8707" max="8707" width="14" style="399" customWidth="1"/>
    <col min="8708" max="8708" width="13.26953125" style="399" customWidth="1"/>
    <col min="8709" max="8709" width="12" style="399" customWidth="1"/>
    <col min="8710" max="8710" width="14.453125" style="399" customWidth="1"/>
    <col min="8711" max="8712" width="16.26953125" style="399" customWidth="1"/>
    <col min="8713" max="8713" width="11.7265625" style="399" bestFit="1" customWidth="1"/>
    <col min="8714" max="8958" width="8.7265625" style="399"/>
    <col min="8959" max="8959" width="4" style="399" customWidth="1"/>
    <col min="8960" max="8960" width="47.7265625" style="399" customWidth="1"/>
    <col min="8961" max="8961" width="8.7265625" style="399" bestFit="1" customWidth="1"/>
    <col min="8962" max="8962" width="15.26953125" style="399" customWidth="1"/>
    <col min="8963" max="8963" width="14" style="399" customWidth="1"/>
    <col min="8964" max="8964" width="13.26953125" style="399" customWidth="1"/>
    <col min="8965" max="8965" width="12" style="399" customWidth="1"/>
    <col min="8966" max="8966" width="14.453125" style="399" customWidth="1"/>
    <col min="8967" max="8968" width="16.26953125" style="399" customWidth="1"/>
    <col min="8969" max="8969" width="11.7265625" style="399" bestFit="1" customWidth="1"/>
    <col min="8970" max="9214" width="8.7265625" style="399"/>
    <col min="9215" max="9215" width="4" style="399" customWidth="1"/>
    <col min="9216" max="9216" width="47.7265625" style="399" customWidth="1"/>
    <col min="9217" max="9217" width="8.7265625" style="399" bestFit="1" customWidth="1"/>
    <col min="9218" max="9218" width="15.26953125" style="399" customWidth="1"/>
    <col min="9219" max="9219" width="14" style="399" customWidth="1"/>
    <col min="9220" max="9220" width="13.26953125" style="399" customWidth="1"/>
    <col min="9221" max="9221" width="12" style="399" customWidth="1"/>
    <col min="9222" max="9222" width="14.453125" style="399" customWidth="1"/>
    <col min="9223" max="9224" width="16.26953125" style="399" customWidth="1"/>
    <col min="9225" max="9225" width="11.7265625" style="399" bestFit="1" customWidth="1"/>
    <col min="9226" max="9470" width="8.7265625" style="399"/>
    <col min="9471" max="9471" width="4" style="399" customWidth="1"/>
    <col min="9472" max="9472" width="47.7265625" style="399" customWidth="1"/>
    <col min="9473" max="9473" width="8.7265625" style="399" bestFit="1" customWidth="1"/>
    <col min="9474" max="9474" width="15.26953125" style="399" customWidth="1"/>
    <col min="9475" max="9475" width="14" style="399" customWidth="1"/>
    <col min="9476" max="9476" width="13.26953125" style="399" customWidth="1"/>
    <col min="9477" max="9477" width="12" style="399" customWidth="1"/>
    <col min="9478" max="9478" width="14.453125" style="399" customWidth="1"/>
    <col min="9479" max="9480" width="16.26953125" style="399" customWidth="1"/>
    <col min="9481" max="9481" width="11.7265625" style="399" bestFit="1" customWidth="1"/>
    <col min="9482" max="9726" width="8.7265625" style="399"/>
    <col min="9727" max="9727" width="4" style="399" customWidth="1"/>
    <col min="9728" max="9728" width="47.7265625" style="399" customWidth="1"/>
    <col min="9729" max="9729" width="8.7265625" style="399" bestFit="1" customWidth="1"/>
    <col min="9730" max="9730" width="15.26953125" style="399" customWidth="1"/>
    <col min="9731" max="9731" width="14" style="399" customWidth="1"/>
    <col min="9732" max="9732" width="13.26953125" style="399" customWidth="1"/>
    <col min="9733" max="9733" width="12" style="399" customWidth="1"/>
    <col min="9734" max="9734" width="14.453125" style="399" customWidth="1"/>
    <col min="9735" max="9736" width="16.26953125" style="399" customWidth="1"/>
    <col min="9737" max="9737" width="11.7265625" style="399" bestFit="1" customWidth="1"/>
    <col min="9738" max="9982" width="8.7265625" style="399"/>
    <col min="9983" max="9983" width="4" style="399" customWidth="1"/>
    <col min="9984" max="9984" width="47.7265625" style="399" customWidth="1"/>
    <col min="9985" max="9985" width="8.7265625" style="399" bestFit="1" customWidth="1"/>
    <col min="9986" max="9986" width="15.26953125" style="399" customWidth="1"/>
    <col min="9987" max="9987" width="14" style="399" customWidth="1"/>
    <col min="9988" max="9988" width="13.26953125" style="399" customWidth="1"/>
    <col min="9989" max="9989" width="12" style="399" customWidth="1"/>
    <col min="9990" max="9990" width="14.453125" style="399" customWidth="1"/>
    <col min="9991" max="9992" width="16.26953125" style="399" customWidth="1"/>
    <col min="9993" max="9993" width="11.7265625" style="399" bestFit="1" customWidth="1"/>
    <col min="9994" max="10238" width="8.7265625" style="399"/>
    <col min="10239" max="10239" width="4" style="399" customWidth="1"/>
    <col min="10240" max="10240" width="47.7265625" style="399" customWidth="1"/>
    <col min="10241" max="10241" width="8.7265625" style="399" bestFit="1" customWidth="1"/>
    <col min="10242" max="10242" width="15.26953125" style="399" customWidth="1"/>
    <col min="10243" max="10243" width="14" style="399" customWidth="1"/>
    <col min="10244" max="10244" width="13.26953125" style="399" customWidth="1"/>
    <col min="10245" max="10245" width="12" style="399" customWidth="1"/>
    <col min="10246" max="10246" width="14.453125" style="399" customWidth="1"/>
    <col min="10247" max="10248" width="16.26953125" style="399" customWidth="1"/>
    <col min="10249" max="10249" width="11.7265625" style="399" bestFit="1" customWidth="1"/>
    <col min="10250" max="10494" width="8.7265625" style="399"/>
    <col min="10495" max="10495" width="4" style="399" customWidth="1"/>
    <col min="10496" max="10496" width="47.7265625" style="399" customWidth="1"/>
    <col min="10497" max="10497" width="8.7265625" style="399" bestFit="1" customWidth="1"/>
    <col min="10498" max="10498" width="15.26953125" style="399" customWidth="1"/>
    <col min="10499" max="10499" width="14" style="399" customWidth="1"/>
    <col min="10500" max="10500" width="13.26953125" style="399" customWidth="1"/>
    <col min="10501" max="10501" width="12" style="399" customWidth="1"/>
    <col min="10502" max="10502" width="14.453125" style="399" customWidth="1"/>
    <col min="10503" max="10504" width="16.26953125" style="399" customWidth="1"/>
    <col min="10505" max="10505" width="11.7265625" style="399" bestFit="1" customWidth="1"/>
    <col min="10506" max="10750" width="8.7265625" style="399"/>
    <col min="10751" max="10751" width="4" style="399" customWidth="1"/>
    <col min="10752" max="10752" width="47.7265625" style="399" customWidth="1"/>
    <col min="10753" max="10753" width="8.7265625" style="399" bestFit="1" customWidth="1"/>
    <col min="10754" max="10754" width="15.26953125" style="399" customWidth="1"/>
    <col min="10755" max="10755" width="14" style="399" customWidth="1"/>
    <col min="10756" max="10756" width="13.26953125" style="399" customWidth="1"/>
    <col min="10757" max="10757" width="12" style="399" customWidth="1"/>
    <col min="10758" max="10758" width="14.453125" style="399" customWidth="1"/>
    <col min="10759" max="10760" width="16.26953125" style="399" customWidth="1"/>
    <col min="10761" max="10761" width="11.7265625" style="399" bestFit="1" customWidth="1"/>
    <col min="10762" max="11006" width="8.7265625" style="399"/>
    <col min="11007" max="11007" width="4" style="399" customWidth="1"/>
    <col min="11008" max="11008" width="47.7265625" style="399" customWidth="1"/>
    <col min="11009" max="11009" width="8.7265625" style="399" bestFit="1" customWidth="1"/>
    <col min="11010" max="11010" width="15.26953125" style="399" customWidth="1"/>
    <col min="11011" max="11011" width="14" style="399" customWidth="1"/>
    <col min="11012" max="11012" width="13.26953125" style="399" customWidth="1"/>
    <col min="11013" max="11013" width="12" style="399" customWidth="1"/>
    <col min="11014" max="11014" width="14.453125" style="399" customWidth="1"/>
    <col min="11015" max="11016" width="16.26953125" style="399" customWidth="1"/>
    <col min="11017" max="11017" width="11.7265625" style="399" bestFit="1" customWidth="1"/>
    <col min="11018" max="11262" width="8.7265625" style="399"/>
    <col min="11263" max="11263" width="4" style="399" customWidth="1"/>
    <col min="11264" max="11264" width="47.7265625" style="399" customWidth="1"/>
    <col min="11265" max="11265" width="8.7265625" style="399" bestFit="1" customWidth="1"/>
    <col min="11266" max="11266" width="15.26953125" style="399" customWidth="1"/>
    <col min="11267" max="11267" width="14" style="399" customWidth="1"/>
    <col min="11268" max="11268" width="13.26953125" style="399" customWidth="1"/>
    <col min="11269" max="11269" width="12" style="399" customWidth="1"/>
    <col min="11270" max="11270" width="14.453125" style="399" customWidth="1"/>
    <col min="11271" max="11272" width="16.26953125" style="399" customWidth="1"/>
    <col min="11273" max="11273" width="11.7265625" style="399" bestFit="1" customWidth="1"/>
    <col min="11274" max="11518" width="8.7265625" style="399"/>
    <col min="11519" max="11519" width="4" style="399" customWidth="1"/>
    <col min="11520" max="11520" width="47.7265625" style="399" customWidth="1"/>
    <col min="11521" max="11521" width="8.7265625" style="399" bestFit="1" customWidth="1"/>
    <col min="11522" max="11522" width="15.26953125" style="399" customWidth="1"/>
    <col min="11523" max="11523" width="14" style="399" customWidth="1"/>
    <col min="11524" max="11524" width="13.26953125" style="399" customWidth="1"/>
    <col min="11525" max="11525" width="12" style="399" customWidth="1"/>
    <col min="11526" max="11526" width="14.453125" style="399" customWidth="1"/>
    <col min="11527" max="11528" width="16.26953125" style="399" customWidth="1"/>
    <col min="11529" max="11529" width="11.7265625" style="399" bestFit="1" customWidth="1"/>
    <col min="11530" max="11774" width="8.7265625" style="399"/>
    <col min="11775" max="11775" width="4" style="399" customWidth="1"/>
    <col min="11776" max="11776" width="47.7265625" style="399" customWidth="1"/>
    <col min="11777" max="11777" width="8.7265625" style="399" bestFit="1" customWidth="1"/>
    <col min="11778" max="11778" width="15.26953125" style="399" customWidth="1"/>
    <col min="11779" max="11779" width="14" style="399" customWidth="1"/>
    <col min="11780" max="11780" width="13.26953125" style="399" customWidth="1"/>
    <col min="11781" max="11781" width="12" style="399" customWidth="1"/>
    <col min="11782" max="11782" width="14.453125" style="399" customWidth="1"/>
    <col min="11783" max="11784" width="16.26953125" style="399" customWidth="1"/>
    <col min="11785" max="11785" width="11.7265625" style="399" bestFit="1" customWidth="1"/>
    <col min="11786" max="12030" width="8.7265625" style="399"/>
    <col min="12031" max="12031" width="4" style="399" customWidth="1"/>
    <col min="12032" max="12032" width="47.7265625" style="399" customWidth="1"/>
    <col min="12033" max="12033" width="8.7265625" style="399" bestFit="1" customWidth="1"/>
    <col min="12034" max="12034" width="15.26953125" style="399" customWidth="1"/>
    <col min="12035" max="12035" width="14" style="399" customWidth="1"/>
    <col min="12036" max="12036" width="13.26953125" style="399" customWidth="1"/>
    <col min="12037" max="12037" width="12" style="399" customWidth="1"/>
    <col min="12038" max="12038" width="14.453125" style="399" customWidth="1"/>
    <col min="12039" max="12040" width="16.26953125" style="399" customWidth="1"/>
    <col min="12041" max="12041" width="11.7265625" style="399" bestFit="1" customWidth="1"/>
    <col min="12042" max="12286" width="8.7265625" style="399"/>
    <col min="12287" max="12287" width="4" style="399" customWidth="1"/>
    <col min="12288" max="12288" width="47.7265625" style="399" customWidth="1"/>
    <col min="12289" max="12289" width="8.7265625" style="399" bestFit="1" customWidth="1"/>
    <col min="12290" max="12290" width="15.26953125" style="399" customWidth="1"/>
    <col min="12291" max="12291" width="14" style="399" customWidth="1"/>
    <col min="12292" max="12292" width="13.26953125" style="399" customWidth="1"/>
    <col min="12293" max="12293" width="12" style="399" customWidth="1"/>
    <col min="12294" max="12294" width="14.453125" style="399" customWidth="1"/>
    <col min="12295" max="12296" width="16.26953125" style="399" customWidth="1"/>
    <col min="12297" max="12297" width="11.7265625" style="399" bestFit="1" customWidth="1"/>
    <col min="12298" max="12542" width="8.7265625" style="399"/>
    <col min="12543" max="12543" width="4" style="399" customWidth="1"/>
    <col min="12544" max="12544" width="47.7265625" style="399" customWidth="1"/>
    <col min="12545" max="12545" width="8.7265625" style="399" bestFit="1" customWidth="1"/>
    <col min="12546" max="12546" width="15.26953125" style="399" customWidth="1"/>
    <col min="12547" max="12547" width="14" style="399" customWidth="1"/>
    <col min="12548" max="12548" width="13.26953125" style="399" customWidth="1"/>
    <col min="12549" max="12549" width="12" style="399" customWidth="1"/>
    <col min="12550" max="12550" width="14.453125" style="399" customWidth="1"/>
    <col min="12551" max="12552" width="16.26953125" style="399" customWidth="1"/>
    <col min="12553" max="12553" width="11.7265625" style="399" bestFit="1" customWidth="1"/>
    <col min="12554" max="12798" width="8.7265625" style="399"/>
    <col min="12799" max="12799" width="4" style="399" customWidth="1"/>
    <col min="12800" max="12800" width="47.7265625" style="399" customWidth="1"/>
    <col min="12801" max="12801" width="8.7265625" style="399" bestFit="1" customWidth="1"/>
    <col min="12802" max="12802" width="15.26953125" style="399" customWidth="1"/>
    <col min="12803" max="12803" width="14" style="399" customWidth="1"/>
    <col min="12804" max="12804" width="13.26953125" style="399" customWidth="1"/>
    <col min="12805" max="12805" width="12" style="399" customWidth="1"/>
    <col min="12806" max="12806" width="14.453125" style="399" customWidth="1"/>
    <col min="12807" max="12808" width="16.26953125" style="399" customWidth="1"/>
    <col min="12809" max="12809" width="11.7265625" style="399" bestFit="1" customWidth="1"/>
    <col min="12810" max="13054" width="8.7265625" style="399"/>
    <col min="13055" max="13055" width="4" style="399" customWidth="1"/>
    <col min="13056" max="13056" width="47.7265625" style="399" customWidth="1"/>
    <col min="13057" max="13057" width="8.7265625" style="399" bestFit="1" customWidth="1"/>
    <col min="13058" max="13058" width="15.26953125" style="399" customWidth="1"/>
    <col min="13059" max="13059" width="14" style="399" customWidth="1"/>
    <col min="13060" max="13060" width="13.26953125" style="399" customWidth="1"/>
    <col min="13061" max="13061" width="12" style="399" customWidth="1"/>
    <col min="13062" max="13062" width="14.453125" style="399" customWidth="1"/>
    <col min="13063" max="13064" width="16.26953125" style="399" customWidth="1"/>
    <col min="13065" max="13065" width="11.7265625" style="399" bestFit="1" customWidth="1"/>
    <col min="13066" max="13310" width="8.7265625" style="399"/>
    <col min="13311" max="13311" width="4" style="399" customWidth="1"/>
    <col min="13312" max="13312" width="47.7265625" style="399" customWidth="1"/>
    <col min="13313" max="13313" width="8.7265625" style="399" bestFit="1" customWidth="1"/>
    <col min="13314" max="13314" width="15.26953125" style="399" customWidth="1"/>
    <col min="13315" max="13315" width="14" style="399" customWidth="1"/>
    <col min="13316" max="13316" width="13.26953125" style="399" customWidth="1"/>
    <col min="13317" max="13317" width="12" style="399" customWidth="1"/>
    <col min="13318" max="13318" width="14.453125" style="399" customWidth="1"/>
    <col min="13319" max="13320" width="16.26953125" style="399" customWidth="1"/>
    <col min="13321" max="13321" width="11.7265625" style="399" bestFit="1" customWidth="1"/>
    <col min="13322" max="13566" width="8.7265625" style="399"/>
    <col min="13567" max="13567" width="4" style="399" customWidth="1"/>
    <col min="13568" max="13568" width="47.7265625" style="399" customWidth="1"/>
    <col min="13569" max="13569" width="8.7265625" style="399" bestFit="1" customWidth="1"/>
    <col min="13570" max="13570" width="15.26953125" style="399" customWidth="1"/>
    <col min="13571" max="13571" width="14" style="399" customWidth="1"/>
    <col min="13572" max="13572" width="13.26953125" style="399" customWidth="1"/>
    <col min="13573" max="13573" width="12" style="399" customWidth="1"/>
    <col min="13574" max="13574" width="14.453125" style="399" customWidth="1"/>
    <col min="13575" max="13576" width="16.26953125" style="399" customWidth="1"/>
    <col min="13577" max="13577" width="11.7265625" style="399" bestFit="1" customWidth="1"/>
    <col min="13578" max="13822" width="8.7265625" style="399"/>
    <col min="13823" max="13823" width="4" style="399" customWidth="1"/>
    <col min="13824" max="13824" width="47.7265625" style="399" customWidth="1"/>
    <col min="13825" max="13825" width="8.7265625" style="399" bestFit="1" customWidth="1"/>
    <col min="13826" max="13826" width="15.26953125" style="399" customWidth="1"/>
    <col min="13827" max="13827" width="14" style="399" customWidth="1"/>
    <col min="13828" max="13828" width="13.26953125" style="399" customWidth="1"/>
    <col min="13829" max="13829" width="12" style="399" customWidth="1"/>
    <col min="13830" max="13830" width="14.453125" style="399" customWidth="1"/>
    <col min="13831" max="13832" width="16.26953125" style="399" customWidth="1"/>
    <col min="13833" max="13833" width="11.7265625" style="399" bestFit="1" customWidth="1"/>
    <col min="13834" max="14078" width="8.7265625" style="399"/>
    <col min="14079" max="14079" width="4" style="399" customWidth="1"/>
    <col min="14080" max="14080" width="47.7265625" style="399" customWidth="1"/>
    <col min="14081" max="14081" width="8.7265625" style="399" bestFit="1" customWidth="1"/>
    <col min="14082" max="14082" width="15.26953125" style="399" customWidth="1"/>
    <col min="14083" max="14083" width="14" style="399" customWidth="1"/>
    <col min="14084" max="14084" width="13.26953125" style="399" customWidth="1"/>
    <col min="14085" max="14085" width="12" style="399" customWidth="1"/>
    <col min="14086" max="14086" width="14.453125" style="399" customWidth="1"/>
    <col min="14087" max="14088" width="16.26953125" style="399" customWidth="1"/>
    <col min="14089" max="14089" width="11.7265625" style="399" bestFit="1" customWidth="1"/>
    <col min="14090" max="14334" width="8.7265625" style="399"/>
    <col min="14335" max="14335" width="4" style="399" customWidth="1"/>
    <col min="14336" max="14336" width="47.7265625" style="399" customWidth="1"/>
    <col min="14337" max="14337" width="8.7265625" style="399" bestFit="1" customWidth="1"/>
    <col min="14338" max="14338" width="15.26953125" style="399" customWidth="1"/>
    <col min="14339" max="14339" width="14" style="399" customWidth="1"/>
    <col min="14340" max="14340" width="13.26953125" style="399" customWidth="1"/>
    <col min="14341" max="14341" width="12" style="399" customWidth="1"/>
    <col min="14342" max="14342" width="14.453125" style="399" customWidth="1"/>
    <col min="14343" max="14344" width="16.26953125" style="399" customWidth="1"/>
    <col min="14345" max="14345" width="11.7265625" style="399" bestFit="1" customWidth="1"/>
    <col min="14346" max="14590" width="8.7265625" style="399"/>
    <col min="14591" max="14591" width="4" style="399" customWidth="1"/>
    <col min="14592" max="14592" width="47.7265625" style="399" customWidth="1"/>
    <col min="14593" max="14593" width="8.7265625" style="399" bestFit="1" customWidth="1"/>
    <col min="14594" max="14594" width="15.26953125" style="399" customWidth="1"/>
    <col min="14595" max="14595" width="14" style="399" customWidth="1"/>
    <col min="14596" max="14596" width="13.26953125" style="399" customWidth="1"/>
    <col min="14597" max="14597" width="12" style="399" customWidth="1"/>
    <col min="14598" max="14598" width="14.453125" style="399" customWidth="1"/>
    <col min="14599" max="14600" width="16.26953125" style="399" customWidth="1"/>
    <col min="14601" max="14601" width="11.7265625" style="399" bestFit="1" customWidth="1"/>
    <col min="14602" max="14846" width="8.7265625" style="399"/>
    <col min="14847" max="14847" width="4" style="399" customWidth="1"/>
    <col min="14848" max="14848" width="47.7265625" style="399" customWidth="1"/>
    <col min="14849" max="14849" width="8.7265625" style="399" bestFit="1" customWidth="1"/>
    <col min="14850" max="14850" width="15.26953125" style="399" customWidth="1"/>
    <col min="14851" max="14851" width="14" style="399" customWidth="1"/>
    <col min="14852" max="14852" width="13.26953125" style="399" customWidth="1"/>
    <col min="14853" max="14853" width="12" style="399" customWidth="1"/>
    <col min="14854" max="14854" width="14.453125" style="399" customWidth="1"/>
    <col min="14855" max="14856" width="16.26953125" style="399" customWidth="1"/>
    <col min="14857" max="14857" width="11.7265625" style="399" bestFit="1" customWidth="1"/>
    <col min="14858" max="15102" width="8.7265625" style="399"/>
    <col min="15103" max="15103" width="4" style="399" customWidth="1"/>
    <col min="15104" max="15104" width="47.7265625" style="399" customWidth="1"/>
    <col min="15105" max="15105" width="8.7265625" style="399" bestFit="1" customWidth="1"/>
    <col min="15106" max="15106" width="15.26953125" style="399" customWidth="1"/>
    <col min="15107" max="15107" width="14" style="399" customWidth="1"/>
    <col min="15108" max="15108" width="13.26953125" style="399" customWidth="1"/>
    <col min="15109" max="15109" width="12" style="399" customWidth="1"/>
    <col min="15110" max="15110" width="14.453125" style="399" customWidth="1"/>
    <col min="15111" max="15112" width="16.26953125" style="399" customWidth="1"/>
    <col min="15113" max="15113" width="11.7265625" style="399" bestFit="1" customWidth="1"/>
    <col min="15114" max="15358" width="8.7265625" style="399"/>
    <col min="15359" max="15359" width="4" style="399" customWidth="1"/>
    <col min="15360" max="15360" width="47.7265625" style="399" customWidth="1"/>
    <col min="15361" max="15361" width="8.7265625" style="399" bestFit="1" customWidth="1"/>
    <col min="15362" max="15362" width="15.26953125" style="399" customWidth="1"/>
    <col min="15363" max="15363" width="14" style="399" customWidth="1"/>
    <col min="15364" max="15364" width="13.26953125" style="399" customWidth="1"/>
    <col min="15365" max="15365" width="12" style="399" customWidth="1"/>
    <col min="15366" max="15366" width="14.453125" style="399" customWidth="1"/>
    <col min="15367" max="15368" width="16.26953125" style="399" customWidth="1"/>
    <col min="15369" max="15369" width="11.7265625" style="399" bestFit="1" customWidth="1"/>
    <col min="15370" max="15614" width="8.7265625" style="399"/>
    <col min="15615" max="15615" width="4" style="399" customWidth="1"/>
    <col min="15616" max="15616" width="47.7265625" style="399" customWidth="1"/>
    <col min="15617" max="15617" width="8.7265625" style="399" bestFit="1" customWidth="1"/>
    <col min="15618" max="15618" width="15.26953125" style="399" customWidth="1"/>
    <col min="15619" max="15619" width="14" style="399" customWidth="1"/>
    <col min="15620" max="15620" width="13.26953125" style="399" customWidth="1"/>
    <col min="15621" max="15621" width="12" style="399" customWidth="1"/>
    <col min="15622" max="15622" width="14.453125" style="399" customWidth="1"/>
    <col min="15623" max="15624" width="16.26953125" style="399" customWidth="1"/>
    <col min="15625" max="15625" width="11.7265625" style="399" bestFit="1" customWidth="1"/>
    <col min="15626" max="15870" width="8.7265625" style="399"/>
    <col min="15871" max="15871" width="4" style="399" customWidth="1"/>
    <col min="15872" max="15872" width="47.7265625" style="399" customWidth="1"/>
    <col min="15873" max="15873" width="8.7265625" style="399" bestFit="1" customWidth="1"/>
    <col min="15874" max="15874" width="15.26953125" style="399" customWidth="1"/>
    <col min="15875" max="15875" width="14" style="399" customWidth="1"/>
    <col min="15876" max="15876" width="13.26953125" style="399" customWidth="1"/>
    <col min="15877" max="15877" width="12" style="399" customWidth="1"/>
    <col min="15878" max="15878" width="14.453125" style="399" customWidth="1"/>
    <col min="15879" max="15880" width="16.26953125" style="399" customWidth="1"/>
    <col min="15881" max="15881" width="11.7265625" style="399" bestFit="1" customWidth="1"/>
    <col min="15882" max="16126" width="8.7265625" style="399"/>
    <col min="16127" max="16127" width="4" style="399" customWidth="1"/>
    <col min="16128" max="16128" width="47.7265625" style="399" customWidth="1"/>
    <col min="16129" max="16129" width="8.7265625" style="399" bestFit="1" customWidth="1"/>
    <col min="16130" max="16130" width="15.26953125" style="399" customWidth="1"/>
    <col min="16131" max="16131" width="14" style="399" customWidth="1"/>
    <col min="16132" max="16132" width="13.26953125" style="399" customWidth="1"/>
    <col min="16133" max="16133" width="12" style="399" customWidth="1"/>
    <col min="16134" max="16134" width="14.453125" style="399" customWidth="1"/>
    <col min="16135" max="16136" width="16.26953125" style="399" customWidth="1"/>
    <col min="16137" max="16137" width="11.7265625" style="399" bestFit="1" customWidth="1"/>
    <col min="16138" max="16383" width="8.7265625" style="399"/>
    <col min="16384" max="16384" width="8.7265625" style="399" customWidth="1"/>
  </cols>
  <sheetData>
    <row r="1" spans="1:10">
      <c r="A1" s="388">
        <f>'Notes 6-29'!A548+1</f>
        <v>30</v>
      </c>
      <c r="B1" s="393" t="s">
        <v>838</v>
      </c>
    </row>
    <row r="2" spans="1:10" ht="6.65" customHeight="1"/>
    <row r="3" spans="1:10">
      <c r="B3" s="393" t="s">
        <v>839</v>
      </c>
    </row>
    <row r="4" spans="1:10" ht="9" customHeight="1"/>
    <row r="5" spans="1:10">
      <c r="B5" s="1082" t="s">
        <v>840</v>
      </c>
      <c r="C5" s="1082"/>
      <c r="D5" s="1082"/>
      <c r="E5" s="1082"/>
      <c r="F5" s="1082"/>
      <c r="G5" s="1082"/>
      <c r="H5" s="1082"/>
      <c r="I5" s="1082"/>
      <c r="J5" s="1082"/>
    </row>
    <row r="6" spans="1:10" ht="29.15" customHeight="1">
      <c r="B6" s="1082"/>
      <c r="C6" s="1082"/>
      <c r="D6" s="1082"/>
      <c r="E6" s="1082"/>
      <c r="F6" s="1082"/>
      <c r="G6" s="1082"/>
      <c r="H6" s="1082"/>
      <c r="I6" s="1082"/>
      <c r="J6" s="1082"/>
    </row>
    <row r="8" spans="1:10" ht="13.5" customHeight="1">
      <c r="B8" s="1087" t="s">
        <v>8</v>
      </c>
      <c r="C8" s="1083" t="s">
        <v>841</v>
      </c>
      <c r="D8" s="1085" t="s">
        <v>1497</v>
      </c>
      <c r="E8" s="1086"/>
      <c r="F8" s="1086"/>
      <c r="G8" s="1086"/>
      <c r="H8" s="1086"/>
      <c r="I8" s="1086"/>
      <c r="J8" s="1086"/>
    </row>
    <row r="9" spans="1:10" ht="41.65" customHeight="1">
      <c r="B9" s="1088"/>
      <c r="C9" s="1084"/>
      <c r="D9" s="375"/>
      <c r="E9" s="375"/>
      <c r="F9" s="375"/>
      <c r="G9" s="375"/>
      <c r="H9" s="375" t="s">
        <v>865</v>
      </c>
      <c r="I9" s="375" t="s">
        <v>866</v>
      </c>
      <c r="J9" s="375" t="s">
        <v>842</v>
      </c>
    </row>
    <row r="11" spans="1:10">
      <c r="B11" s="387">
        <v>44742</v>
      </c>
    </row>
    <row r="12" spans="1:10">
      <c r="B12" s="393" t="s">
        <v>843</v>
      </c>
    </row>
    <row r="13" spans="1:10">
      <c r="B13" s="399" t="str">
        <f>BS!B19</f>
        <v>Intercompany receivables</v>
      </c>
      <c r="C13" s="394">
        <f>BS!F19</f>
        <v>9</v>
      </c>
      <c r="H13" s="405">
        <f>BS!H19</f>
        <v>3749117</v>
      </c>
      <c r="I13" s="406">
        <v>0</v>
      </c>
      <c r="J13" s="405">
        <f>SUM(E13:I13)</f>
        <v>3749117</v>
      </c>
    </row>
    <row r="14" spans="1:10">
      <c r="B14" s="399" t="str">
        <f>BS!B20</f>
        <v>Non-intercompany receivables</v>
      </c>
      <c r="C14" s="394">
        <f>BS!F20</f>
        <v>10</v>
      </c>
      <c r="H14" s="405">
        <f>BS!H20</f>
        <v>306012</v>
      </c>
      <c r="I14" s="406">
        <v>0</v>
      </c>
      <c r="J14" s="405">
        <f>SUM(H14:I14)</f>
        <v>306012</v>
      </c>
    </row>
    <row r="15" spans="1:10">
      <c r="B15" s="399" t="str">
        <f>BS!B21</f>
        <v>Other receivables</v>
      </c>
      <c r="C15" s="394">
        <f>BS!F21</f>
        <v>11</v>
      </c>
      <c r="H15" s="405">
        <f>BS!H21</f>
        <v>1964945</v>
      </c>
      <c r="I15" s="406">
        <v>0</v>
      </c>
      <c r="J15" s="405">
        <f>SUM(H15:I15)</f>
        <v>1964945</v>
      </c>
    </row>
    <row r="16" spans="1:10">
      <c r="B16" s="399" t="str">
        <f>BS!B22</f>
        <v xml:space="preserve">Advances and deposits </v>
      </c>
      <c r="C16" s="394">
        <f>BS!F22</f>
        <v>12</v>
      </c>
      <c r="H16" s="405">
        <f>BS!H22</f>
        <v>613160</v>
      </c>
      <c r="I16" s="406">
        <v>0</v>
      </c>
      <c r="J16" s="405">
        <f t="shared" ref="J16:J17" si="0">SUM(H16:I16)</f>
        <v>613160</v>
      </c>
    </row>
    <row r="17" spans="2:10">
      <c r="B17" s="399" t="str">
        <f>BS!B23</f>
        <v>Cash and cash equivalents</v>
      </c>
      <c r="C17" s="394">
        <f>BS!F23</f>
        <v>13</v>
      </c>
      <c r="H17" s="405">
        <f>BS!H23</f>
        <v>2923795</v>
      </c>
      <c r="I17" s="406">
        <v>0</v>
      </c>
      <c r="J17" s="405">
        <f t="shared" si="0"/>
        <v>2923795</v>
      </c>
    </row>
    <row r="18" spans="2:10">
      <c r="H18" s="385">
        <f>SUM(H13:H17)</f>
        <v>9557029</v>
      </c>
      <c r="I18" s="407">
        <f t="shared" ref="I18" si="1">SUM(I13:I17)</f>
        <v>0</v>
      </c>
      <c r="J18" s="385">
        <f>SUM(J13:J17)</f>
        <v>9557029</v>
      </c>
    </row>
    <row r="19" spans="2:10">
      <c r="B19" s="393" t="s">
        <v>844</v>
      </c>
    </row>
    <row r="20" spans="2:10">
      <c r="B20" s="399" t="s">
        <v>747</v>
      </c>
      <c r="C20" s="394">
        <v>17</v>
      </c>
      <c r="H20" s="405">
        <v>0</v>
      </c>
      <c r="I20" s="405">
        <f>BS!H41+BS!H47</f>
        <v>198339</v>
      </c>
      <c r="J20" s="405">
        <f>SUM(H20:I20)</f>
        <v>198339</v>
      </c>
    </row>
    <row r="21" spans="2:10">
      <c r="B21" s="408" t="s">
        <v>892</v>
      </c>
      <c r="C21" s="394">
        <f>BS!F48</f>
        <v>18</v>
      </c>
      <c r="H21" s="405">
        <v>0</v>
      </c>
      <c r="I21" s="405">
        <f>BS!H48+BS!H42</f>
        <v>852161</v>
      </c>
      <c r="J21" s="405">
        <f t="shared" ref="J21:J27" si="2">SUM(H21:I21)</f>
        <v>852161</v>
      </c>
    </row>
    <row r="22" spans="2:10">
      <c r="B22" s="399" t="s">
        <v>955</v>
      </c>
      <c r="C22" s="394">
        <f>BS!F49</f>
        <v>19</v>
      </c>
      <c r="H22" s="405">
        <v>0</v>
      </c>
      <c r="I22" s="405">
        <f>BS!H49+BS!H43</f>
        <v>3828974</v>
      </c>
      <c r="J22" s="405">
        <f t="shared" si="2"/>
        <v>3828974</v>
      </c>
    </row>
    <row r="23" spans="2:10">
      <c r="B23" s="399" t="str">
        <f>BS!B50</f>
        <v>Short term loan</v>
      </c>
      <c r="C23" s="394">
        <f>BS!F50</f>
        <v>20</v>
      </c>
      <c r="H23" s="405">
        <v>0</v>
      </c>
      <c r="I23" s="405">
        <f>BS!H50</f>
        <v>2978863</v>
      </c>
      <c r="J23" s="405">
        <f t="shared" si="2"/>
        <v>2978863</v>
      </c>
    </row>
    <row r="24" spans="2:10">
      <c r="B24" s="399" t="str">
        <f>BS!B51</f>
        <v>Accounts payable</v>
      </c>
      <c r="C24" s="394">
        <f>BS!F51</f>
        <v>21</v>
      </c>
      <c r="H24" s="405">
        <v>0</v>
      </c>
      <c r="I24" s="405">
        <f>BS!H51</f>
        <v>23356111</v>
      </c>
      <c r="J24" s="405">
        <f t="shared" si="2"/>
        <v>23356111</v>
      </c>
    </row>
    <row r="25" spans="2:10">
      <c r="B25" s="399" t="str">
        <f>BS!B52</f>
        <v>Intercompany payables</v>
      </c>
      <c r="C25" s="394">
        <f>BS!F52</f>
        <v>22</v>
      </c>
      <c r="H25" s="405">
        <v>0</v>
      </c>
      <c r="I25" s="405">
        <f>BS!H52</f>
        <v>2137413</v>
      </c>
      <c r="J25" s="405">
        <f t="shared" si="2"/>
        <v>2137413</v>
      </c>
    </row>
    <row r="26" spans="2:10">
      <c r="B26" s="399" t="str">
        <f>BS!B53</f>
        <v xml:space="preserve">Advance from buyers </v>
      </c>
      <c r="C26" s="394">
        <f>BS!F53</f>
        <v>23</v>
      </c>
      <c r="H26" s="405">
        <v>0</v>
      </c>
      <c r="I26" s="405">
        <f>BS!H53</f>
        <v>1175493</v>
      </c>
      <c r="J26" s="405">
        <f t="shared" si="2"/>
        <v>1175493</v>
      </c>
    </row>
    <row r="27" spans="2:10">
      <c r="B27" s="399" t="str">
        <f>BS!B54</f>
        <v>Accrued expenses and other liabilities</v>
      </c>
      <c r="C27" s="394">
        <f>BS!F54</f>
        <v>24</v>
      </c>
      <c r="H27" s="405">
        <v>0</v>
      </c>
      <c r="I27" s="405">
        <f>BS!H54</f>
        <v>3920800</v>
      </c>
      <c r="J27" s="405">
        <f t="shared" si="2"/>
        <v>3920800</v>
      </c>
    </row>
    <row r="28" spans="2:10">
      <c r="H28" s="405"/>
      <c r="I28" s="405"/>
      <c r="J28" s="405"/>
    </row>
    <row r="29" spans="2:10">
      <c r="H29" s="385">
        <f>SUM(H20:H28)</f>
        <v>0</v>
      </c>
      <c r="I29" s="385">
        <f>SUM(I20:I28)</f>
        <v>38448154</v>
      </c>
      <c r="J29" s="386">
        <f>SUM(J20:J28)</f>
        <v>38448154</v>
      </c>
    </row>
    <row r="30" spans="2:10">
      <c r="B30" s="387">
        <v>44377</v>
      </c>
      <c r="I30" s="405"/>
      <c r="J30" s="405"/>
    </row>
    <row r="31" spans="2:10">
      <c r="B31" s="393" t="s">
        <v>843</v>
      </c>
      <c r="I31" s="405"/>
      <c r="J31" s="405"/>
    </row>
    <row r="32" spans="2:10">
      <c r="B32" s="399" t="str">
        <f>B13</f>
        <v>Intercompany receivables</v>
      </c>
      <c r="C32" s="394">
        <f>C13</f>
        <v>9</v>
      </c>
      <c r="H32" s="405">
        <f>BS!J19</f>
        <v>2446384</v>
      </c>
      <c r="I32" s="405">
        <v>0</v>
      </c>
      <c r="J32" s="405">
        <f>SUM(H32:I32)</f>
        <v>2446384</v>
      </c>
    </row>
    <row r="33" spans="1:10">
      <c r="B33" s="399" t="str">
        <f t="shared" ref="B33:C35" si="3">B14</f>
        <v>Non-intercompany receivables</v>
      </c>
      <c r="C33" s="394">
        <f t="shared" si="3"/>
        <v>10</v>
      </c>
      <c r="H33" s="405">
        <f>BS!J20</f>
        <v>40241</v>
      </c>
      <c r="I33" s="405">
        <v>0</v>
      </c>
      <c r="J33" s="405">
        <f>SUM(H33:I33)</f>
        <v>40241</v>
      </c>
    </row>
    <row r="34" spans="1:10">
      <c r="B34" s="399" t="str">
        <f t="shared" si="3"/>
        <v>Other receivables</v>
      </c>
      <c r="C34" s="394">
        <f t="shared" si="3"/>
        <v>11</v>
      </c>
      <c r="H34" s="405">
        <f>BS!J21</f>
        <v>539809</v>
      </c>
      <c r="I34" s="405">
        <v>0</v>
      </c>
      <c r="J34" s="405">
        <f>SUM(H34:I34)</f>
        <v>539809</v>
      </c>
    </row>
    <row r="35" spans="1:10">
      <c r="B35" s="399" t="str">
        <f t="shared" si="3"/>
        <v xml:space="preserve">Advances and deposits </v>
      </c>
      <c r="C35" s="394">
        <f t="shared" si="3"/>
        <v>12</v>
      </c>
      <c r="H35" s="405">
        <f>BS!J22</f>
        <v>376653</v>
      </c>
      <c r="I35" s="405">
        <v>0</v>
      </c>
      <c r="J35" s="405">
        <f>SUM(H35:I35)</f>
        <v>376653</v>
      </c>
    </row>
    <row r="36" spans="1:10">
      <c r="A36" s="701"/>
      <c r="B36" s="399" t="str">
        <f>B17</f>
        <v>Cash and cash equivalents</v>
      </c>
      <c r="C36" s="702">
        <f>C17</f>
        <v>13</v>
      </c>
      <c r="H36" s="405">
        <f>BS!J23</f>
        <v>2224494</v>
      </c>
      <c r="I36" s="405"/>
      <c r="J36" s="405">
        <f>SUM(H36:I36)</f>
        <v>2224494</v>
      </c>
    </row>
    <row r="37" spans="1:10">
      <c r="H37" s="385">
        <f>SUM(H32:H36)</f>
        <v>5627581</v>
      </c>
      <c r="I37" s="385">
        <v>0</v>
      </c>
      <c r="J37" s="385">
        <f>SUM(J32:J36)</f>
        <v>5627581</v>
      </c>
    </row>
    <row r="38" spans="1:10">
      <c r="B38" s="393" t="s">
        <v>844</v>
      </c>
      <c r="H38" s="405"/>
      <c r="I38" s="405"/>
      <c r="J38" s="405"/>
    </row>
    <row r="39" spans="1:10">
      <c r="A39" s="701"/>
      <c r="B39" s="399" t="s">
        <v>747</v>
      </c>
      <c r="C39" s="702">
        <f>C20</f>
        <v>17</v>
      </c>
      <c r="H39" s="405">
        <v>0</v>
      </c>
      <c r="I39" s="405">
        <f>BS!J41+BS!J47</f>
        <v>230717</v>
      </c>
      <c r="J39" s="405">
        <f t="shared" ref="J39:J46" si="4">SUM(H39:I39)</f>
        <v>230717</v>
      </c>
    </row>
    <row r="40" spans="1:10">
      <c r="A40" s="701"/>
      <c r="B40" s="408" t="s">
        <v>892</v>
      </c>
      <c r="C40" s="702">
        <f>C21</f>
        <v>18</v>
      </c>
      <c r="H40" s="405">
        <v>0</v>
      </c>
      <c r="I40" s="405">
        <f>BS!J42+BS!J48</f>
        <v>2110342</v>
      </c>
      <c r="J40" s="405">
        <f t="shared" si="4"/>
        <v>2110342</v>
      </c>
    </row>
    <row r="41" spans="1:10">
      <c r="B41" s="399" t="str">
        <f t="shared" ref="B41:C41" si="5">B22</f>
        <v>Loan from promoters</v>
      </c>
      <c r="C41" s="394">
        <f t="shared" si="5"/>
        <v>19</v>
      </c>
      <c r="H41" s="405">
        <v>0</v>
      </c>
      <c r="I41" s="405">
        <f>BS!J49+BS!J43</f>
        <v>1668627</v>
      </c>
      <c r="J41" s="405">
        <f t="shared" si="4"/>
        <v>1668627</v>
      </c>
    </row>
    <row r="42" spans="1:10">
      <c r="B42" s="399" t="str">
        <f t="shared" ref="B42:C46" si="6">B23</f>
        <v>Short term loan</v>
      </c>
      <c r="C42" s="394">
        <f t="shared" si="6"/>
        <v>20</v>
      </c>
      <c r="H42" s="405">
        <v>0</v>
      </c>
      <c r="I42" s="405">
        <f>BS!J50</f>
        <v>1679535</v>
      </c>
      <c r="J42" s="405">
        <f t="shared" si="4"/>
        <v>1679535</v>
      </c>
    </row>
    <row r="43" spans="1:10">
      <c r="B43" s="399" t="str">
        <f t="shared" si="6"/>
        <v>Accounts payable</v>
      </c>
      <c r="C43" s="394">
        <f t="shared" si="6"/>
        <v>21</v>
      </c>
      <c r="H43" s="405">
        <v>0</v>
      </c>
      <c r="I43" s="405">
        <f>BS!J51</f>
        <v>13444044</v>
      </c>
      <c r="J43" s="405">
        <f t="shared" si="4"/>
        <v>13444044</v>
      </c>
    </row>
    <row r="44" spans="1:10">
      <c r="B44" s="399" t="str">
        <f t="shared" si="6"/>
        <v>Intercompany payables</v>
      </c>
      <c r="C44" s="394">
        <f t="shared" si="6"/>
        <v>22</v>
      </c>
      <c r="H44" s="405">
        <v>0</v>
      </c>
      <c r="I44" s="405">
        <f>BS!J52</f>
        <v>1943379</v>
      </c>
      <c r="J44" s="405">
        <f t="shared" si="4"/>
        <v>1943379</v>
      </c>
    </row>
    <row r="45" spans="1:10">
      <c r="B45" s="399" t="str">
        <f t="shared" si="6"/>
        <v xml:space="preserve">Advance from buyers </v>
      </c>
      <c r="C45" s="394">
        <f t="shared" si="6"/>
        <v>23</v>
      </c>
      <c r="H45" s="405">
        <v>0</v>
      </c>
      <c r="I45" s="405">
        <f>BS!J53</f>
        <v>907077</v>
      </c>
      <c r="J45" s="405">
        <f t="shared" si="4"/>
        <v>907077</v>
      </c>
    </row>
    <row r="46" spans="1:10">
      <c r="B46" s="399" t="str">
        <f t="shared" si="6"/>
        <v>Accrued expenses and other liabilities</v>
      </c>
      <c r="C46" s="394">
        <f t="shared" si="6"/>
        <v>24</v>
      </c>
      <c r="H46" s="405">
        <v>0</v>
      </c>
      <c r="I46" s="405">
        <f>BS!J54</f>
        <v>3394147</v>
      </c>
      <c r="J46" s="405">
        <f t="shared" si="4"/>
        <v>3394147</v>
      </c>
    </row>
    <row r="47" spans="1:10">
      <c r="H47" s="385">
        <v>0</v>
      </c>
      <c r="I47" s="385">
        <f>SUM(I39:I46)</f>
        <v>25377868</v>
      </c>
      <c r="J47" s="385">
        <f>SUM(J39:J46)</f>
        <v>25377868</v>
      </c>
    </row>
    <row r="48" spans="1:10">
      <c r="I48" s="405"/>
      <c r="J48" s="405"/>
    </row>
    <row r="49" spans="2:10" ht="13.5" customHeight="1">
      <c r="B49" s="399" t="s">
        <v>845</v>
      </c>
      <c r="I49" s="405"/>
      <c r="J49" s="405"/>
    </row>
    <row r="50" spans="2:10">
      <c r="I50" s="405"/>
      <c r="J50" s="405"/>
    </row>
    <row r="51" spans="2:10">
      <c r="B51" s="393" t="s">
        <v>846</v>
      </c>
      <c r="I51" s="405"/>
      <c r="J51" s="405"/>
    </row>
    <row r="52" spans="2:10">
      <c r="I52" s="405"/>
      <c r="J52" s="405"/>
    </row>
    <row r="53" spans="2:10">
      <c r="B53" s="399" t="s">
        <v>847</v>
      </c>
    </row>
    <row r="55" spans="2:10">
      <c r="B55" s="399" t="s">
        <v>848</v>
      </c>
    </row>
    <row r="56" spans="2:10">
      <c r="B56" s="399" t="s">
        <v>849</v>
      </c>
    </row>
    <row r="57" spans="2:10">
      <c r="B57" s="399" t="s">
        <v>850</v>
      </c>
    </row>
    <row r="59" spans="2:10" ht="13.5" customHeight="1">
      <c r="B59" s="1082" t="s">
        <v>851</v>
      </c>
      <c r="C59" s="1082"/>
      <c r="D59" s="1082"/>
      <c r="E59" s="1082"/>
      <c r="F59" s="1082"/>
      <c r="G59" s="1082"/>
      <c r="H59" s="1082"/>
      <c r="I59" s="1082"/>
      <c r="J59" s="1082"/>
    </row>
    <row r="60" spans="2:10" ht="13.5" customHeight="1">
      <c r="B60" s="1082"/>
      <c r="C60" s="1082"/>
      <c r="D60" s="1082"/>
      <c r="E60" s="1082"/>
      <c r="F60" s="1082"/>
      <c r="G60" s="1082"/>
      <c r="H60" s="1082"/>
      <c r="I60" s="1082"/>
      <c r="J60" s="1082"/>
    </row>
    <row r="61" spans="2:10" ht="13.5" customHeight="1">
      <c r="B61" s="1082"/>
      <c r="C61" s="1082"/>
      <c r="D61" s="1082"/>
      <c r="E61" s="1082"/>
      <c r="F61" s="1082"/>
      <c r="G61" s="1082"/>
      <c r="H61" s="1082"/>
      <c r="I61" s="1082"/>
      <c r="J61" s="1082"/>
    </row>
    <row r="62" spans="2:10" ht="13.5" customHeight="1">
      <c r="B62" s="1082"/>
      <c r="C62" s="1082"/>
      <c r="D62" s="1082"/>
      <c r="E62" s="1082"/>
      <c r="F62" s="1082"/>
      <c r="G62" s="1082"/>
      <c r="H62" s="1082"/>
      <c r="I62" s="1082"/>
      <c r="J62" s="1082"/>
    </row>
    <row r="64" spans="2:10">
      <c r="B64" s="393" t="s">
        <v>848</v>
      </c>
    </row>
    <row r="66" spans="2:10" ht="13.5" customHeight="1">
      <c r="B66" s="1082" t="s">
        <v>852</v>
      </c>
      <c r="C66" s="1082"/>
      <c r="D66" s="1082"/>
      <c r="E66" s="1082"/>
      <c r="F66" s="1082"/>
      <c r="G66" s="1082"/>
      <c r="H66" s="1082"/>
      <c r="I66" s="1082"/>
      <c r="J66" s="1082"/>
    </row>
    <row r="67" spans="2:10">
      <c r="B67" s="1082"/>
      <c r="C67" s="1082"/>
      <c r="D67" s="1082"/>
      <c r="E67" s="1082"/>
      <c r="F67" s="1082"/>
      <c r="G67" s="1082"/>
      <c r="H67" s="1082"/>
      <c r="I67" s="1082"/>
      <c r="J67" s="1082"/>
    </row>
    <row r="69" spans="2:10" ht="13.5" customHeight="1">
      <c r="B69" s="1082" t="s">
        <v>853</v>
      </c>
      <c r="C69" s="1082"/>
      <c r="D69" s="1082"/>
      <c r="E69" s="1082"/>
      <c r="F69" s="1082"/>
      <c r="G69" s="1082"/>
      <c r="H69" s="1082"/>
      <c r="I69" s="1082"/>
      <c r="J69" s="1082"/>
    </row>
    <row r="70" spans="2:10">
      <c r="B70" s="1082"/>
      <c r="C70" s="1082"/>
      <c r="D70" s="1082"/>
      <c r="E70" s="1082"/>
      <c r="F70" s="1082"/>
      <c r="G70" s="1082"/>
      <c r="H70" s="1082"/>
      <c r="I70" s="1082"/>
      <c r="J70" s="1082"/>
    </row>
    <row r="72" spans="2:10" ht="13.5" customHeight="1">
      <c r="B72" s="399" t="s">
        <v>854</v>
      </c>
    </row>
    <row r="74" spans="2:10">
      <c r="B74" s="393" t="s">
        <v>855</v>
      </c>
    </row>
    <row r="75" spans="2:10" ht="7.15" customHeight="1"/>
    <row r="76" spans="2:10" ht="13.5" customHeight="1">
      <c r="B76" s="399" t="s">
        <v>856</v>
      </c>
    </row>
    <row r="78" spans="2:10" ht="14.65" customHeight="1">
      <c r="B78" s="1090" t="s">
        <v>8</v>
      </c>
      <c r="C78" s="393"/>
      <c r="D78" s="1091" t="s">
        <v>841</v>
      </c>
      <c r="I78" s="1092" t="s">
        <v>751</v>
      </c>
      <c r="J78" s="1092"/>
    </row>
    <row r="79" spans="2:10" ht="13.5" customHeight="1">
      <c r="B79" s="1090"/>
      <c r="C79" s="393"/>
      <c r="D79" s="1091"/>
      <c r="I79" s="11" t="s">
        <v>3797</v>
      </c>
      <c r="J79" s="11" t="s">
        <v>1456</v>
      </c>
    </row>
    <row r="80" spans="2:10" ht="17.149999999999999" customHeight="1">
      <c r="I80" s="16" t="s">
        <v>1477</v>
      </c>
      <c r="J80" s="16" t="s">
        <v>20</v>
      </c>
    </row>
    <row r="81" spans="2:11" ht="4.1500000000000004" customHeight="1">
      <c r="I81" s="409"/>
      <c r="J81" s="409"/>
    </row>
    <row r="82" spans="2:11">
      <c r="B82" s="399" t="str">
        <f>BS!B19</f>
        <v>Intercompany receivables</v>
      </c>
      <c r="D82" s="394">
        <f>BS!F19</f>
        <v>9</v>
      </c>
      <c r="I82" s="405">
        <f>BS!H19</f>
        <v>3749117</v>
      </c>
      <c r="J82" s="405">
        <f>BS!J19</f>
        <v>2446384</v>
      </c>
    </row>
    <row r="83" spans="2:11">
      <c r="B83" s="399" t="str">
        <f>BS!B20</f>
        <v>Non-intercompany receivables</v>
      </c>
      <c r="D83" s="394">
        <f>BS!F20</f>
        <v>10</v>
      </c>
      <c r="I83" s="405">
        <f>BS!H20</f>
        <v>306012</v>
      </c>
      <c r="J83" s="405">
        <f>BS!J20</f>
        <v>40241</v>
      </c>
    </row>
    <row r="84" spans="2:11">
      <c r="B84" s="399" t="str">
        <f>BS!B21</f>
        <v>Other receivables</v>
      </c>
      <c r="D84" s="394">
        <f>BS!F21</f>
        <v>11</v>
      </c>
      <c r="I84" s="405">
        <f>BS!H21</f>
        <v>1964945</v>
      </c>
      <c r="J84" s="405">
        <f>BS!J21</f>
        <v>539809</v>
      </c>
    </row>
    <row r="85" spans="2:11">
      <c r="I85" s="386">
        <f>SUM(I82:I84)</f>
        <v>6020074</v>
      </c>
      <c r="J85" s="386">
        <f>SUM(J82:J84)</f>
        <v>3026434</v>
      </c>
    </row>
    <row r="86" spans="2:11">
      <c r="B86" s="393" t="s">
        <v>849</v>
      </c>
    </row>
    <row r="88" spans="2:11">
      <c r="B88" s="1082" t="s">
        <v>857</v>
      </c>
      <c r="C88" s="1082"/>
      <c r="D88" s="1082"/>
      <c r="E88" s="1082"/>
      <c r="F88" s="1082"/>
      <c r="G88" s="1082"/>
      <c r="H88" s="1082"/>
      <c r="I88" s="1082"/>
      <c r="J88" s="1082"/>
    </row>
    <row r="89" spans="2:11">
      <c r="B89" s="1082"/>
      <c r="C89" s="1082"/>
      <c r="D89" s="1082"/>
      <c r="E89" s="1082"/>
      <c r="F89" s="1082"/>
      <c r="G89" s="1082"/>
      <c r="H89" s="1082"/>
      <c r="I89" s="1082"/>
      <c r="J89" s="1082"/>
    </row>
    <row r="90" spans="2:11">
      <c r="B90" s="1082"/>
      <c r="C90" s="1082"/>
      <c r="D90" s="1082"/>
      <c r="E90" s="1082"/>
      <c r="F90" s="1082"/>
      <c r="G90" s="1082"/>
      <c r="H90" s="1082"/>
      <c r="I90" s="1082"/>
      <c r="J90" s="1082"/>
    </row>
    <row r="91" spans="2:11">
      <c r="B91" s="1082"/>
      <c r="C91" s="1082"/>
      <c r="D91" s="1082"/>
      <c r="E91" s="1082"/>
      <c r="F91" s="1082"/>
      <c r="G91" s="1082"/>
      <c r="H91" s="1082"/>
      <c r="I91" s="1082"/>
      <c r="J91" s="1082"/>
    </row>
    <row r="92" spans="2:11">
      <c r="B92" s="1082"/>
      <c r="C92" s="1082"/>
      <c r="D92" s="1082"/>
      <c r="E92" s="1082"/>
      <c r="F92" s="1082"/>
      <c r="G92" s="1082"/>
      <c r="H92" s="1082"/>
      <c r="I92" s="1082"/>
      <c r="J92" s="1082"/>
    </row>
    <row r="94" spans="2:11">
      <c r="B94" s="876">
        <v>44742</v>
      </c>
      <c r="C94" s="877"/>
      <c r="D94" s="877"/>
      <c r="E94" s="877"/>
      <c r="F94" s="877"/>
      <c r="G94" s="877"/>
      <c r="H94" s="877"/>
      <c r="I94" s="1023" t="s">
        <v>1475</v>
      </c>
      <c r="J94" s="1093"/>
    </row>
    <row r="95" spans="2:11" ht="43.5">
      <c r="B95" s="878" t="s">
        <v>8</v>
      </c>
      <c r="C95" s="878"/>
      <c r="D95" s="879" t="s">
        <v>255</v>
      </c>
      <c r="E95" s="879" t="s">
        <v>285</v>
      </c>
      <c r="F95" s="879" t="s">
        <v>256</v>
      </c>
      <c r="G95" s="879" t="s">
        <v>257</v>
      </c>
      <c r="H95" s="879" t="s">
        <v>258</v>
      </c>
      <c r="I95" s="879" t="s">
        <v>259</v>
      </c>
      <c r="J95" s="879" t="s">
        <v>260</v>
      </c>
    </row>
    <row r="96" spans="2:11" ht="13.5" customHeight="1">
      <c r="B96" s="877" t="s">
        <v>955</v>
      </c>
      <c r="C96" s="877"/>
      <c r="D96" s="880">
        <v>104912.79666666671</v>
      </c>
      <c r="E96" s="880">
        <v>104912.79666666671</v>
      </c>
      <c r="F96" s="880">
        <v>126148.40666666659</v>
      </c>
      <c r="G96" s="880">
        <v>1432000</v>
      </c>
      <c r="H96" s="880">
        <v>2061000</v>
      </c>
      <c r="I96" s="880">
        <v>0</v>
      </c>
      <c r="J96" s="880">
        <f>BS!H43+BS!H49</f>
        <v>3828974</v>
      </c>
      <c r="K96" s="495">
        <f>J96-SUM(D96:I96)</f>
        <v>0</v>
      </c>
    </row>
    <row r="97" spans="2:11" ht="13.5" customHeight="1">
      <c r="B97" s="877" t="s">
        <v>920</v>
      </c>
      <c r="C97" s="877"/>
      <c r="D97" s="880">
        <v>0</v>
      </c>
      <c r="E97" s="880">
        <v>319560.58844919782</v>
      </c>
      <c r="F97" s="880">
        <f>J97-E97</f>
        <v>532600.41155080218</v>
      </c>
      <c r="G97" s="880"/>
      <c r="H97" s="880">
        <v>0</v>
      </c>
      <c r="I97" s="880">
        <v>0</v>
      </c>
      <c r="J97" s="880">
        <f>BS!H42+BS!H48</f>
        <v>852161</v>
      </c>
      <c r="K97" s="495">
        <f t="shared" ref="K97:K103" si="7">J97-SUM(D97:I97)</f>
        <v>0</v>
      </c>
    </row>
    <row r="98" spans="2:11" ht="13.5" customHeight="1">
      <c r="B98" s="877" t="s">
        <v>747</v>
      </c>
      <c r="C98" s="877"/>
      <c r="D98" s="880"/>
      <c r="E98" s="880">
        <v>8394</v>
      </c>
      <c r="F98" s="880">
        <v>25806</v>
      </c>
      <c r="G98" s="880">
        <v>38901</v>
      </c>
      <c r="H98" s="880">
        <f>125234+4</f>
        <v>125238</v>
      </c>
      <c r="I98" s="880">
        <f>J98-H98-G98-F98-E98-D98</f>
        <v>0</v>
      </c>
      <c r="J98" s="880">
        <f>BS!H41+BS!H47</f>
        <v>198339</v>
      </c>
      <c r="K98" s="495">
        <f t="shared" si="7"/>
        <v>0</v>
      </c>
    </row>
    <row r="99" spans="2:11">
      <c r="B99" s="877" t="s">
        <v>304</v>
      </c>
      <c r="C99" s="877"/>
      <c r="D99" s="880">
        <v>2577084.709999999</v>
      </c>
      <c r="E99" s="880">
        <f>20778763.99+262</f>
        <v>20779025.989999998</v>
      </c>
      <c r="F99" s="880">
        <v>0</v>
      </c>
      <c r="G99" s="880">
        <v>0</v>
      </c>
      <c r="H99" s="880">
        <v>0</v>
      </c>
      <c r="I99" s="880">
        <v>0</v>
      </c>
      <c r="J99" s="880">
        <f>BS!H51</f>
        <v>23356111</v>
      </c>
      <c r="K99" s="405">
        <f t="shared" si="7"/>
        <v>0.30000000447034836</v>
      </c>
    </row>
    <row r="100" spans="2:11">
      <c r="B100" s="877" t="s">
        <v>880</v>
      </c>
      <c r="C100" s="877"/>
      <c r="D100" s="880">
        <v>176958.45000000054</v>
      </c>
      <c r="E100" s="880">
        <f>1964843.97-4389</f>
        <v>1960454.97</v>
      </c>
      <c r="F100" s="880">
        <v>0</v>
      </c>
      <c r="G100" s="880">
        <v>0</v>
      </c>
      <c r="H100" s="880">
        <v>0</v>
      </c>
      <c r="I100" s="880">
        <v>0</v>
      </c>
      <c r="J100" s="880">
        <f>BS!H52</f>
        <v>2137413</v>
      </c>
      <c r="K100" s="405">
        <f t="shared" si="7"/>
        <v>-0.42000000039115548</v>
      </c>
    </row>
    <row r="101" spans="2:11">
      <c r="B101" s="877" t="s">
        <v>208</v>
      </c>
      <c r="C101" s="877"/>
      <c r="D101" s="880">
        <v>253109.71</v>
      </c>
      <c r="E101" s="880">
        <v>751367.21000000008</v>
      </c>
      <c r="F101" s="880">
        <v>1974386.44</v>
      </c>
      <c r="G101" s="880">
        <v>0</v>
      </c>
      <c r="H101" s="880">
        <v>0</v>
      </c>
      <c r="I101" s="880">
        <v>0</v>
      </c>
      <c r="J101" s="880">
        <f>BS!H50</f>
        <v>2978863</v>
      </c>
      <c r="K101" s="405">
        <f>J101-SUM(D101:I101)</f>
        <v>-0.35999999986961484</v>
      </c>
    </row>
    <row r="102" spans="2:11">
      <c r="B102" s="877" t="s">
        <v>713</v>
      </c>
      <c r="C102" s="877"/>
      <c r="D102" s="880">
        <v>0</v>
      </c>
      <c r="E102" s="880">
        <v>0</v>
      </c>
      <c r="F102" s="880">
        <v>1175493.4100000001</v>
      </c>
      <c r="G102" s="880">
        <v>0</v>
      </c>
      <c r="H102" s="880">
        <v>0</v>
      </c>
      <c r="I102" s="880">
        <v>0</v>
      </c>
      <c r="J102" s="880">
        <f>BS!H53</f>
        <v>1175493</v>
      </c>
      <c r="K102" s="405">
        <f t="shared" si="7"/>
        <v>-0.41000000014901161</v>
      </c>
    </row>
    <row r="103" spans="2:11">
      <c r="B103" s="877" t="s">
        <v>392</v>
      </c>
      <c r="C103" s="877"/>
      <c r="D103" s="880">
        <v>1940016.8699999992</v>
      </c>
      <c r="E103" s="880">
        <f>1920196.1+60587</f>
        <v>1980783.1</v>
      </c>
      <c r="F103" s="880">
        <v>0</v>
      </c>
      <c r="G103" s="880">
        <v>0</v>
      </c>
      <c r="H103" s="880">
        <v>0</v>
      </c>
      <c r="I103" s="880">
        <v>0</v>
      </c>
      <c r="J103" s="880">
        <f>BS!H54</f>
        <v>3920800</v>
      </c>
      <c r="K103" s="405">
        <f t="shared" si="7"/>
        <v>3.0000000726431608E-2</v>
      </c>
    </row>
    <row r="104" spans="2:11">
      <c r="B104" s="881"/>
      <c r="C104" s="881"/>
      <c r="D104" s="882">
        <f t="shared" ref="D104:I104" si="8">SUM(D96:D103)</f>
        <v>5052082.5366666652</v>
      </c>
      <c r="E104" s="882">
        <f t="shared" si="8"/>
        <v>25904498.655115865</v>
      </c>
      <c r="F104" s="882">
        <f t="shared" si="8"/>
        <v>3834434.668217469</v>
      </c>
      <c r="G104" s="882">
        <f t="shared" si="8"/>
        <v>1470901</v>
      </c>
      <c r="H104" s="882">
        <f t="shared" si="8"/>
        <v>2186238</v>
      </c>
      <c r="I104" s="882">
        <f t="shared" si="8"/>
        <v>0</v>
      </c>
      <c r="J104" s="882">
        <f t="shared" ref="J104" si="9">SUM(J96:J103)</f>
        <v>38448154</v>
      </c>
    </row>
    <row r="105" spans="2:11" ht="7.5" customHeight="1">
      <c r="B105" s="410"/>
      <c r="C105" s="410"/>
      <c r="D105" s="389"/>
      <c r="E105" s="389"/>
      <c r="F105" s="389"/>
      <c r="G105" s="389"/>
      <c r="H105" s="389"/>
      <c r="I105" s="389"/>
      <c r="J105" s="411"/>
    </row>
    <row r="106" spans="2:11">
      <c r="B106" s="399" t="s">
        <v>858</v>
      </c>
    </row>
    <row r="107" spans="2:11" ht="13.5" customHeight="1"/>
    <row r="108" spans="2:11">
      <c r="B108" s="393" t="s">
        <v>850</v>
      </c>
    </row>
    <row r="109" spans="2:11" ht="6.75" customHeight="1"/>
    <row r="110" spans="2:11">
      <c r="B110" s="1089" t="s">
        <v>1479</v>
      </c>
      <c r="C110" s="1082"/>
      <c r="D110" s="1082"/>
      <c r="E110" s="1082"/>
      <c r="F110" s="1082"/>
      <c r="G110" s="1082"/>
      <c r="H110" s="1082"/>
      <c r="I110" s="1082"/>
      <c r="J110" s="1082"/>
    </row>
    <row r="111" spans="2:11">
      <c r="B111" s="1082"/>
      <c r="C111" s="1082"/>
      <c r="D111" s="1082"/>
      <c r="E111" s="1082"/>
      <c r="F111" s="1082"/>
      <c r="G111" s="1082"/>
      <c r="H111" s="1082"/>
      <c r="I111" s="1082"/>
      <c r="J111" s="1082"/>
    </row>
    <row r="112" spans="2:11">
      <c r="B112" s="1082"/>
      <c r="C112" s="1082"/>
      <c r="D112" s="1082"/>
      <c r="E112" s="1082"/>
      <c r="F112" s="1082"/>
      <c r="G112" s="1082"/>
      <c r="H112" s="1082"/>
      <c r="I112" s="1082"/>
      <c r="J112" s="1082"/>
    </row>
    <row r="113" spans="2:10">
      <c r="B113" s="1082"/>
      <c r="C113" s="1082"/>
      <c r="D113" s="1082"/>
      <c r="E113" s="1082"/>
      <c r="F113" s="1082"/>
      <c r="G113" s="1082"/>
      <c r="H113" s="1082"/>
      <c r="I113" s="1082"/>
      <c r="J113" s="1082"/>
    </row>
    <row r="114" spans="2:10" ht="8.25" customHeight="1"/>
    <row r="115" spans="2:10">
      <c r="B115" s="393" t="s">
        <v>859</v>
      </c>
    </row>
    <row r="116" spans="2:10" ht="5.25" customHeight="1"/>
    <row r="117" spans="2:10">
      <c r="B117" s="1089" t="s">
        <v>3810</v>
      </c>
      <c r="C117" s="1082"/>
      <c r="D117" s="1082"/>
      <c r="E117" s="1082"/>
      <c r="F117" s="1082"/>
      <c r="G117" s="1082"/>
      <c r="H117" s="1082"/>
      <c r="I117" s="1082"/>
      <c r="J117" s="1082"/>
    </row>
    <row r="118" spans="2:10">
      <c r="B118" s="1082"/>
      <c r="C118" s="1082"/>
      <c r="D118" s="1082"/>
      <c r="E118" s="1082"/>
      <c r="F118" s="1082"/>
      <c r="G118" s="1082"/>
      <c r="H118" s="1082"/>
      <c r="I118" s="1082"/>
      <c r="J118" s="1082"/>
    </row>
    <row r="119" spans="2:10">
      <c r="B119" s="1082"/>
      <c r="C119" s="1082"/>
      <c r="D119" s="1082"/>
      <c r="E119" s="1082"/>
      <c r="F119" s="1082"/>
      <c r="G119" s="1082"/>
      <c r="H119" s="1082"/>
      <c r="I119" s="1082"/>
      <c r="J119" s="1082"/>
    </row>
  </sheetData>
  <mergeCells count="14">
    <mergeCell ref="B5:J6"/>
    <mergeCell ref="C8:C9"/>
    <mergeCell ref="D8:J8"/>
    <mergeCell ref="B8:B9"/>
    <mergeCell ref="B117:J119"/>
    <mergeCell ref="B59:J62"/>
    <mergeCell ref="B66:J67"/>
    <mergeCell ref="B69:J70"/>
    <mergeCell ref="B78:B79"/>
    <mergeCell ref="D78:D79"/>
    <mergeCell ref="I78:J78"/>
    <mergeCell ref="B88:J92"/>
    <mergeCell ref="I94:J94"/>
    <mergeCell ref="B110:J113"/>
  </mergeCells>
  <pageMargins left="0.5" right="0.5" top="1" bottom="0.5" header="0.3" footer="0.3"/>
  <pageSetup paperSize="9" scale="82" firstPageNumber="24" fitToHeight="0" orientation="landscape" useFirstPageNumber="1" r:id="rId1"/>
  <headerFooter>
    <oddFooter>&amp;C&amp;"Open Sans,Regular"&amp;P</oddFooter>
  </headerFooter>
  <rowBreaks count="1" manualBreakCount="1">
    <brk id="77"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B050"/>
    <pageSetUpPr fitToPage="1"/>
  </sheetPr>
  <dimension ref="A1:WTT86"/>
  <sheetViews>
    <sheetView showGridLines="0" view="pageBreakPreview" topLeftCell="A32" zoomScale="92" zoomScaleNormal="100" zoomScaleSheetLayoutView="92" workbookViewId="0">
      <selection activeCell="D60" sqref="D60"/>
    </sheetView>
  </sheetViews>
  <sheetFormatPr defaultRowHeight="14.5"/>
  <cols>
    <col min="1" max="1" width="6.54296875" style="388" customWidth="1"/>
    <col min="2" max="2" width="4.26953125" style="370" customWidth="1"/>
    <col min="3" max="3" width="13.26953125" style="370" customWidth="1"/>
    <col min="4" max="4" width="19.7265625" style="370" customWidth="1"/>
    <col min="5" max="5" width="11.7265625" style="370" customWidth="1"/>
    <col min="6" max="6" width="0.54296875" style="370" hidden="1" customWidth="1"/>
    <col min="7" max="7" width="14.26953125" style="370" customWidth="1"/>
    <col min="8" max="8" width="17.26953125" style="370" customWidth="1"/>
    <col min="9" max="9" width="0.453125" style="370" customWidth="1"/>
    <col min="10" max="10" width="14.7265625" style="370" customWidth="1"/>
    <col min="11" max="11" width="0.453125" style="370" customWidth="1"/>
    <col min="12" max="12" width="12.453125" style="370" customWidth="1"/>
    <col min="13" max="13" width="0.453125" style="370" customWidth="1"/>
    <col min="14" max="14" width="12.7265625" style="373" customWidth="1"/>
    <col min="15" max="15" width="0.453125" style="373" customWidth="1"/>
    <col min="16" max="16" width="14.453125" style="373" customWidth="1"/>
    <col min="17" max="17" width="0.54296875" style="370" customWidth="1"/>
    <col min="18" max="18" width="14" style="373" customWidth="1"/>
    <col min="19" max="21" width="8.81640625" style="395" customWidth="1"/>
    <col min="22" max="22" width="5.81640625" style="395" customWidth="1"/>
    <col min="23" max="23" width="2.453125" style="395" customWidth="1"/>
    <col min="24" max="24" width="14.7265625" style="395" customWidth="1"/>
    <col min="25" max="25" width="0.7265625" style="395" customWidth="1"/>
    <col min="26" max="26" width="16.453125" style="395" bestFit="1" customWidth="1"/>
    <col min="27" max="191" width="9.26953125" style="395"/>
    <col min="192" max="192" width="6" style="395" bestFit="1" customWidth="1"/>
    <col min="193" max="193" width="0.7265625" style="395" customWidth="1"/>
    <col min="194" max="194" width="10.7265625" style="395" customWidth="1"/>
    <col min="195" max="195" width="11" style="395" customWidth="1"/>
    <col min="196" max="196" width="10.54296875" style="395" customWidth="1"/>
    <col min="197" max="197" width="10" style="395" customWidth="1"/>
    <col min="198" max="198" width="10.453125" style="395" customWidth="1"/>
    <col min="199" max="200" width="12" style="395" customWidth="1"/>
    <col min="201" max="202" width="1" style="395" customWidth="1"/>
    <col min="203" max="203" width="12.26953125" style="395" bestFit="1" customWidth="1"/>
    <col min="204" max="204" width="0.54296875" style="395" customWidth="1"/>
    <col min="205" max="205" width="12.453125" style="395" customWidth="1"/>
    <col min="206" max="206" width="13.54296875" style="395" customWidth="1"/>
    <col min="207" max="211" width="0" style="395" hidden="1" customWidth="1"/>
    <col min="212" max="212" width="14.7265625" style="395" customWidth="1"/>
    <col min="213" max="213" width="7.7265625" style="395" customWidth="1"/>
    <col min="214" max="214" width="13.26953125" style="395" bestFit="1" customWidth="1"/>
    <col min="215" max="215" width="11.7265625" style="395" customWidth="1"/>
    <col min="216" max="216" width="11.26953125" style="395" bestFit="1" customWidth="1"/>
    <col min="217" max="447" width="9.26953125" style="395"/>
    <col min="448" max="448" width="6" style="395" bestFit="1" customWidth="1"/>
    <col min="449" max="449" width="0.7265625" style="395" customWidth="1"/>
    <col min="450" max="450" width="10.7265625" style="395" customWidth="1"/>
    <col min="451" max="451" width="11" style="395" customWidth="1"/>
    <col min="452" max="452" width="10.54296875" style="395" customWidth="1"/>
    <col min="453" max="453" width="10" style="395" customWidth="1"/>
    <col min="454" max="454" width="10.453125" style="395" customWidth="1"/>
    <col min="455" max="456" width="12" style="395" customWidth="1"/>
    <col min="457" max="458" width="1" style="395" customWidth="1"/>
    <col min="459" max="459" width="12.26953125" style="395" bestFit="1" customWidth="1"/>
    <col min="460" max="460" width="0.54296875" style="395" customWidth="1"/>
    <col min="461" max="461" width="12.453125" style="395" customWidth="1"/>
    <col min="462" max="462" width="13.54296875" style="395" customWidth="1"/>
    <col min="463" max="467" width="0" style="395" hidden="1" customWidth="1"/>
    <col min="468" max="468" width="14.7265625" style="395" customWidth="1"/>
    <col min="469" max="469" width="7.7265625" style="395" customWidth="1"/>
    <col min="470" max="470" width="13.26953125" style="395" bestFit="1" customWidth="1"/>
    <col min="471" max="471" width="11.7265625" style="395" customWidth="1"/>
    <col min="472" max="472" width="11.26953125" style="395" bestFit="1" customWidth="1"/>
    <col min="473" max="703" width="9.26953125" style="395"/>
    <col min="704" max="704" width="6" style="395" bestFit="1" customWidth="1"/>
    <col min="705" max="705" width="0.7265625" style="395" customWidth="1"/>
    <col min="706" max="706" width="10.7265625" style="395" customWidth="1"/>
    <col min="707" max="707" width="11" style="395" customWidth="1"/>
    <col min="708" max="708" width="10.54296875" style="395" customWidth="1"/>
    <col min="709" max="709" width="10" style="395" customWidth="1"/>
    <col min="710" max="710" width="10.453125" style="395" customWidth="1"/>
    <col min="711" max="712" width="12" style="395" customWidth="1"/>
    <col min="713" max="714" width="1" style="395" customWidth="1"/>
    <col min="715" max="715" width="12.26953125" style="395" bestFit="1" customWidth="1"/>
    <col min="716" max="716" width="0.54296875" style="395" customWidth="1"/>
    <col min="717" max="717" width="12.453125" style="395" customWidth="1"/>
    <col min="718" max="718" width="13.54296875" style="395" customWidth="1"/>
    <col min="719" max="723" width="0" style="395" hidden="1" customWidth="1"/>
    <col min="724" max="724" width="14.7265625" style="395" customWidth="1"/>
    <col min="725" max="725" width="7.7265625" style="395" customWidth="1"/>
    <col min="726" max="726" width="13.26953125" style="395" bestFit="1" customWidth="1"/>
    <col min="727" max="727" width="11.7265625" style="395" customWidth="1"/>
    <col min="728" max="728" width="11.26953125" style="395" bestFit="1" customWidth="1"/>
    <col min="729" max="959" width="9.26953125" style="395"/>
    <col min="960" max="960" width="6" style="395" bestFit="1" customWidth="1"/>
    <col min="961" max="961" width="0.7265625" style="395" customWidth="1"/>
    <col min="962" max="962" width="10.7265625" style="395" customWidth="1"/>
    <col min="963" max="963" width="11" style="395" customWidth="1"/>
    <col min="964" max="964" width="10.54296875" style="395" customWidth="1"/>
    <col min="965" max="965" width="10" style="395" customWidth="1"/>
    <col min="966" max="966" width="10.453125" style="395" customWidth="1"/>
    <col min="967" max="968" width="12" style="395" customWidth="1"/>
    <col min="969" max="970" width="1" style="395" customWidth="1"/>
    <col min="971" max="971" width="12.26953125" style="395" bestFit="1" customWidth="1"/>
    <col min="972" max="972" width="0.54296875" style="395" customWidth="1"/>
    <col min="973" max="973" width="12.453125" style="395" customWidth="1"/>
    <col min="974" max="974" width="13.54296875" style="395" customWidth="1"/>
    <col min="975" max="979" width="0" style="395" hidden="1" customWidth="1"/>
    <col min="980" max="980" width="14.7265625" style="395" customWidth="1"/>
    <col min="981" max="981" width="7.7265625" style="395" customWidth="1"/>
    <col min="982" max="982" width="13.26953125" style="395" bestFit="1" customWidth="1"/>
    <col min="983" max="983" width="11.7265625" style="395" customWidth="1"/>
    <col min="984" max="984" width="11.26953125" style="395" bestFit="1" customWidth="1"/>
    <col min="985" max="1215" width="9.26953125" style="395"/>
    <col min="1216" max="1216" width="6" style="395" bestFit="1" customWidth="1"/>
    <col min="1217" max="1217" width="0.7265625" style="395" customWidth="1"/>
    <col min="1218" max="1218" width="10.7265625" style="395" customWidth="1"/>
    <col min="1219" max="1219" width="11" style="395" customWidth="1"/>
    <col min="1220" max="1220" width="10.54296875" style="395" customWidth="1"/>
    <col min="1221" max="1221" width="10" style="395" customWidth="1"/>
    <col min="1222" max="1222" width="10.453125" style="395" customWidth="1"/>
    <col min="1223" max="1224" width="12" style="395" customWidth="1"/>
    <col min="1225" max="1226" width="1" style="395" customWidth="1"/>
    <col min="1227" max="1227" width="12.26953125" style="395" bestFit="1" customWidth="1"/>
    <col min="1228" max="1228" width="0.54296875" style="395" customWidth="1"/>
    <col min="1229" max="1229" width="12.453125" style="395" customWidth="1"/>
    <col min="1230" max="1230" width="13.54296875" style="395" customWidth="1"/>
    <col min="1231" max="1235" width="0" style="395" hidden="1" customWidth="1"/>
    <col min="1236" max="1236" width="14.7265625" style="395" customWidth="1"/>
    <col min="1237" max="1237" width="7.7265625" style="395" customWidth="1"/>
    <col min="1238" max="1238" width="13.26953125" style="395" bestFit="1" customWidth="1"/>
    <col min="1239" max="1239" width="11.7265625" style="395" customWidth="1"/>
    <col min="1240" max="1240" width="11.26953125" style="395" bestFit="1" customWidth="1"/>
    <col min="1241" max="1471" width="9.26953125" style="395"/>
    <col min="1472" max="1472" width="6" style="395" bestFit="1" customWidth="1"/>
    <col min="1473" max="1473" width="0.7265625" style="395" customWidth="1"/>
    <col min="1474" max="1474" width="10.7265625" style="395" customWidth="1"/>
    <col min="1475" max="1475" width="11" style="395" customWidth="1"/>
    <col min="1476" max="1476" width="10.54296875" style="395" customWidth="1"/>
    <col min="1477" max="1477" width="10" style="395" customWidth="1"/>
    <col min="1478" max="1478" width="10.453125" style="395" customWidth="1"/>
    <col min="1479" max="1480" width="12" style="395" customWidth="1"/>
    <col min="1481" max="1482" width="1" style="395" customWidth="1"/>
    <col min="1483" max="1483" width="12.26953125" style="395" bestFit="1" customWidth="1"/>
    <col min="1484" max="1484" width="0.54296875" style="395" customWidth="1"/>
    <col min="1485" max="1485" width="12.453125" style="395" customWidth="1"/>
    <col min="1486" max="1486" width="13.54296875" style="395" customWidth="1"/>
    <col min="1487" max="1491" width="0" style="395" hidden="1" customWidth="1"/>
    <col min="1492" max="1492" width="14.7265625" style="395" customWidth="1"/>
    <col min="1493" max="1493" width="7.7265625" style="395" customWidth="1"/>
    <col min="1494" max="1494" width="13.26953125" style="395" bestFit="1" customWidth="1"/>
    <col min="1495" max="1495" width="11.7265625" style="395" customWidth="1"/>
    <col min="1496" max="1496" width="11.26953125" style="395" bestFit="1" customWidth="1"/>
    <col min="1497" max="1727" width="9.26953125" style="395"/>
    <col min="1728" max="1728" width="6" style="395" bestFit="1" customWidth="1"/>
    <col min="1729" max="1729" width="0.7265625" style="395" customWidth="1"/>
    <col min="1730" max="1730" width="10.7265625" style="395" customWidth="1"/>
    <col min="1731" max="1731" width="11" style="395" customWidth="1"/>
    <col min="1732" max="1732" width="10.54296875" style="395" customWidth="1"/>
    <col min="1733" max="1733" width="10" style="395" customWidth="1"/>
    <col min="1734" max="1734" width="10.453125" style="395" customWidth="1"/>
    <col min="1735" max="1736" width="12" style="395" customWidth="1"/>
    <col min="1737" max="1738" width="1" style="395" customWidth="1"/>
    <col min="1739" max="1739" width="12.26953125" style="395" bestFit="1" customWidth="1"/>
    <col min="1740" max="1740" width="0.54296875" style="395" customWidth="1"/>
    <col min="1741" max="1741" width="12.453125" style="395" customWidth="1"/>
    <col min="1742" max="1742" width="13.54296875" style="395" customWidth="1"/>
    <col min="1743" max="1747" width="0" style="395" hidden="1" customWidth="1"/>
    <col min="1748" max="1748" width="14.7265625" style="395" customWidth="1"/>
    <col min="1749" max="1749" width="7.7265625" style="395" customWidth="1"/>
    <col min="1750" max="1750" width="13.26953125" style="395" bestFit="1" customWidth="1"/>
    <col min="1751" max="1751" width="11.7265625" style="395" customWidth="1"/>
    <col min="1752" max="1752" width="11.26953125" style="395" bestFit="1" customWidth="1"/>
    <col min="1753" max="1983" width="9.26953125" style="395"/>
    <col min="1984" max="1984" width="6" style="395" bestFit="1" customWidth="1"/>
    <col min="1985" max="1985" width="0.7265625" style="395" customWidth="1"/>
    <col min="1986" max="1986" width="10.7265625" style="395" customWidth="1"/>
    <col min="1987" max="1987" width="11" style="395" customWidth="1"/>
    <col min="1988" max="1988" width="10.54296875" style="395" customWidth="1"/>
    <col min="1989" max="1989" width="10" style="395" customWidth="1"/>
    <col min="1990" max="1990" width="10.453125" style="395" customWidth="1"/>
    <col min="1991" max="1992" width="12" style="395" customWidth="1"/>
    <col min="1993" max="1994" width="1" style="395" customWidth="1"/>
    <col min="1995" max="1995" width="12.26953125" style="395" bestFit="1" customWidth="1"/>
    <col min="1996" max="1996" width="0.54296875" style="395" customWidth="1"/>
    <col min="1997" max="1997" width="12.453125" style="395" customWidth="1"/>
    <col min="1998" max="1998" width="13.54296875" style="395" customWidth="1"/>
    <col min="1999" max="2003" width="0" style="395" hidden="1" customWidth="1"/>
    <col min="2004" max="2004" width="14.7265625" style="395" customWidth="1"/>
    <col min="2005" max="2005" width="7.7265625" style="395" customWidth="1"/>
    <col min="2006" max="2006" width="13.26953125" style="395" bestFit="1" customWidth="1"/>
    <col min="2007" max="2007" width="11.7265625" style="395" customWidth="1"/>
    <col min="2008" max="2008" width="11.26953125" style="395" bestFit="1" customWidth="1"/>
    <col min="2009" max="2239" width="9.26953125" style="395"/>
    <col min="2240" max="2240" width="6" style="395" bestFit="1" customWidth="1"/>
    <col min="2241" max="2241" width="0.7265625" style="395" customWidth="1"/>
    <col min="2242" max="2242" width="10.7265625" style="395" customWidth="1"/>
    <col min="2243" max="2243" width="11" style="395" customWidth="1"/>
    <col min="2244" max="2244" width="10.54296875" style="395" customWidth="1"/>
    <col min="2245" max="2245" width="10" style="395" customWidth="1"/>
    <col min="2246" max="2246" width="10.453125" style="395" customWidth="1"/>
    <col min="2247" max="2248" width="12" style="395" customWidth="1"/>
    <col min="2249" max="2250" width="1" style="395" customWidth="1"/>
    <col min="2251" max="2251" width="12.26953125" style="395" bestFit="1" customWidth="1"/>
    <col min="2252" max="2252" width="0.54296875" style="395" customWidth="1"/>
    <col min="2253" max="2253" width="12.453125" style="395" customWidth="1"/>
    <col min="2254" max="2254" width="13.54296875" style="395" customWidth="1"/>
    <col min="2255" max="2259" width="0" style="395" hidden="1" customWidth="1"/>
    <col min="2260" max="2260" width="14.7265625" style="395" customWidth="1"/>
    <col min="2261" max="2261" width="7.7265625" style="395" customWidth="1"/>
    <col min="2262" max="2262" width="13.26953125" style="395" bestFit="1" customWidth="1"/>
    <col min="2263" max="2263" width="11.7265625" style="395" customWidth="1"/>
    <col min="2264" max="2264" width="11.26953125" style="395" bestFit="1" customWidth="1"/>
    <col min="2265" max="2495" width="9.26953125" style="395"/>
    <col min="2496" max="2496" width="6" style="395" bestFit="1" customWidth="1"/>
    <col min="2497" max="2497" width="0.7265625" style="395" customWidth="1"/>
    <col min="2498" max="2498" width="10.7265625" style="395" customWidth="1"/>
    <col min="2499" max="2499" width="11" style="395" customWidth="1"/>
    <col min="2500" max="2500" width="10.54296875" style="395" customWidth="1"/>
    <col min="2501" max="2501" width="10" style="395" customWidth="1"/>
    <col min="2502" max="2502" width="10.453125" style="395" customWidth="1"/>
    <col min="2503" max="2504" width="12" style="395" customWidth="1"/>
    <col min="2505" max="2506" width="1" style="395" customWidth="1"/>
    <col min="2507" max="2507" width="12.26953125" style="395" bestFit="1" customWidth="1"/>
    <col min="2508" max="2508" width="0.54296875" style="395" customWidth="1"/>
    <col min="2509" max="2509" width="12.453125" style="395" customWidth="1"/>
    <col min="2510" max="2510" width="13.54296875" style="395" customWidth="1"/>
    <col min="2511" max="2515" width="0" style="395" hidden="1" customWidth="1"/>
    <col min="2516" max="2516" width="14.7265625" style="395" customWidth="1"/>
    <col min="2517" max="2517" width="7.7265625" style="395" customWidth="1"/>
    <col min="2518" max="2518" width="13.26953125" style="395" bestFit="1" customWidth="1"/>
    <col min="2519" max="2519" width="11.7265625" style="395" customWidth="1"/>
    <col min="2520" max="2520" width="11.26953125" style="395" bestFit="1" customWidth="1"/>
    <col min="2521" max="2751" width="9.26953125" style="395"/>
    <col min="2752" max="2752" width="6" style="395" bestFit="1" customWidth="1"/>
    <col min="2753" max="2753" width="0.7265625" style="395" customWidth="1"/>
    <col min="2754" max="2754" width="10.7265625" style="395" customWidth="1"/>
    <col min="2755" max="2755" width="11" style="395" customWidth="1"/>
    <col min="2756" max="2756" width="10.54296875" style="395" customWidth="1"/>
    <col min="2757" max="2757" width="10" style="395" customWidth="1"/>
    <col min="2758" max="2758" width="10.453125" style="395" customWidth="1"/>
    <col min="2759" max="2760" width="12" style="395" customWidth="1"/>
    <col min="2761" max="2762" width="1" style="395" customWidth="1"/>
    <col min="2763" max="2763" width="12.26953125" style="395" bestFit="1" customWidth="1"/>
    <col min="2764" max="2764" width="0.54296875" style="395" customWidth="1"/>
    <col min="2765" max="2765" width="12.453125" style="395" customWidth="1"/>
    <col min="2766" max="2766" width="13.54296875" style="395" customWidth="1"/>
    <col min="2767" max="2771" width="0" style="395" hidden="1" customWidth="1"/>
    <col min="2772" max="2772" width="14.7265625" style="395" customWidth="1"/>
    <col min="2773" max="2773" width="7.7265625" style="395" customWidth="1"/>
    <col min="2774" max="2774" width="13.26953125" style="395" bestFit="1" customWidth="1"/>
    <col min="2775" max="2775" width="11.7265625" style="395" customWidth="1"/>
    <col min="2776" max="2776" width="11.26953125" style="395" bestFit="1" customWidth="1"/>
    <col min="2777" max="3007" width="9.26953125" style="395"/>
    <col min="3008" max="3008" width="6" style="395" bestFit="1" customWidth="1"/>
    <col min="3009" max="3009" width="0.7265625" style="395" customWidth="1"/>
    <col min="3010" max="3010" width="10.7265625" style="395" customWidth="1"/>
    <col min="3011" max="3011" width="11" style="395" customWidth="1"/>
    <col min="3012" max="3012" width="10.54296875" style="395" customWidth="1"/>
    <col min="3013" max="3013" width="10" style="395" customWidth="1"/>
    <col min="3014" max="3014" width="10.453125" style="395" customWidth="1"/>
    <col min="3015" max="3016" width="12" style="395" customWidth="1"/>
    <col min="3017" max="3018" width="1" style="395" customWidth="1"/>
    <col min="3019" max="3019" width="12.26953125" style="395" bestFit="1" customWidth="1"/>
    <col min="3020" max="3020" width="0.54296875" style="395" customWidth="1"/>
    <col min="3021" max="3021" width="12.453125" style="395" customWidth="1"/>
    <col min="3022" max="3022" width="13.54296875" style="395" customWidth="1"/>
    <col min="3023" max="3027" width="0" style="395" hidden="1" customWidth="1"/>
    <col min="3028" max="3028" width="14.7265625" style="395" customWidth="1"/>
    <col min="3029" max="3029" width="7.7265625" style="395" customWidth="1"/>
    <col min="3030" max="3030" width="13.26953125" style="395" bestFit="1" customWidth="1"/>
    <col min="3031" max="3031" width="11.7265625" style="395" customWidth="1"/>
    <col min="3032" max="3032" width="11.26953125" style="395" bestFit="1" customWidth="1"/>
    <col min="3033" max="3263" width="9.26953125" style="395"/>
    <col min="3264" max="3264" width="6" style="395" bestFit="1" customWidth="1"/>
    <col min="3265" max="3265" width="0.7265625" style="395" customWidth="1"/>
    <col min="3266" max="3266" width="10.7265625" style="395" customWidth="1"/>
    <col min="3267" max="3267" width="11" style="395" customWidth="1"/>
    <col min="3268" max="3268" width="10.54296875" style="395" customWidth="1"/>
    <col min="3269" max="3269" width="10" style="395" customWidth="1"/>
    <col min="3270" max="3270" width="10.453125" style="395" customWidth="1"/>
    <col min="3271" max="3272" width="12" style="395" customWidth="1"/>
    <col min="3273" max="3274" width="1" style="395" customWidth="1"/>
    <col min="3275" max="3275" width="12.26953125" style="395" bestFit="1" customWidth="1"/>
    <col min="3276" max="3276" width="0.54296875" style="395" customWidth="1"/>
    <col min="3277" max="3277" width="12.453125" style="395" customWidth="1"/>
    <col min="3278" max="3278" width="13.54296875" style="395" customWidth="1"/>
    <col min="3279" max="3283" width="0" style="395" hidden="1" customWidth="1"/>
    <col min="3284" max="3284" width="14.7265625" style="395" customWidth="1"/>
    <col min="3285" max="3285" width="7.7265625" style="395" customWidth="1"/>
    <col min="3286" max="3286" width="13.26953125" style="395" bestFit="1" customWidth="1"/>
    <col min="3287" max="3287" width="11.7265625" style="395" customWidth="1"/>
    <col min="3288" max="3288" width="11.26953125" style="395" bestFit="1" customWidth="1"/>
    <col min="3289" max="3519" width="9.26953125" style="395"/>
    <col min="3520" max="3520" width="6" style="395" bestFit="1" customWidth="1"/>
    <col min="3521" max="3521" width="0.7265625" style="395" customWidth="1"/>
    <col min="3522" max="3522" width="10.7265625" style="395" customWidth="1"/>
    <col min="3523" max="3523" width="11" style="395" customWidth="1"/>
    <col min="3524" max="3524" width="10.54296875" style="395" customWidth="1"/>
    <col min="3525" max="3525" width="10" style="395" customWidth="1"/>
    <col min="3526" max="3526" width="10.453125" style="395" customWidth="1"/>
    <col min="3527" max="3528" width="12" style="395" customWidth="1"/>
    <col min="3529" max="3530" width="1" style="395" customWidth="1"/>
    <col min="3531" max="3531" width="12.26953125" style="395" bestFit="1" customWidth="1"/>
    <col min="3532" max="3532" width="0.54296875" style="395" customWidth="1"/>
    <col min="3533" max="3533" width="12.453125" style="395" customWidth="1"/>
    <col min="3534" max="3534" width="13.54296875" style="395" customWidth="1"/>
    <col min="3535" max="3539" width="0" style="395" hidden="1" customWidth="1"/>
    <col min="3540" max="3540" width="14.7265625" style="395" customWidth="1"/>
    <col min="3541" max="3541" width="7.7265625" style="395" customWidth="1"/>
    <col min="3542" max="3542" width="13.26953125" style="395" bestFit="1" customWidth="1"/>
    <col min="3543" max="3543" width="11.7265625" style="395" customWidth="1"/>
    <col min="3544" max="3544" width="11.26953125" style="395" bestFit="1" customWidth="1"/>
    <col min="3545" max="3775" width="9.26953125" style="395"/>
    <col min="3776" max="3776" width="6" style="395" bestFit="1" customWidth="1"/>
    <col min="3777" max="3777" width="0.7265625" style="395" customWidth="1"/>
    <col min="3778" max="3778" width="10.7265625" style="395" customWidth="1"/>
    <col min="3779" max="3779" width="11" style="395" customWidth="1"/>
    <col min="3780" max="3780" width="10.54296875" style="395" customWidth="1"/>
    <col min="3781" max="3781" width="10" style="395" customWidth="1"/>
    <col min="3782" max="3782" width="10.453125" style="395" customWidth="1"/>
    <col min="3783" max="3784" width="12" style="395" customWidth="1"/>
    <col min="3785" max="3786" width="1" style="395" customWidth="1"/>
    <col min="3787" max="3787" width="12.26953125" style="395" bestFit="1" customWidth="1"/>
    <col min="3788" max="3788" width="0.54296875" style="395" customWidth="1"/>
    <col min="3789" max="3789" width="12.453125" style="395" customWidth="1"/>
    <col min="3790" max="3790" width="13.54296875" style="395" customWidth="1"/>
    <col min="3791" max="3795" width="0" style="395" hidden="1" customWidth="1"/>
    <col min="3796" max="3796" width="14.7265625" style="395" customWidth="1"/>
    <col min="3797" max="3797" width="7.7265625" style="395" customWidth="1"/>
    <col min="3798" max="3798" width="13.26953125" style="395" bestFit="1" customWidth="1"/>
    <col min="3799" max="3799" width="11.7265625" style="395" customWidth="1"/>
    <col min="3800" max="3800" width="11.26953125" style="395" bestFit="1" customWidth="1"/>
    <col min="3801" max="4031" width="9.26953125" style="395"/>
    <col min="4032" max="4032" width="6" style="395" bestFit="1" customWidth="1"/>
    <col min="4033" max="4033" width="0.7265625" style="395" customWidth="1"/>
    <col min="4034" max="4034" width="10.7265625" style="395" customWidth="1"/>
    <col min="4035" max="4035" width="11" style="395" customWidth="1"/>
    <col min="4036" max="4036" width="10.54296875" style="395" customWidth="1"/>
    <col min="4037" max="4037" width="10" style="395" customWidth="1"/>
    <col min="4038" max="4038" width="10.453125" style="395" customWidth="1"/>
    <col min="4039" max="4040" width="12" style="395" customWidth="1"/>
    <col min="4041" max="4042" width="1" style="395" customWidth="1"/>
    <col min="4043" max="4043" width="12.26953125" style="395" bestFit="1" customWidth="1"/>
    <col min="4044" max="4044" width="0.54296875" style="395" customWidth="1"/>
    <col min="4045" max="4045" width="12.453125" style="395" customWidth="1"/>
    <col min="4046" max="4046" width="13.54296875" style="395" customWidth="1"/>
    <col min="4047" max="4051" width="0" style="395" hidden="1" customWidth="1"/>
    <col min="4052" max="4052" width="14.7265625" style="395" customWidth="1"/>
    <col min="4053" max="4053" width="7.7265625" style="395" customWidth="1"/>
    <col min="4054" max="4054" width="13.26953125" style="395" bestFit="1" customWidth="1"/>
    <col min="4055" max="4055" width="11.7265625" style="395" customWidth="1"/>
    <col min="4056" max="4056" width="11.26953125" style="395" bestFit="1" customWidth="1"/>
    <col min="4057" max="4287" width="9.26953125" style="395"/>
    <col min="4288" max="4288" width="6" style="395" bestFit="1" customWidth="1"/>
    <col min="4289" max="4289" width="0.7265625" style="395" customWidth="1"/>
    <col min="4290" max="4290" width="10.7265625" style="395" customWidth="1"/>
    <col min="4291" max="4291" width="11" style="395" customWidth="1"/>
    <col min="4292" max="4292" width="10.54296875" style="395" customWidth="1"/>
    <col min="4293" max="4293" width="10" style="395" customWidth="1"/>
    <col min="4294" max="4294" width="10.453125" style="395" customWidth="1"/>
    <col min="4295" max="4296" width="12" style="395" customWidth="1"/>
    <col min="4297" max="4298" width="1" style="395" customWidth="1"/>
    <col min="4299" max="4299" width="12.26953125" style="395" bestFit="1" customWidth="1"/>
    <col min="4300" max="4300" width="0.54296875" style="395" customWidth="1"/>
    <col min="4301" max="4301" width="12.453125" style="395" customWidth="1"/>
    <col min="4302" max="4302" width="13.54296875" style="395" customWidth="1"/>
    <col min="4303" max="4307" width="0" style="395" hidden="1" customWidth="1"/>
    <col min="4308" max="4308" width="14.7265625" style="395" customWidth="1"/>
    <col min="4309" max="4309" width="7.7265625" style="395" customWidth="1"/>
    <col min="4310" max="4310" width="13.26953125" style="395" bestFit="1" customWidth="1"/>
    <col min="4311" max="4311" width="11.7265625" style="395" customWidth="1"/>
    <col min="4312" max="4312" width="11.26953125" style="395" bestFit="1" customWidth="1"/>
    <col min="4313" max="4543" width="9.26953125" style="395"/>
    <col min="4544" max="4544" width="6" style="395" bestFit="1" customWidth="1"/>
    <col min="4545" max="4545" width="0.7265625" style="395" customWidth="1"/>
    <col min="4546" max="4546" width="10.7265625" style="395" customWidth="1"/>
    <col min="4547" max="4547" width="11" style="395" customWidth="1"/>
    <col min="4548" max="4548" width="10.54296875" style="395" customWidth="1"/>
    <col min="4549" max="4549" width="10" style="395" customWidth="1"/>
    <col min="4550" max="4550" width="10.453125" style="395" customWidth="1"/>
    <col min="4551" max="4552" width="12" style="395" customWidth="1"/>
    <col min="4553" max="4554" width="1" style="395" customWidth="1"/>
    <col min="4555" max="4555" width="12.26953125" style="395" bestFit="1" customWidth="1"/>
    <col min="4556" max="4556" width="0.54296875" style="395" customWidth="1"/>
    <col min="4557" max="4557" width="12.453125" style="395" customWidth="1"/>
    <col min="4558" max="4558" width="13.54296875" style="395" customWidth="1"/>
    <col min="4559" max="4563" width="0" style="395" hidden="1" customWidth="1"/>
    <col min="4564" max="4564" width="14.7265625" style="395" customWidth="1"/>
    <col min="4565" max="4565" width="7.7265625" style="395" customWidth="1"/>
    <col min="4566" max="4566" width="13.26953125" style="395" bestFit="1" customWidth="1"/>
    <col min="4567" max="4567" width="11.7265625" style="395" customWidth="1"/>
    <col min="4568" max="4568" width="11.26953125" style="395" bestFit="1" customWidth="1"/>
    <col min="4569" max="4799" width="9.26953125" style="395"/>
    <col min="4800" max="4800" width="6" style="395" bestFit="1" customWidth="1"/>
    <col min="4801" max="4801" width="0.7265625" style="395" customWidth="1"/>
    <col min="4802" max="4802" width="10.7265625" style="395" customWidth="1"/>
    <col min="4803" max="4803" width="11" style="395" customWidth="1"/>
    <col min="4804" max="4804" width="10.54296875" style="395" customWidth="1"/>
    <col min="4805" max="4805" width="10" style="395" customWidth="1"/>
    <col min="4806" max="4806" width="10.453125" style="395" customWidth="1"/>
    <col min="4807" max="4808" width="12" style="395" customWidth="1"/>
    <col min="4809" max="4810" width="1" style="395" customWidth="1"/>
    <col min="4811" max="4811" width="12.26953125" style="395" bestFit="1" customWidth="1"/>
    <col min="4812" max="4812" width="0.54296875" style="395" customWidth="1"/>
    <col min="4813" max="4813" width="12.453125" style="395" customWidth="1"/>
    <col min="4814" max="4814" width="13.54296875" style="395" customWidth="1"/>
    <col min="4815" max="4819" width="0" style="395" hidden="1" customWidth="1"/>
    <col min="4820" max="4820" width="14.7265625" style="395" customWidth="1"/>
    <col min="4821" max="4821" width="7.7265625" style="395" customWidth="1"/>
    <col min="4822" max="4822" width="13.26953125" style="395" bestFit="1" customWidth="1"/>
    <col min="4823" max="4823" width="11.7265625" style="395" customWidth="1"/>
    <col min="4824" max="4824" width="11.26953125" style="395" bestFit="1" customWidth="1"/>
    <col min="4825" max="5055" width="9.26953125" style="395"/>
    <col min="5056" max="5056" width="6" style="395" bestFit="1" customWidth="1"/>
    <col min="5057" max="5057" width="0.7265625" style="395" customWidth="1"/>
    <col min="5058" max="5058" width="10.7265625" style="395" customWidth="1"/>
    <col min="5059" max="5059" width="11" style="395" customWidth="1"/>
    <col min="5060" max="5060" width="10.54296875" style="395" customWidth="1"/>
    <col min="5061" max="5061" width="10" style="395" customWidth="1"/>
    <col min="5062" max="5062" width="10.453125" style="395" customWidth="1"/>
    <col min="5063" max="5064" width="12" style="395" customWidth="1"/>
    <col min="5065" max="5066" width="1" style="395" customWidth="1"/>
    <col min="5067" max="5067" width="12.26953125" style="395" bestFit="1" customWidth="1"/>
    <col min="5068" max="5068" width="0.54296875" style="395" customWidth="1"/>
    <col min="5069" max="5069" width="12.453125" style="395" customWidth="1"/>
    <col min="5070" max="5070" width="13.54296875" style="395" customWidth="1"/>
    <col min="5071" max="5075" width="0" style="395" hidden="1" customWidth="1"/>
    <col min="5076" max="5076" width="14.7265625" style="395" customWidth="1"/>
    <col min="5077" max="5077" width="7.7265625" style="395" customWidth="1"/>
    <col min="5078" max="5078" width="13.26953125" style="395" bestFit="1" customWidth="1"/>
    <col min="5079" max="5079" width="11.7265625" style="395" customWidth="1"/>
    <col min="5080" max="5080" width="11.26953125" style="395" bestFit="1" customWidth="1"/>
    <col min="5081" max="5311" width="9.26953125" style="395"/>
    <col min="5312" max="5312" width="6" style="395" bestFit="1" customWidth="1"/>
    <col min="5313" max="5313" width="0.7265625" style="395" customWidth="1"/>
    <col min="5314" max="5314" width="10.7265625" style="395" customWidth="1"/>
    <col min="5315" max="5315" width="11" style="395" customWidth="1"/>
    <col min="5316" max="5316" width="10.54296875" style="395" customWidth="1"/>
    <col min="5317" max="5317" width="10" style="395" customWidth="1"/>
    <col min="5318" max="5318" width="10.453125" style="395" customWidth="1"/>
    <col min="5319" max="5320" width="12" style="395" customWidth="1"/>
    <col min="5321" max="5322" width="1" style="395" customWidth="1"/>
    <col min="5323" max="5323" width="12.26953125" style="395" bestFit="1" customWidth="1"/>
    <col min="5324" max="5324" width="0.54296875" style="395" customWidth="1"/>
    <col min="5325" max="5325" width="12.453125" style="395" customWidth="1"/>
    <col min="5326" max="5326" width="13.54296875" style="395" customWidth="1"/>
    <col min="5327" max="5331" width="0" style="395" hidden="1" customWidth="1"/>
    <col min="5332" max="5332" width="14.7265625" style="395" customWidth="1"/>
    <col min="5333" max="5333" width="7.7265625" style="395" customWidth="1"/>
    <col min="5334" max="5334" width="13.26953125" style="395" bestFit="1" customWidth="1"/>
    <col min="5335" max="5335" width="11.7265625" style="395" customWidth="1"/>
    <col min="5336" max="5336" width="11.26953125" style="395" bestFit="1" customWidth="1"/>
    <col min="5337" max="5567" width="9.26953125" style="395"/>
    <col min="5568" max="5568" width="6" style="395" bestFit="1" customWidth="1"/>
    <col min="5569" max="5569" width="0.7265625" style="395" customWidth="1"/>
    <col min="5570" max="5570" width="10.7265625" style="395" customWidth="1"/>
    <col min="5571" max="5571" width="11" style="395" customWidth="1"/>
    <col min="5572" max="5572" width="10.54296875" style="395" customWidth="1"/>
    <col min="5573" max="5573" width="10" style="395" customWidth="1"/>
    <col min="5574" max="5574" width="10.453125" style="395" customWidth="1"/>
    <col min="5575" max="5576" width="12" style="395" customWidth="1"/>
    <col min="5577" max="5578" width="1" style="395" customWidth="1"/>
    <col min="5579" max="5579" width="12.26953125" style="395" bestFit="1" customWidth="1"/>
    <col min="5580" max="5580" width="0.54296875" style="395" customWidth="1"/>
    <col min="5581" max="5581" width="12.453125" style="395" customWidth="1"/>
    <col min="5582" max="5582" width="13.54296875" style="395" customWidth="1"/>
    <col min="5583" max="5587" width="0" style="395" hidden="1" customWidth="1"/>
    <col min="5588" max="5588" width="14.7265625" style="395" customWidth="1"/>
    <col min="5589" max="5589" width="7.7265625" style="395" customWidth="1"/>
    <col min="5590" max="5590" width="13.26953125" style="395" bestFit="1" customWidth="1"/>
    <col min="5591" max="5591" width="11.7265625" style="395" customWidth="1"/>
    <col min="5592" max="5592" width="11.26953125" style="395" bestFit="1" customWidth="1"/>
    <col min="5593" max="5823" width="9.26953125" style="395"/>
    <col min="5824" max="5824" width="6" style="395" bestFit="1" customWidth="1"/>
    <col min="5825" max="5825" width="0.7265625" style="395" customWidth="1"/>
    <col min="5826" max="5826" width="10.7265625" style="395" customWidth="1"/>
    <col min="5827" max="5827" width="11" style="395" customWidth="1"/>
    <col min="5828" max="5828" width="10.54296875" style="395" customWidth="1"/>
    <col min="5829" max="5829" width="10" style="395" customWidth="1"/>
    <col min="5830" max="5830" width="10.453125" style="395" customWidth="1"/>
    <col min="5831" max="5832" width="12" style="395" customWidth="1"/>
    <col min="5833" max="5834" width="1" style="395" customWidth="1"/>
    <col min="5835" max="5835" width="12.26953125" style="395" bestFit="1" customWidth="1"/>
    <col min="5836" max="5836" width="0.54296875" style="395" customWidth="1"/>
    <col min="5837" max="5837" width="12.453125" style="395" customWidth="1"/>
    <col min="5838" max="5838" width="13.54296875" style="395" customWidth="1"/>
    <col min="5839" max="5843" width="0" style="395" hidden="1" customWidth="1"/>
    <col min="5844" max="5844" width="14.7265625" style="395" customWidth="1"/>
    <col min="5845" max="5845" width="7.7265625" style="395" customWidth="1"/>
    <col min="5846" max="5846" width="13.26953125" style="395" bestFit="1" customWidth="1"/>
    <col min="5847" max="5847" width="11.7265625" style="395" customWidth="1"/>
    <col min="5848" max="5848" width="11.26953125" style="395" bestFit="1" customWidth="1"/>
    <col min="5849" max="6079" width="9.26953125" style="395"/>
    <col min="6080" max="6080" width="6" style="395" bestFit="1" customWidth="1"/>
    <col min="6081" max="6081" width="0.7265625" style="395" customWidth="1"/>
    <col min="6082" max="6082" width="10.7265625" style="395" customWidth="1"/>
    <col min="6083" max="6083" width="11" style="395" customWidth="1"/>
    <col min="6084" max="6084" width="10.54296875" style="395" customWidth="1"/>
    <col min="6085" max="6085" width="10" style="395" customWidth="1"/>
    <col min="6086" max="6086" width="10.453125" style="395" customWidth="1"/>
    <col min="6087" max="6088" width="12" style="395" customWidth="1"/>
    <col min="6089" max="6090" width="1" style="395" customWidth="1"/>
    <col min="6091" max="6091" width="12.26953125" style="395" bestFit="1" customWidth="1"/>
    <col min="6092" max="6092" width="0.54296875" style="395" customWidth="1"/>
    <col min="6093" max="6093" width="12.453125" style="395" customWidth="1"/>
    <col min="6094" max="6094" width="13.54296875" style="395" customWidth="1"/>
    <col min="6095" max="6099" width="0" style="395" hidden="1" customWidth="1"/>
    <col min="6100" max="6100" width="14.7265625" style="395" customWidth="1"/>
    <col min="6101" max="6101" width="7.7265625" style="395" customWidth="1"/>
    <col min="6102" max="6102" width="13.26953125" style="395" bestFit="1" customWidth="1"/>
    <col min="6103" max="6103" width="11.7265625" style="395" customWidth="1"/>
    <col min="6104" max="6104" width="11.26953125" style="395" bestFit="1" customWidth="1"/>
    <col min="6105" max="6335" width="9.26953125" style="395"/>
    <col min="6336" max="6336" width="6" style="395" bestFit="1" customWidth="1"/>
    <col min="6337" max="6337" width="0.7265625" style="395" customWidth="1"/>
    <col min="6338" max="6338" width="10.7265625" style="395" customWidth="1"/>
    <col min="6339" max="6339" width="11" style="395" customWidth="1"/>
    <col min="6340" max="6340" width="10.54296875" style="395" customWidth="1"/>
    <col min="6341" max="6341" width="10" style="395" customWidth="1"/>
    <col min="6342" max="6342" width="10.453125" style="395" customWidth="1"/>
    <col min="6343" max="6344" width="12" style="395" customWidth="1"/>
    <col min="6345" max="6346" width="1" style="395" customWidth="1"/>
    <col min="6347" max="6347" width="12.26953125" style="395" bestFit="1" customWidth="1"/>
    <col min="6348" max="6348" width="0.54296875" style="395" customWidth="1"/>
    <col min="6349" max="6349" width="12.453125" style="395" customWidth="1"/>
    <col min="6350" max="6350" width="13.54296875" style="395" customWidth="1"/>
    <col min="6351" max="6355" width="0" style="395" hidden="1" customWidth="1"/>
    <col min="6356" max="6356" width="14.7265625" style="395" customWidth="1"/>
    <col min="6357" max="6357" width="7.7265625" style="395" customWidth="1"/>
    <col min="6358" max="6358" width="13.26953125" style="395" bestFit="1" customWidth="1"/>
    <col min="6359" max="6359" width="11.7265625" style="395" customWidth="1"/>
    <col min="6360" max="6360" width="11.26953125" style="395" bestFit="1" customWidth="1"/>
    <col min="6361" max="6591" width="9.26953125" style="395"/>
    <col min="6592" max="6592" width="6" style="395" bestFit="1" customWidth="1"/>
    <col min="6593" max="6593" width="0.7265625" style="395" customWidth="1"/>
    <col min="6594" max="6594" width="10.7265625" style="395" customWidth="1"/>
    <col min="6595" max="6595" width="11" style="395" customWidth="1"/>
    <col min="6596" max="6596" width="10.54296875" style="395" customWidth="1"/>
    <col min="6597" max="6597" width="10" style="395" customWidth="1"/>
    <col min="6598" max="6598" width="10.453125" style="395" customWidth="1"/>
    <col min="6599" max="6600" width="12" style="395" customWidth="1"/>
    <col min="6601" max="6602" width="1" style="395" customWidth="1"/>
    <col min="6603" max="6603" width="12.26953125" style="395" bestFit="1" customWidth="1"/>
    <col min="6604" max="6604" width="0.54296875" style="395" customWidth="1"/>
    <col min="6605" max="6605" width="12.453125" style="395" customWidth="1"/>
    <col min="6606" max="6606" width="13.54296875" style="395" customWidth="1"/>
    <col min="6607" max="6611" width="0" style="395" hidden="1" customWidth="1"/>
    <col min="6612" max="6612" width="14.7265625" style="395" customWidth="1"/>
    <col min="6613" max="6613" width="7.7265625" style="395" customWidth="1"/>
    <col min="6614" max="6614" width="13.26953125" style="395" bestFit="1" customWidth="1"/>
    <col min="6615" max="6615" width="11.7265625" style="395" customWidth="1"/>
    <col min="6616" max="6616" width="11.26953125" style="395" bestFit="1" customWidth="1"/>
    <col min="6617" max="6847" width="9.26953125" style="395"/>
    <col min="6848" max="6848" width="6" style="395" bestFit="1" customWidth="1"/>
    <col min="6849" max="6849" width="0.7265625" style="395" customWidth="1"/>
    <col min="6850" max="6850" width="10.7265625" style="395" customWidth="1"/>
    <col min="6851" max="6851" width="11" style="395" customWidth="1"/>
    <col min="6852" max="6852" width="10.54296875" style="395" customWidth="1"/>
    <col min="6853" max="6853" width="10" style="395" customWidth="1"/>
    <col min="6854" max="6854" width="10.453125" style="395" customWidth="1"/>
    <col min="6855" max="6856" width="12" style="395" customWidth="1"/>
    <col min="6857" max="6858" width="1" style="395" customWidth="1"/>
    <col min="6859" max="6859" width="12.26953125" style="395" bestFit="1" customWidth="1"/>
    <col min="6860" max="6860" width="0.54296875" style="395" customWidth="1"/>
    <col min="6861" max="6861" width="12.453125" style="395" customWidth="1"/>
    <col min="6862" max="6862" width="13.54296875" style="395" customWidth="1"/>
    <col min="6863" max="6867" width="0" style="395" hidden="1" customWidth="1"/>
    <col min="6868" max="6868" width="14.7265625" style="395" customWidth="1"/>
    <col min="6869" max="6869" width="7.7265625" style="395" customWidth="1"/>
    <col min="6870" max="6870" width="13.26953125" style="395" bestFit="1" customWidth="1"/>
    <col min="6871" max="6871" width="11.7265625" style="395" customWidth="1"/>
    <col min="6872" max="6872" width="11.26953125" style="395" bestFit="1" customWidth="1"/>
    <col min="6873" max="7103" width="9.26953125" style="395"/>
    <col min="7104" max="7104" width="6" style="395" bestFit="1" customWidth="1"/>
    <col min="7105" max="7105" width="0.7265625" style="395" customWidth="1"/>
    <col min="7106" max="7106" width="10.7265625" style="395" customWidth="1"/>
    <col min="7107" max="7107" width="11" style="395" customWidth="1"/>
    <col min="7108" max="7108" width="10.54296875" style="395" customWidth="1"/>
    <col min="7109" max="7109" width="10" style="395" customWidth="1"/>
    <col min="7110" max="7110" width="10.453125" style="395" customWidth="1"/>
    <col min="7111" max="7112" width="12" style="395" customWidth="1"/>
    <col min="7113" max="7114" width="1" style="395" customWidth="1"/>
    <col min="7115" max="7115" width="12.26953125" style="395" bestFit="1" customWidth="1"/>
    <col min="7116" max="7116" width="0.54296875" style="395" customWidth="1"/>
    <col min="7117" max="7117" width="12.453125" style="395" customWidth="1"/>
    <col min="7118" max="7118" width="13.54296875" style="395" customWidth="1"/>
    <col min="7119" max="7123" width="0" style="395" hidden="1" customWidth="1"/>
    <col min="7124" max="7124" width="14.7265625" style="395" customWidth="1"/>
    <col min="7125" max="7125" width="7.7265625" style="395" customWidth="1"/>
    <col min="7126" max="7126" width="13.26953125" style="395" bestFit="1" customWidth="1"/>
    <col min="7127" max="7127" width="11.7265625" style="395" customWidth="1"/>
    <col min="7128" max="7128" width="11.26953125" style="395" bestFit="1" customWidth="1"/>
    <col min="7129" max="7359" width="9.26953125" style="395"/>
    <col min="7360" max="7360" width="6" style="395" bestFit="1" customWidth="1"/>
    <col min="7361" max="7361" width="0.7265625" style="395" customWidth="1"/>
    <col min="7362" max="7362" width="10.7265625" style="395" customWidth="1"/>
    <col min="7363" max="7363" width="11" style="395" customWidth="1"/>
    <col min="7364" max="7364" width="10.54296875" style="395" customWidth="1"/>
    <col min="7365" max="7365" width="10" style="395" customWidth="1"/>
    <col min="7366" max="7366" width="10.453125" style="395" customWidth="1"/>
    <col min="7367" max="7368" width="12" style="395" customWidth="1"/>
    <col min="7369" max="7370" width="1" style="395" customWidth="1"/>
    <col min="7371" max="7371" width="12.26953125" style="395" bestFit="1" customWidth="1"/>
    <col min="7372" max="7372" width="0.54296875" style="395" customWidth="1"/>
    <col min="7373" max="7373" width="12.453125" style="395" customWidth="1"/>
    <col min="7374" max="7374" width="13.54296875" style="395" customWidth="1"/>
    <col min="7375" max="7379" width="0" style="395" hidden="1" customWidth="1"/>
    <col min="7380" max="7380" width="14.7265625" style="395" customWidth="1"/>
    <col min="7381" max="7381" width="7.7265625" style="395" customWidth="1"/>
    <col min="7382" max="7382" width="13.26953125" style="395" bestFit="1" customWidth="1"/>
    <col min="7383" max="7383" width="11.7265625" style="395" customWidth="1"/>
    <col min="7384" max="7384" width="11.26953125" style="395" bestFit="1" customWidth="1"/>
    <col min="7385" max="7615" width="9.26953125" style="395"/>
    <col min="7616" max="7616" width="6" style="395" bestFit="1" customWidth="1"/>
    <col min="7617" max="7617" width="0.7265625" style="395" customWidth="1"/>
    <col min="7618" max="7618" width="10.7265625" style="395" customWidth="1"/>
    <col min="7619" max="7619" width="11" style="395" customWidth="1"/>
    <col min="7620" max="7620" width="10.54296875" style="395" customWidth="1"/>
    <col min="7621" max="7621" width="10" style="395" customWidth="1"/>
    <col min="7622" max="7622" width="10.453125" style="395" customWidth="1"/>
    <col min="7623" max="7624" width="12" style="395" customWidth="1"/>
    <col min="7625" max="7626" width="1" style="395" customWidth="1"/>
    <col min="7627" max="7627" width="12.26953125" style="395" bestFit="1" customWidth="1"/>
    <col min="7628" max="7628" width="0.54296875" style="395" customWidth="1"/>
    <col min="7629" max="7629" width="12.453125" style="395" customWidth="1"/>
    <col min="7630" max="7630" width="13.54296875" style="395" customWidth="1"/>
    <col min="7631" max="7635" width="0" style="395" hidden="1" customWidth="1"/>
    <col min="7636" max="7636" width="14.7265625" style="395" customWidth="1"/>
    <col min="7637" max="7637" width="7.7265625" style="395" customWidth="1"/>
    <col min="7638" max="7638" width="13.26953125" style="395" bestFit="1" customWidth="1"/>
    <col min="7639" max="7639" width="11.7265625" style="395" customWidth="1"/>
    <col min="7640" max="7640" width="11.26953125" style="395" bestFit="1" customWidth="1"/>
    <col min="7641" max="7871" width="9.26953125" style="395"/>
    <col min="7872" max="7872" width="6" style="395" bestFit="1" customWidth="1"/>
    <col min="7873" max="7873" width="0.7265625" style="395" customWidth="1"/>
    <col min="7874" max="7874" width="10.7265625" style="395" customWidth="1"/>
    <col min="7875" max="7875" width="11" style="395" customWidth="1"/>
    <col min="7876" max="7876" width="10.54296875" style="395" customWidth="1"/>
    <col min="7877" max="7877" width="10" style="395" customWidth="1"/>
    <col min="7878" max="7878" width="10.453125" style="395" customWidth="1"/>
    <col min="7879" max="7880" width="12" style="395" customWidth="1"/>
    <col min="7881" max="7882" width="1" style="395" customWidth="1"/>
    <col min="7883" max="7883" width="12.26953125" style="395" bestFit="1" customWidth="1"/>
    <col min="7884" max="7884" width="0.54296875" style="395" customWidth="1"/>
    <col min="7885" max="7885" width="12.453125" style="395" customWidth="1"/>
    <col min="7886" max="7886" width="13.54296875" style="395" customWidth="1"/>
    <col min="7887" max="7891" width="0" style="395" hidden="1" customWidth="1"/>
    <col min="7892" max="7892" width="14.7265625" style="395" customWidth="1"/>
    <col min="7893" max="7893" width="7.7265625" style="395" customWidth="1"/>
    <col min="7894" max="7894" width="13.26953125" style="395" bestFit="1" customWidth="1"/>
    <col min="7895" max="7895" width="11.7265625" style="395" customWidth="1"/>
    <col min="7896" max="7896" width="11.26953125" style="395" bestFit="1" customWidth="1"/>
    <col min="7897" max="8127" width="9.26953125" style="395"/>
    <col min="8128" max="8128" width="6" style="395" bestFit="1" customWidth="1"/>
    <col min="8129" max="8129" width="0.7265625" style="395" customWidth="1"/>
    <col min="8130" max="8130" width="10.7265625" style="395" customWidth="1"/>
    <col min="8131" max="8131" width="11" style="395" customWidth="1"/>
    <col min="8132" max="8132" width="10.54296875" style="395" customWidth="1"/>
    <col min="8133" max="8133" width="10" style="395" customWidth="1"/>
    <col min="8134" max="8134" width="10.453125" style="395" customWidth="1"/>
    <col min="8135" max="8136" width="12" style="395" customWidth="1"/>
    <col min="8137" max="8138" width="1" style="395" customWidth="1"/>
    <col min="8139" max="8139" width="12.26953125" style="395" bestFit="1" customWidth="1"/>
    <col min="8140" max="8140" width="0.54296875" style="395" customWidth="1"/>
    <col min="8141" max="8141" width="12.453125" style="395" customWidth="1"/>
    <col min="8142" max="8142" width="13.54296875" style="395" customWidth="1"/>
    <col min="8143" max="8147" width="0" style="395" hidden="1" customWidth="1"/>
    <col min="8148" max="8148" width="14.7265625" style="395" customWidth="1"/>
    <col min="8149" max="8149" width="7.7265625" style="395" customWidth="1"/>
    <col min="8150" max="8150" width="13.26953125" style="395" bestFit="1" customWidth="1"/>
    <col min="8151" max="8151" width="11.7265625" style="395" customWidth="1"/>
    <col min="8152" max="8152" width="11.26953125" style="395" bestFit="1" customWidth="1"/>
    <col min="8153" max="8383" width="9.26953125" style="395"/>
    <col min="8384" max="8384" width="6" style="395" bestFit="1" customWidth="1"/>
    <col min="8385" max="8385" width="0.7265625" style="395" customWidth="1"/>
    <col min="8386" max="8386" width="10.7265625" style="395" customWidth="1"/>
    <col min="8387" max="8387" width="11" style="395" customWidth="1"/>
    <col min="8388" max="8388" width="10.54296875" style="395" customWidth="1"/>
    <col min="8389" max="8389" width="10" style="395" customWidth="1"/>
    <col min="8390" max="8390" width="10.453125" style="395" customWidth="1"/>
    <col min="8391" max="8392" width="12" style="395" customWidth="1"/>
    <col min="8393" max="8394" width="1" style="395" customWidth="1"/>
    <col min="8395" max="8395" width="12.26953125" style="395" bestFit="1" customWidth="1"/>
    <col min="8396" max="8396" width="0.54296875" style="395" customWidth="1"/>
    <col min="8397" max="8397" width="12.453125" style="395" customWidth="1"/>
    <col min="8398" max="8398" width="13.54296875" style="395" customWidth="1"/>
    <col min="8399" max="8403" width="0" style="395" hidden="1" customWidth="1"/>
    <col min="8404" max="8404" width="14.7265625" style="395" customWidth="1"/>
    <col min="8405" max="8405" width="7.7265625" style="395" customWidth="1"/>
    <col min="8406" max="8406" width="13.26953125" style="395" bestFit="1" customWidth="1"/>
    <col min="8407" max="8407" width="11.7265625" style="395" customWidth="1"/>
    <col min="8408" max="8408" width="11.26953125" style="395" bestFit="1" customWidth="1"/>
    <col min="8409" max="8639" width="9.26953125" style="395"/>
    <col min="8640" max="8640" width="6" style="395" bestFit="1" customWidth="1"/>
    <col min="8641" max="8641" width="0.7265625" style="395" customWidth="1"/>
    <col min="8642" max="8642" width="10.7265625" style="395" customWidth="1"/>
    <col min="8643" max="8643" width="11" style="395" customWidth="1"/>
    <col min="8644" max="8644" width="10.54296875" style="395" customWidth="1"/>
    <col min="8645" max="8645" width="10" style="395" customWidth="1"/>
    <col min="8646" max="8646" width="10.453125" style="395" customWidth="1"/>
    <col min="8647" max="8648" width="12" style="395" customWidth="1"/>
    <col min="8649" max="8650" width="1" style="395" customWidth="1"/>
    <col min="8651" max="8651" width="12.26953125" style="395" bestFit="1" customWidth="1"/>
    <col min="8652" max="8652" width="0.54296875" style="395" customWidth="1"/>
    <col min="8653" max="8653" width="12.453125" style="395" customWidth="1"/>
    <col min="8654" max="8654" width="13.54296875" style="395" customWidth="1"/>
    <col min="8655" max="8659" width="0" style="395" hidden="1" customWidth="1"/>
    <col min="8660" max="8660" width="14.7265625" style="395" customWidth="1"/>
    <col min="8661" max="8661" width="7.7265625" style="395" customWidth="1"/>
    <col min="8662" max="8662" width="13.26953125" style="395" bestFit="1" customWidth="1"/>
    <col min="8663" max="8663" width="11.7265625" style="395" customWidth="1"/>
    <col min="8664" max="8664" width="11.26953125" style="395" bestFit="1" customWidth="1"/>
    <col min="8665" max="8895" width="9.26953125" style="395"/>
    <col min="8896" max="8896" width="6" style="395" bestFit="1" customWidth="1"/>
    <col min="8897" max="8897" width="0.7265625" style="395" customWidth="1"/>
    <col min="8898" max="8898" width="10.7265625" style="395" customWidth="1"/>
    <col min="8899" max="8899" width="11" style="395" customWidth="1"/>
    <col min="8900" max="8900" width="10.54296875" style="395" customWidth="1"/>
    <col min="8901" max="8901" width="10" style="395" customWidth="1"/>
    <col min="8902" max="8902" width="10.453125" style="395" customWidth="1"/>
    <col min="8903" max="8904" width="12" style="395" customWidth="1"/>
    <col min="8905" max="8906" width="1" style="395" customWidth="1"/>
    <col min="8907" max="8907" width="12.26953125" style="395" bestFit="1" customWidth="1"/>
    <col min="8908" max="8908" width="0.54296875" style="395" customWidth="1"/>
    <col min="8909" max="8909" width="12.453125" style="395" customWidth="1"/>
    <col min="8910" max="8910" width="13.54296875" style="395" customWidth="1"/>
    <col min="8911" max="8915" width="0" style="395" hidden="1" customWidth="1"/>
    <col min="8916" max="8916" width="14.7265625" style="395" customWidth="1"/>
    <col min="8917" max="8917" width="7.7265625" style="395" customWidth="1"/>
    <col min="8918" max="8918" width="13.26953125" style="395" bestFit="1" customWidth="1"/>
    <col min="8919" max="8919" width="11.7265625" style="395" customWidth="1"/>
    <col min="8920" max="8920" width="11.26953125" style="395" bestFit="1" customWidth="1"/>
    <col min="8921" max="9151" width="9.26953125" style="395"/>
    <col min="9152" max="9152" width="6" style="395" bestFit="1" customWidth="1"/>
    <col min="9153" max="9153" width="0.7265625" style="395" customWidth="1"/>
    <col min="9154" max="9154" width="10.7265625" style="395" customWidth="1"/>
    <col min="9155" max="9155" width="11" style="395" customWidth="1"/>
    <col min="9156" max="9156" width="10.54296875" style="395" customWidth="1"/>
    <col min="9157" max="9157" width="10" style="395" customWidth="1"/>
    <col min="9158" max="9158" width="10.453125" style="395" customWidth="1"/>
    <col min="9159" max="9160" width="12" style="395" customWidth="1"/>
    <col min="9161" max="9162" width="1" style="395" customWidth="1"/>
    <col min="9163" max="9163" width="12.26953125" style="395" bestFit="1" customWidth="1"/>
    <col min="9164" max="9164" width="0.54296875" style="395" customWidth="1"/>
    <col min="9165" max="9165" width="12.453125" style="395" customWidth="1"/>
    <col min="9166" max="9166" width="13.54296875" style="395" customWidth="1"/>
    <col min="9167" max="9171" width="0" style="395" hidden="1" customWidth="1"/>
    <col min="9172" max="9172" width="14.7265625" style="395" customWidth="1"/>
    <col min="9173" max="9173" width="7.7265625" style="395" customWidth="1"/>
    <col min="9174" max="9174" width="13.26953125" style="395" bestFit="1" customWidth="1"/>
    <col min="9175" max="9175" width="11.7265625" style="395" customWidth="1"/>
    <col min="9176" max="9176" width="11.26953125" style="395" bestFit="1" customWidth="1"/>
    <col min="9177" max="9407" width="9.26953125" style="395"/>
    <col min="9408" max="9408" width="6" style="395" bestFit="1" customWidth="1"/>
    <col min="9409" max="9409" width="0.7265625" style="395" customWidth="1"/>
    <col min="9410" max="9410" width="10.7265625" style="395" customWidth="1"/>
    <col min="9411" max="9411" width="11" style="395" customWidth="1"/>
    <col min="9412" max="9412" width="10.54296875" style="395" customWidth="1"/>
    <col min="9413" max="9413" width="10" style="395" customWidth="1"/>
    <col min="9414" max="9414" width="10.453125" style="395" customWidth="1"/>
    <col min="9415" max="9416" width="12" style="395" customWidth="1"/>
    <col min="9417" max="9418" width="1" style="395" customWidth="1"/>
    <col min="9419" max="9419" width="12.26953125" style="395" bestFit="1" customWidth="1"/>
    <col min="9420" max="9420" width="0.54296875" style="395" customWidth="1"/>
    <col min="9421" max="9421" width="12.453125" style="395" customWidth="1"/>
    <col min="9422" max="9422" width="13.54296875" style="395" customWidth="1"/>
    <col min="9423" max="9427" width="0" style="395" hidden="1" customWidth="1"/>
    <col min="9428" max="9428" width="14.7265625" style="395" customWidth="1"/>
    <col min="9429" max="9429" width="7.7265625" style="395" customWidth="1"/>
    <col min="9430" max="9430" width="13.26953125" style="395" bestFit="1" customWidth="1"/>
    <col min="9431" max="9431" width="11.7265625" style="395" customWidth="1"/>
    <col min="9432" max="9432" width="11.26953125" style="395" bestFit="1" customWidth="1"/>
    <col min="9433" max="9663" width="9.26953125" style="395"/>
    <col min="9664" max="9664" width="6" style="395" bestFit="1" customWidth="1"/>
    <col min="9665" max="9665" width="0.7265625" style="395" customWidth="1"/>
    <col min="9666" max="9666" width="10.7265625" style="395" customWidth="1"/>
    <col min="9667" max="9667" width="11" style="395" customWidth="1"/>
    <col min="9668" max="9668" width="10.54296875" style="395" customWidth="1"/>
    <col min="9669" max="9669" width="10" style="395" customWidth="1"/>
    <col min="9670" max="9670" width="10.453125" style="395" customWidth="1"/>
    <col min="9671" max="9672" width="12" style="395" customWidth="1"/>
    <col min="9673" max="9674" width="1" style="395" customWidth="1"/>
    <col min="9675" max="9675" width="12.26953125" style="395" bestFit="1" customWidth="1"/>
    <col min="9676" max="9676" width="0.54296875" style="395" customWidth="1"/>
    <col min="9677" max="9677" width="12.453125" style="395" customWidth="1"/>
    <col min="9678" max="9678" width="13.54296875" style="395" customWidth="1"/>
    <col min="9679" max="9683" width="0" style="395" hidden="1" customWidth="1"/>
    <col min="9684" max="9684" width="14.7265625" style="395" customWidth="1"/>
    <col min="9685" max="9685" width="7.7265625" style="395" customWidth="1"/>
    <col min="9686" max="9686" width="13.26953125" style="395" bestFit="1" customWidth="1"/>
    <col min="9687" max="9687" width="11.7265625" style="395" customWidth="1"/>
    <col min="9688" max="9688" width="11.26953125" style="395" bestFit="1" customWidth="1"/>
    <col min="9689" max="9919" width="9.26953125" style="395"/>
    <col min="9920" max="9920" width="6" style="395" bestFit="1" customWidth="1"/>
    <col min="9921" max="9921" width="0.7265625" style="395" customWidth="1"/>
    <col min="9922" max="9922" width="10.7265625" style="395" customWidth="1"/>
    <col min="9923" max="9923" width="11" style="395" customWidth="1"/>
    <col min="9924" max="9924" width="10.54296875" style="395" customWidth="1"/>
    <col min="9925" max="9925" width="10" style="395" customWidth="1"/>
    <col min="9926" max="9926" width="10.453125" style="395" customWidth="1"/>
    <col min="9927" max="9928" width="12" style="395" customWidth="1"/>
    <col min="9929" max="9930" width="1" style="395" customWidth="1"/>
    <col min="9931" max="9931" width="12.26953125" style="395" bestFit="1" customWidth="1"/>
    <col min="9932" max="9932" width="0.54296875" style="395" customWidth="1"/>
    <col min="9933" max="9933" width="12.453125" style="395" customWidth="1"/>
    <col min="9934" max="9934" width="13.54296875" style="395" customWidth="1"/>
    <col min="9935" max="9939" width="0" style="395" hidden="1" customWidth="1"/>
    <col min="9940" max="9940" width="14.7265625" style="395" customWidth="1"/>
    <col min="9941" max="9941" width="7.7265625" style="395" customWidth="1"/>
    <col min="9942" max="9942" width="13.26953125" style="395" bestFit="1" customWidth="1"/>
    <col min="9943" max="9943" width="11.7265625" style="395" customWidth="1"/>
    <col min="9944" max="9944" width="11.26953125" style="395" bestFit="1" customWidth="1"/>
    <col min="9945" max="10175" width="9.26953125" style="395"/>
    <col min="10176" max="10176" width="6" style="395" bestFit="1" customWidth="1"/>
    <col min="10177" max="10177" width="0.7265625" style="395" customWidth="1"/>
    <col min="10178" max="10178" width="10.7265625" style="395" customWidth="1"/>
    <col min="10179" max="10179" width="11" style="395" customWidth="1"/>
    <col min="10180" max="10180" width="10.54296875" style="395" customWidth="1"/>
    <col min="10181" max="10181" width="10" style="395" customWidth="1"/>
    <col min="10182" max="10182" width="10.453125" style="395" customWidth="1"/>
    <col min="10183" max="10184" width="12" style="395" customWidth="1"/>
    <col min="10185" max="10186" width="1" style="395" customWidth="1"/>
    <col min="10187" max="10187" width="12.26953125" style="395" bestFit="1" customWidth="1"/>
    <col min="10188" max="10188" width="0.54296875" style="395" customWidth="1"/>
    <col min="10189" max="10189" width="12.453125" style="395" customWidth="1"/>
    <col min="10190" max="10190" width="13.54296875" style="395" customWidth="1"/>
    <col min="10191" max="10195" width="0" style="395" hidden="1" customWidth="1"/>
    <col min="10196" max="10196" width="14.7265625" style="395" customWidth="1"/>
    <col min="10197" max="10197" width="7.7265625" style="395" customWidth="1"/>
    <col min="10198" max="10198" width="13.26953125" style="395" bestFit="1" customWidth="1"/>
    <col min="10199" max="10199" width="11.7265625" style="395" customWidth="1"/>
    <col min="10200" max="10200" width="11.26953125" style="395" bestFit="1" customWidth="1"/>
    <col min="10201" max="10431" width="9.26953125" style="395"/>
    <col min="10432" max="10432" width="6" style="395" bestFit="1" customWidth="1"/>
    <col min="10433" max="10433" width="0.7265625" style="395" customWidth="1"/>
    <col min="10434" max="10434" width="10.7265625" style="395" customWidth="1"/>
    <col min="10435" max="10435" width="11" style="395" customWidth="1"/>
    <col min="10436" max="10436" width="10.54296875" style="395" customWidth="1"/>
    <col min="10437" max="10437" width="10" style="395" customWidth="1"/>
    <col min="10438" max="10438" width="10.453125" style="395" customWidth="1"/>
    <col min="10439" max="10440" width="12" style="395" customWidth="1"/>
    <col min="10441" max="10442" width="1" style="395" customWidth="1"/>
    <col min="10443" max="10443" width="12.26953125" style="395" bestFit="1" customWidth="1"/>
    <col min="10444" max="10444" width="0.54296875" style="395" customWidth="1"/>
    <col min="10445" max="10445" width="12.453125" style="395" customWidth="1"/>
    <col min="10446" max="10446" width="13.54296875" style="395" customWidth="1"/>
    <col min="10447" max="10451" width="0" style="395" hidden="1" customWidth="1"/>
    <col min="10452" max="10452" width="14.7265625" style="395" customWidth="1"/>
    <col min="10453" max="10453" width="7.7265625" style="395" customWidth="1"/>
    <col min="10454" max="10454" width="13.26953125" style="395" bestFit="1" customWidth="1"/>
    <col min="10455" max="10455" width="11.7265625" style="395" customWidth="1"/>
    <col min="10456" max="10456" width="11.26953125" style="395" bestFit="1" customWidth="1"/>
    <col min="10457" max="10687" width="9.26953125" style="395"/>
    <col min="10688" max="10688" width="6" style="395" bestFit="1" customWidth="1"/>
    <col min="10689" max="10689" width="0.7265625" style="395" customWidth="1"/>
    <col min="10690" max="10690" width="10.7265625" style="395" customWidth="1"/>
    <col min="10691" max="10691" width="11" style="395" customWidth="1"/>
    <col min="10692" max="10692" width="10.54296875" style="395" customWidth="1"/>
    <col min="10693" max="10693" width="10" style="395" customWidth="1"/>
    <col min="10694" max="10694" width="10.453125" style="395" customWidth="1"/>
    <col min="10695" max="10696" width="12" style="395" customWidth="1"/>
    <col min="10697" max="10698" width="1" style="395" customWidth="1"/>
    <col min="10699" max="10699" width="12.26953125" style="395" bestFit="1" customWidth="1"/>
    <col min="10700" max="10700" width="0.54296875" style="395" customWidth="1"/>
    <col min="10701" max="10701" width="12.453125" style="395" customWidth="1"/>
    <col min="10702" max="10702" width="13.54296875" style="395" customWidth="1"/>
    <col min="10703" max="10707" width="0" style="395" hidden="1" customWidth="1"/>
    <col min="10708" max="10708" width="14.7265625" style="395" customWidth="1"/>
    <col min="10709" max="10709" width="7.7265625" style="395" customWidth="1"/>
    <col min="10710" max="10710" width="13.26953125" style="395" bestFit="1" customWidth="1"/>
    <col min="10711" max="10711" width="11.7265625" style="395" customWidth="1"/>
    <col min="10712" max="10712" width="11.26953125" style="395" bestFit="1" customWidth="1"/>
    <col min="10713" max="10943" width="9.26953125" style="395"/>
    <col min="10944" max="10944" width="6" style="395" bestFit="1" customWidth="1"/>
    <col min="10945" max="10945" width="0.7265625" style="395" customWidth="1"/>
    <col min="10946" max="10946" width="10.7265625" style="395" customWidth="1"/>
    <col min="10947" max="10947" width="11" style="395" customWidth="1"/>
    <col min="10948" max="10948" width="10.54296875" style="395" customWidth="1"/>
    <col min="10949" max="10949" width="10" style="395" customWidth="1"/>
    <col min="10950" max="10950" width="10.453125" style="395" customWidth="1"/>
    <col min="10951" max="10952" width="12" style="395" customWidth="1"/>
    <col min="10953" max="10954" width="1" style="395" customWidth="1"/>
    <col min="10955" max="10955" width="12.26953125" style="395" bestFit="1" customWidth="1"/>
    <col min="10956" max="10956" width="0.54296875" style="395" customWidth="1"/>
    <col min="10957" max="10957" width="12.453125" style="395" customWidth="1"/>
    <col min="10958" max="10958" width="13.54296875" style="395" customWidth="1"/>
    <col min="10959" max="10963" width="0" style="395" hidden="1" customWidth="1"/>
    <col min="10964" max="10964" width="14.7265625" style="395" customWidth="1"/>
    <col min="10965" max="10965" width="7.7265625" style="395" customWidth="1"/>
    <col min="10966" max="10966" width="13.26953125" style="395" bestFit="1" customWidth="1"/>
    <col min="10967" max="10967" width="11.7265625" style="395" customWidth="1"/>
    <col min="10968" max="10968" width="11.26953125" style="395" bestFit="1" customWidth="1"/>
    <col min="10969" max="11199" width="9.26953125" style="395"/>
    <col min="11200" max="11200" width="6" style="395" bestFit="1" customWidth="1"/>
    <col min="11201" max="11201" width="0.7265625" style="395" customWidth="1"/>
    <col min="11202" max="11202" width="10.7265625" style="395" customWidth="1"/>
    <col min="11203" max="11203" width="11" style="395" customWidth="1"/>
    <col min="11204" max="11204" width="10.54296875" style="395" customWidth="1"/>
    <col min="11205" max="11205" width="10" style="395" customWidth="1"/>
    <col min="11206" max="11206" width="10.453125" style="395" customWidth="1"/>
    <col min="11207" max="11208" width="12" style="395" customWidth="1"/>
    <col min="11209" max="11210" width="1" style="395" customWidth="1"/>
    <col min="11211" max="11211" width="12.26953125" style="395" bestFit="1" customWidth="1"/>
    <col min="11212" max="11212" width="0.54296875" style="395" customWidth="1"/>
    <col min="11213" max="11213" width="12.453125" style="395" customWidth="1"/>
    <col min="11214" max="11214" width="13.54296875" style="395" customWidth="1"/>
    <col min="11215" max="11219" width="0" style="395" hidden="1" customWidth="1"/>
    <col min="11220" max="11220" width="14.7265625" style="395" customWidth="1"/>
    <col min="11221" max="11221" width="7.7265625" style="395" customWidth="1"/>
    <col min="11222" max="11222" width="13.26953125" style="395" bestFit="1" customWidth="1"/>
    <col min="11223" max="11223" width="11.7265625" style="395" customWidth="1"/>
    <col min="11224" max="11224" width="11.26953125" style="395" bestFit="1" customWidth="1"/>
    <col min="11225" max="11455" width="9.26953125" style="395"/>
    <col min="11456" max="11456" width="6" style="395" bestFit="1" customWidth="1"/>
    <col min="11457" max="11457" width="0.7265625" style="395" customWidth="1"/>
    <col min="11458" max="11458" width="10.7265625" style="395" customWidth="1"/>
    <col min="11459" max="11459" width="11" style="395" customWidth="1"/>
    <col min="11460" max="11460" width="10.54296875" style="395" customWidth="1"/>
    <col min="11461" max="11461" width="10" style="395" customWidth="1"/>
    <col min="11462" max="11462" width="10.453125" style="395" customWidth="1"/>
    <col min="11463" max="11464" width="12" style="395" customWidth="1"/>
    <col min="11465" max="11466" width="1" style="395" customWidth="1"/>
    <col min="11467" max="11467" width="12.26953125" style="395" bestFit="1" customWidth="1"/>
    <col min="11468" max="11468" width="0.54296875" style="395" customWidth="1"/>
    <col min="11469" max="11469" width="12.453125" style="395" customWidth="1"/>
    <col min="11470" max="11470" width="13.54296875" style="395" customWidth="1"/>
    <col min="11471" max="11475" width="0" style="395" hidden="1" customWidth="1"/>
    <col min="11476" max="11476" width="14.7265625" style="395" customWidth="1"/>
    <col min="11477" max="11477" width="7.7265625" style="395" customWidth="1"/>
    <col min="11478" max="11478" width="13.26953125" style="395" bestFit="1" customWidth="1"/>
    <col min="11479" max="11479" width="11.7265625" style="395" customWidth="1"/>
    <col min="11480" max="11480" width="11.26953125" style="395" bestFit="1" customWidth="1"/>
    <col min="11481" max="11711" width="9.26953125" style="395"/>
    <col min="11712" max="11712" width="6" style="395" bestFit="1" customWidth="1"/>
    <col min="11713" max="11713" width="0.7265625" style="395" customWidth="1"/>
    <col min="11714" max="11714" width="10.7265625" style="395" customWidth="1"/>
    <col min="11715" max="11715" width="11" style="395" customWidth="1"/>
    <col min="11716" max="11716" width="10.54296875" style="395" customWidth="1"/>
    <col min="11717" max="11717" width="10" style="395" customWidth="1"/>
    <col min="11718" max="11718" width="10.453125" style="395" customWidth="1"/>
    <col min="11719" max="11720" width="12" style="395" customWidth="1"/>
    <col min="11721" max="11722" width="1" style="395" customWidth="1"/>
    <col min="11723" max="11723" width="12.26953125" style="395" bestFit="1" customWidth="1"/>
    <col min="11724" max="11724" width="0.54296875" style="395" customWidth="1"/>
    <col min="11725" max="11725" width="12.453125" style="395" customWidth="1"/>
    <col min="11726" max="11726" width="13.54296875" style="395" customWidth="1"/>
    <col min="11727" max="11731" width="0" style="395" hidden="1" customWidth="1"/>
    <col min="11732" max="11732" width="14.7265625" style="395" customWidth="1"/>
    <col min="11733" max="11733" width="7.7265625" style="395" customWidth="1"/>
    <col min="11734" max="11734" width="13.26953125" style="395" bestFit="1" customWidth="1"/>
    <col min="11735" max="11735" width="11.7265625" style="395" customWidth="1"/>
    <col min="11736" max="11736" width="11.26953125" style="395" bestFit="1" customWidth="1"/>
    <col min="11737" max="11967" width="9.26953125" style="395"/>
    <col min="11968" max="11968" width="6" style="395" bestFit="1" customWidth="1"/>
    <col min="11969" max="11969" width="0.7265625" style="395" customWidth="1"/>
    <col min="11970" max="11970" width="10.7265625" style="395" customWidth="1"/>
    <col min="11971" max="11971" width="11" style="395" customWidth="1"/>
    <col min="11972" max="11972" width="10.54296875" style="395" customWidth="1"/>
    <col min="11973" max="11973" width="10" style="395" customWidth="1"/>
    <col min="11974" max="11974" width="10.453125" style="395" customWidth="1"/>
    <col min="11975" max="11976" width="12" style="395" customWidth="1"/>
    <col min="11977" max="11978" width="1" style="395" customWidth="1"/>
    <col min="11979" max="11979" width="12.26953125" style="395" bestFit="1" customWidth="1"/>
    <col min="11980" max="11980" width="0.54296875" style="395" customWidth="1"/>
    <col min="11981" max="11981" width="12.453125" style="395" customWidth="1"/>
    <col min="11982" max="11982" width="13.54296875" style="395" customWidth="1"/>
    <col min="11983" max="11987" width="0" style="395" hidden="1" customWidth="1"/>
    <col min="11988" max="11988" width="14.7265625" style="395" customWidth="1"/>
    <col min="11989" max="11989" width="7.7265625" style="395" customWidth="1"/>
    <col min="11990" max="11990" width="13.26953125" style="395" bestFit="1" customWidth="1"/>
    <col min="11991" max="11991" width="11.7265625" style="395" customWidth="1"/>
    <col min="11992" max="11992" width="11.26953125" style="395" bestFit="1" customWidth="1"/>
    <col min="11993" max="12223" width="9.26953125" style="395"/>
    <col min="12224" max="12224" width="6" style="395" bestFit="1" customWidth="1"/>
    <col min="12225" max="12225" width="0.7265625" style="395" customWidth="1"/>
    <col min="12226" max="12226" width="10.7265625" style="395" customWidth="1"/>
    <col min="12227" max="12227" width="11" style="395" customWidth="1"/>
    <col min="12228" max="12228" width="10.54296875" style="395" customWidth="1"/>
    <col min="12229" max="12229" width="10" style="395" customWidth="1"/>
    <col min="12230" max="12230" width="10.453125" style="395" customWidth="1"/>
    <col min="12231" max="12232" width="12" style="395" customWidth="1"/>
    <col min="12233" max="12234" width="1" style="395" customWidth="1"/>
    <col min="12235" max="12235" width="12.26953125" style="395" bestFit="1" customWidth="1"/>
    <col min="12236" max="12236" width="0.54296875" style="395" customWidth="1"/>
    <col min="12237" max="12237" width="12.453125" style="395" customWidth="1"/>
    <col min="12238" max="12238" width="13.54296875" style="395" customWidth="1"/>
    <col min="12239" max="12243" width="0" style="395" hidden="1" customWidth="1"/>
    <col min="12244" max="12244" width="14.7265625" style="395" customWidth="1"/>
    <col min="12245" max="12245" width="7.7265625" style="395" customWidth="1"/>
    <col min="12246" max="12246" width="13.26953125" style="395" bestFit="1" customWidth="1"/>
    <col min="12247" max="12247" width="11.7265625" style="395" customWidth="1"/>
    <col min="12248" max="12248" width="11.26953125" style="395" bestFit="1" customWidth="1"/>
    <col min="12249" max="12479" width="9.26953125" style="395"/>
    <col min="12480" max="12480" width="6" style="395" bestFit="1" customWidth="1"/>
    <col min="12481" max="12481" width="0.7265625" style="395" customWidth="1"/>
    <col min="12482" max="12482" width="10.7265625" style="395" customWidth="1"/>
    <col min="12483" max="12483" width="11" style="395" customWidth="1"/>
    <col min="12484" max="12484" width="10.54296875" style="395" customWidth="1"/>
    <col min="12485" max="12485" width="10" style="395" customWidth="1"/>
    <col min="12486" max="12486" width="10.453125" style="395" customWidth="1"/>
    <col min="12487" max="12488" width="12" style="395" customWidth="1"/>
    <col min="12489" max="12490" width="1" style="395" customWidth="1"/>
    <col min="12491" max="12491" width="12.26953125" style="395" bestFit="1" customWidth="1"/>
    <col min="12492" max="12492" width="0.54296875" style="395" customWidth="1"/>
    <col min="12493" max="12493" width="12.453125" style="395" customWidth="1"/>
    <col min="12494" max="12494" width="13.54296875" style="395" customWidth="1"/>
    <col min="12495" max="12499" width="0" style="395" hidden="1" customWidth="1"/>
    <col min="12500" max="12500" width="14.7265625" style="395" customWidth="1"/>
    <col min="12501" max="12501" width="7.7265625" style="395" customWidth="1"/>
    <col min="12502" max="12502" width="13.26953125" style="395" bestFit="1" customWidth="1"/>
    <col min="12503" max="12503" width="11.7265625" style="395" customWidth="1"/>
    <col min="12504" max="12504" width="11.26953125" style="395" bestFit="1" customWidth="1"/>
    <col min="12505" max="12735" width="9.26953125" style="395"/>
    <col min="12736" max="12736" width="6" style="395" bestFit="1" customWidth="1"/>
    <col min="12737" max="12737" width="0.7265625" style="395" customWidth="1"/>
    <col min="12738" max="12738" width="10.7265625" style="395" customWidth="1"/>
    <col min="12739" max="12739" width="11" style="395" customWidth="1"/>
    <col min="12740" max="12740" width="10.54296875" style="395" customWidth="1"/>
    <col min="12741" max="12741" width="10" style="395" customWidth="1"/>
    <col min="12742" max="12742" width="10.453125" style="395" customWidth="1"/>
    <col min="12743" max="12744" width="12" style="395" customWidth="1"/>
    <col min="12745" max="12746" width="1" style="395" customWidth="1"/>
    <col min="12747" max="12747" width="12.26953125" style="395" bestFit="1" customWidth="1"/>
    <col min="12748" max="12748" width="0.54296875" style="395" customWidth="1"/>
    <col min="12749" max="12749" width="12.453125" style="395" customWidth="1"/>
    <col min="12750" max="12750" width="13.54296875" style="395" customWidth="1"/>
    <col min="12751" max="12755" width="0" style="395" hidden="1" customWidth="1"/>
    <col min="12756" max="12756" width="14.7265625" style="395" customWidth="1"/>
    <col min="12757" max="12757" width="7.7265625" style="395" customWidth="1"/>
    <col min="12758" max="12758" width="13.26953125" style="395" bestFit="1" customWidth="1"/>
    <col min="12759" max="12759" width="11.7265625" style="395" customWidth="1"/>
    <col min="12760" max="12760" width="11.26953125" style="395" bestFit="1" customWidth="1"/>
    <col min="12761" max="12991" width="9.26953125" style="395"/>
    <col min="12992" max="12992" width="6" style="395" bestFit="1" customWidth="1"/>
    <col min="12993" max="12993" width="0.7265625" style="395" customWidth="1"/>
    <col min="12994" max="12994" width="10.7265625" style="395" customWidth="1"/>
    <col min="12995" max="12995" width="11" style="395" customWidth="1"/>
    <col min="12996" max="12996" width="10.54296875" style="395" customWidth="1"/>
    <col min="12997" max="12997" width="10" style="395" customWidth="1"/>
    <col min="12998" max="12998" width="10.453125" style="395" customWidth="1"/>
    <col min="12999" max="13000" width="12" style="395" customWidth="1"/>
    <col min="13001" max="13002" width="1" style="395" customWidth="1"/>
    <col min="13003" max="13003" width="12.26953125" style="395" bestFit="1" customWidth="1"/>
    <col min="13004" max="13004" width="0.54296875" style="395" customWidth="1"/>
    <col min="13005" max="13005" width="12.453125" style="395" customWidth="1"/>
    <col min="13006" max="13006" width="13.54296875" style="395" customWidth="1"/>
    <col min="13007" max="13011" width="0" style="395" hidden="1" customWidth="1"/>
    <col min="13012" max="13012" width="14.7265625" style="395" customWidth="1"/>
    <col min="13013" max="13013" width="7.7265625" style="395" customWidth="1"/>
    <col min="13014" max="13014" width="13.26953125" style="395" bestFit="1" customWidth="1"/>
    <col min="13015" max="13015" width="11.7265625" style="395" customWidth="1"/>
    <col min="13016" max="13016" width="11.26953125" style="395" bestFit="1" customWidth="1"/>
    <col min="13017" max="13247" width="9.26953125" style="395"/>
    <col min="13248" max="13248" width="6" style="395" bestFit="1" customWidth="1"/>
    <col min="13249" max="13249" width="0.7265625" style="395" customWidth="1"/>
    <col min="13250" max="13250" width="10.7265625" style="395" customWidth="1"/>
    <col min="13251" max="13251" width="11" style="395" customWidth="1"/>
    <col min="13252" max="13252" width="10.54296875" style="395" customWidth="1"/>
    <col min="13253" max="13253" width="10" style="395" customWidth="1"/>
    <col min="13254" max="13254" width="10.453125" style="395" customWidth="1"/>
    <col min="13255" max="13256" width="12" style="395" customWidth="1"/>
    <col min="13257" max="13258" width="1" style="395" customWidth="1"/>
    <col min="13259" max="13259" width="12.26953125" style="395" bestFit="1" customWidth="1"/>
    <col min="13260" max="13260" width="0.54296875" style="395" customWidth="1"/>
    <col min="13261" max="13261" width="12.453125" style="395" customWidth="1"/>
    <col min="13262" max="13262" width="13.54296875" style="395" customWidth="1"/>
    <col min="13263" max="13267" width="0" style="395" hidden="1" customWidth="1"/>
    <col min="13268" max="13268" width="14.7265625" style="395" customWidth="1"/>
    <col min="13269" max="13269" width="7.7265625" style="395" customWidth="1"/>
    <col min="13270" max="13270" width="13.26953125" style="395" bestFit="1" customWidth="1"/>
    <col min="13271" max="13271" width="11.7265625" style="395" customWidth="1"/>
    <col min="13272" max="13272" width="11.26953125" style="395" bestFit="1" customWidth="1"/>
    <col min="13273" max="13503" width="9.26953125" style="395"/>
    <col min="13504" max="13504" width="6" style="395" bestFit="1" customWidth="1"/>
    <col min="13505" max="13505" width="0.7265625" style="395" customWidth="1"/>
    <col min="13506" max="13506" width="10.7265625" style="395" customWidth="1"/>
    <col min="13507" max="13507" width="11" style="395" customWidth="1"/>
    <col min="13508" max="13508" width="10.54296875" style="395" customWidth="1"/>
    <col min="13509" max="13509" width="10" style="395" customWidth="1"/>
    <col min="13510" max="13510" width="10.453125" style="395" customWidth="1"/>
    <col min="13511" max="13512" width="12" style="395" customWidth="1"/>
    <col min="13513" max="13514" width="1" style="395" customWidth="1"/>
    <col min="13515" max="13515" width="12.26953125" style="395" bestFit="1" customWidth="1"/>
    <col min="13516" max="13516" width="0.54296875" style="395" customWidth="1"/>
    <col min="13517" max="13517" width="12.453125" style="395" customWidth="1"/>
    <col min="13518" max="13518" width="13.54296875" style="395" customWidth="1"/>
    <col min="13519" max="13523" width="0" style="395" hidden="1" customWidth="1"/>
    <col min="13524" max="13524" width="14.7265625" style="395" customWidth="1"/>
    <col min="13525" max="13525" width="7.7265625" style="395" customWidth="1"/>
    <col min="13526" max="13526" width="13.26953125" style="395" bestFit="1" customWidth="1"/>
    <col min="13527" max="13527" width="11.7265625" style="395" customWidth="1"/>
    <col min="13528" max="13528" width="11.26953125" style="395" bestFit="1" customWidth="1"/>
    <col min="13529" max="13759" width="9.26953125" style="395"/>
    <col min="13760" max="13760" width="6" style="395" bestFit="1" customWidth="1"/>
    <col min="13761" max="13761" width="0.7265625" style="395" customWidth="1"/>
    <col min="13762" max="13762" width="10.7265625" style="395" customWidth="1"/>
    <col min="13763" max="13763" width="11" style="395" customWidth="1"/>
    <col min="13764" max="13764" width="10.54296875" style="395" customWidth="1"/>
    <col min="13765" max="13765" width="10" style="395" customWidth="1"/>
    <col min="13766" max="13766" width="10.453125" style="395" customWidth="1"/>
    <col min="13767" max="13768" width="12" style="395" customWidth="1"/>
    <col min="13769" max="13770" width="1" style="395" customWidth="1"/>
    <col min="13771" max="13771" width="12.26953125" style="395" bestFit="1" customWidth="1"/>
    <col min="13772" max="13772" width="0.54296875" style="395" customWidth="1"/>
    <col min="13773" max="13773" width="12.453125" style="395" customWidth="1"/>
    <col min="13774" max="13774" width="13.54296875" style="395" customWidth="1"/>
    <col min="13775" max="13779" width="0" style="395" hidden="1" customWidth="1"/>
    <col min="13780" max="13780" width="14.7265625" style="395" customWidth="1"/>
    <col min="13781" max="13781" width="7.7265625" style="395" customWidth="1"/>
    <col min="13782" max="13782" width="13.26953125" style="395" bestFit="1" customWidth="1"/>
    <col min="13783" max="13783" width="11.7265625" style="395" customWidth="1"/>
    <col min="13784" max="13784" width="11.26953125" style="395" bestFit="1" customWidth="1"/>
    <col min="13785" max="14015" width="9.26953125" style="395"/>
    <col min="14016" max="14016" width="6" style="395" bestFit="1" customWidth="1"/>
    <col min="14017" max="14017" width="0.7265625" style="395" customWidth="1"/>
    <col min="14018" max="14018" width="10.7265625" style="395" customWidth="1"/>
    <col min="14019" max="14019" width="11" style="395" customWidth="1"/>
    <col min="14020" max="14020" width="10.54296875" style="395" customWidth="1"/>
    <col min="14021" max="14021" width="10" style="395" customWidth="1"/>
    <col min="14022" max="14022" width="10.453125" style="395" customWidth="1"/>
    <col min="14023" max="14024" width="12" style="395" customWidth="1"/>
    <col min="14025" max="14026" width="1" style="395" customWidth="1"/>
    <col min="14027" max="14027" width="12.26953125" style="395" bestFit="1" customWidth="1"/>
    <col min="14028" max="14028" width="0.54296875" style="395" customWidth="1"/>
    <col min="14029" max="14029" width="12.453125" style="395" customWidth="1"/>
    <col min="14030" max="14030" width="13.54296875" style="395" customWidth="1"/>
    <col min="14031" max="14035" width="0" style="395" hidden="1" customWidth="1"/>
    <col min="14036" max="14036" width="14.7265625" style="395" customWidth="1"/>
    <col min="14037" max="14037" width="7.7265625" style="395" customWidth="1"/>
    <col min="14038" max="14038" width="13.26953125" style="395" bestFit="1" customWidth="1"/>
    <col min="14039" max="14039" width="11.7265625" style="395" customWidth="1"/>
    <col min="14040" max="14040" width="11.26953125" style="395" bestFit="1" customWidth="1"/>
    <col min="14041" max="14271" width="9.26953125" style="395"/>
    <col min="14272" max="14272" width="6" style="395" bestFit="1" customWidth="1"/>
    <col min="14273" max="14273" width="0.7265625" style="395" customWidth="1"/>
    <col min="14274" max="14274" width="10.7265625" style="395" customWidth="1"/>
    <col min="14275" max="14275" width="11" style="395" customWidth="1"/>
    <col min="14276" max="14276" width="10.54296875" style="395" customWidth="1"/>
    <col min="14277" max="14277" width="10" style="395" customWidth="1"/>
    <col min="14278" max="14278" width="10.453125" style="395" customWidth="1"/>
    <col min="14279" max="14280" width="12" style="395" customWidth="1"/>
    <col min="14281" max="14282" width="1" style="395" customWidth="1"/>
    <col min="14283" max="14283" width="12.26953125" style="395" bestFit="1" customWidth="1"/>
    <col min="14284" max="14284" width="0.54296875" style="395" customWidth="1"/>
    <col min="14285" max="14285" width="12.453125" style="395" customWidth="1"/>
    <col min="14286" max="14286" width="13.54296875" style="395" customWidth="1"/>
    <col min="14287" max="14291" width="0" style="395" hidden="1" customWidth="1"/>
    <col min="14292" max="14292" width="14.7265625" style="395" customWidth="1"/>
    <col min="14293" max="14293" width="7.7265625" style="395" customWidth="1"/>
    <col min="14294" max="14294" width="13.26953125" style="395" bestFit="1" customWidth="1"/>
    <col min="14295" max="14295" width="11.7265625" style="395" customWidth="1"/>
    <col min="14296" max="14296" width="11.26953125" style="395" bestFit="1" customWidth="1"/>
    <col min="14297" max="14527" width="9.26953125" style="395"/>
    <col min="14528" max="14528" width="6" style="395" bestFit="1" customWidth="1"/>
    <col min="14529" max="14529" width="0.7265625" style="395" customWidth="1"/>
    <col min="14530" max="14530" width="10.7265625" style="395" customWidth="1"/>
    <col min="14531" max="14531" width="11" style="395" customWidth="1"/>
    <col min="14532" max="14532" width="10.54296875" style="395" customWidth="1"/>
    <col min="14533" max="14533" width="10" style="395" customWidth="1"/>
    <col min="14534" max="14534" width="10.453125" style="395" customWidth="1"/>
    <col min="14535" max="14536" width="12" style="395" customWidth="1"/>
    <col min="14537" max="14538" width="1" style="395" customWidth="1"/>
    <col min="14539" max="14539" width="12.26953125" style="395" bestFit="1" customWidth="1"/>
    <col min="14540" max="14540" width="0.54296875" style="395" customWidth="1"/>
    <col min="14541" max="14541" width="12.453125" style="395" customWidth="1"/>
    <col min="14542" max="14542" width="13.54296875" style="395" customWidth="1"/>
    <col min="14543" max="14547" width="0" style="395" hidden="1" customWidth="1"/>
    <col min="14548" max="14548" width="14.7265625" style="395" customWidth="1"/>
    <col min="14549" max="14549" width="7.7265625" style="395" customWidth="1"/>
    <col min="14550" max="14550" width="13.26953125" style="395" bestFit="1" customWidth="1"/>
    <col min="14551" max="14551" width="11.7265625" style="395" customWidth="1"/>
    <col min="14552" max="14552" width="11.26953125" style="395" bestFit="1" customWidth="1"/>
    <col min="14553" max="14783" width="9.26953125" style="395"/>
    <col min="14784" max="14784" width="6" style="395" bestFit="1" customWidth="1"/>
    <col min="14785" max="14785" width="0.7265625" style="395" customWidth="1"/>
    <col min="14786" max="14786" width="10.7265625" style="395" customWidth="1"/>
    <col min="14787" max="14787" width="11" style="395" customWidth="1"/>
    <col min="14788" max="14788" width="10.54296875" style="395" customWidth="1"/>
    <col min="14789" max="14789" width="10" style="395" customWidth="1"/>
    <col min="14790" max="14790" width="10.453125" style="395" customWidth="1"/>
    <col min="14791" max="14792" width="12" style="395" customWidth="1"/>
    <col min="14793" max="14794" width="1" style="395" customWidth="1"/>
    <col min="14795" max="14795" width="12.26953125" style="395" bestFit="1" customWidth="1"/>
    <col min="14796" max="14796" width="0.54296875" style="395" customWidth="1"/>
    <col min="14797" max="14797" width="12.453125" style="395" customWidth="1"/>
    <col min="14798" max="14798" width="13.54296875" style="395" customWidth="1"/>
    <col min="14799" max="14803" width="0" style="395" hidden="1" customWidth="1"/>
    <col min="14804" max="14804" width="14.7265625" style="395" customWidth="1"/>
    <col min="14805" max="14805" width="7.7265625" style="395" customWidth="1"/>
    <col min="14806" max="14806" width="13.26953125" style="395" bestFit="1" customWidth="1"/>
    <col min="14807" max="14807" width="11.7265625" style="395" customWidth="1"/>
    <col min="14808" max="14808" width="11.26953125" style="395" bestFit="1" customWidth="1"/>
    <col min="14809" max="15039" width="9.26953125" style="395"/>
    <col min="15040" max="15040" width="6" style="395" bestFit="1" customWidth="1"/>
    <col min="15041" max="15041" width="0.7265625" style="395" customWidth="1"/>
    <col min="15042" max="15042" width="10.7265625" style="395" customWidth="1"/>
    <col min="15043" max="15043" width="11" style="395" customWidth="1"/>
    <col min="15044" max="15044" width="10.54296875" style="395" customWidth="1"/>
    <col min="15045" max="15045" width="10" style="395" customWidth="1"/>
    <col min="15046" max="15046" width="10.453125" style="395" customWidth="1"/>
    <col min="15047" max="15048" width="12" style="395" customWidth="1"/>
    <col min="15049" max="15050" width="1" style="395" customWidth="1"/>
    <col min="15051" max="15051" width="12.26953125" style="395" bestFit="1" customWidth="1"/>
    <col min="15052" max="15052" width="0.54296875" style="395" customWidth="1"/>
    <col min="15053" max="15053" width="12.453125" style="395" customWidth="1"/>
    <col min="15054" max="15054" width="13.54296875" style="395" customWidth="1"/>
    <col min="15055" max="15059" width="0" style="395" hidden="1" customWidth="1"/>
    <col min="15060" max="15060" width="14.7265625" style="395" customWidth="1"/>
    <col min="15061" max="15061" width="7.7265625" style="395" customWidth="1"/>
    <col min="15062" max="15062" width="13.26953125" style="395" bestFit="1" customWidth="1"/>
    <col min="15063" max="15063" width="11.7265625" style="395" customWidth="1"/>
    <col min="15064" max="15064" width="11.26953125" style="395" bestFit="1" customWidth="1"/>
    <col min="15065" max="15295" width="9.26953125" style="395"/>
    <col min="15296" max="15296" width="6" style="395" bestFit="1" customWidth="1"/>
    <col min="15297" max="15297" width="0.7265625" style="395" customWidth="1"/>
    <col min="15298" max="15298" width="10.7265625" style="395" customWidth="1"/>
    <col min="15299" max="15299" width="11" style="395" customWidth="1"/>
    <col min="15300" max="15300" width="10.54296875" style="395" customWidth="1"/>
    <col min="15301" max="15301" width="10" style="395" customWidth="1"/>
    <col min="15302" max="15302" width="10.453125" style="395" customWidth="1"/>
    <col min="15303" max="15304" width="12" style="395" customWidth="1"/>
    <col min="15305" max="15306" width="1" style="395" customWidth="1"/>
    <col min="15307" max="15307" width="12.26953125" style="395" bestFit="1" customWidth="1"/>
    <col min="15308" max="15308" width="0.54296875" style="395" customWidth="1"/>
    <col min="15309" max="15309" width="12.453125" style="395" customWidth="1"/>
    <col min="15310" max="15310" width="13.54296875" style="395" customWidth="1"/>
    <col min="15311" max="15315" width="0" style="395" hidden="1" customWidth="1"/>
    <col min="15316" max="15316" width="14.7265625" style="395" customWidth="1"/>
    <col min="15317" max="15317" width="7.7265625" style="395" customWidth="1"/>
    <col min="15318" max="15318" width="13.26953125" style="395" bestFit="1" customWidth="1"/>
    <col min="15319" max="15319" width="11.7265625" style="395" customWidth="1"/>
    <col min="15320" max="15320" width="11.26953125" style="395" bestFit="1" customWidth="1"/>
    <col min="15321" max="15551" width="9.26953125" style="395"/>
    <col min="15552" max="15552" width="6" style="395" bestFit="1" customWidth="1"/>
    <col min="15553" max="15553" width="0.7265625" style="395" customWidth="1"/>
    <col min="15554" max="15554" width="10.7265625" style="395" customWidth="1"/>
    <col min="15555" max="15555" width="11" style="395" customWidth="1"/>
    <col min="15556" max="15556" width="10.54296875" style="395" customWidth="1"/>
    <col min="15557" max="15557" width="10" style="395" customWidth="1"/>
    <col min="15558" max="15558" width="10.453125" style="395" customWidth="1"/>
    <col min="15559" max="15560" width="12" style="395" customWidth="1"/>
    <col min="15561" max="15562" width="1" style="395" customWidth="1"/>
    <col min="15563" max="15563" width="12.26953125" style="395" bestFit="1" customWidth="1"/>
    <col min="15564" max="15564" width="0.54296875" style="395" customWidth="1"/>
    <col min="15565" max="15565" width="12.453125" style="395" customWidth="1"/>
    <col min="15566" max="15566" width="13.54296875" style="395" customWidth="1"/>
    <col min="15567" max="15571" width="0" style="395" hidden="1" customWidth="1"/>
    <col min="15572" max="15572" width="14.7265625" style="395" customWidth="1"/>
    <col min="15573" max="15573" width="7.7265625" style="395" customWidth="1"/>
    <col min="15574" max="15574" width="13.26953125" style="395" bestFit="1" customWidth="1"/>
    <col min="15575" max="15575" width="11.7265625" style="395" customWidth="1"/>
    <col min="15576" max="15576" width="11.26953125" style="395" bestFit="1" customWidth="1"/>
    <col min="15577" max="15807" width="9.26953125" style="395"/>
    <col min="15808" max="15808" width="6" style="395" bestFit="1" customWidth="1"/>
    <col min="15809" max="15809" width="0.7265625" style="395" customWidth="1"/>
    <col min="15810" max="15810" width="10.7265625" style="395" customWidth="1"/>
    <col min="15811" max="15811" width="11" style="395" customWidth="1"/>
    <col min="15812" max="15812" width="10.54296875" style="395" customWidth="1"/>
    <col min="15813" max="15813" width="10" style="395" customWidth="1"/>
    <col min="15814" max="15814" width="10.453125" style="395" customWidth="1"/>
    <col min="15815" max="15816" width="12" style="395" customWidth="1"/>
    <col min="15817" max="15818" width="1" style="395" customWidth="1"/>
    <col min="15819" max="15819" width="12.26953125" style="395" bestFit="1" customWidth="1"/>
    <col min="15820" max="15820" width="0.54296875" style="395" customWidth="1"/>
    <col min="15821" max="15821" width="12.453125" style="395" customWidth="1"/>
    <col min="15822" max="15822" width="13.54296875" style="395" customWidth="1"/>
    <col min="15823" max="15827" width="0" style="395" hidden="1" customWidth="1"/>
    <col min="15828" max="15828" width="14.7265625" style="395" customWidth="1"/>
    <col min="15829" max="15829" width="7.7265625" style="395" customWidth="1"/>
    <col min="15830" max="15830" width="13.26953125" style="395" bestFit="1" customWidth="1"/>
    <col min="15831" max="15831" width="11.7265625" style="395" customWidth="1"/>
    <col min="15832" max="15832" width="11.26953125" style="395" bestFit="1" customWidth="1"/>
    <col min="15833" max="16063" width="9.26953125" style="395"/>
    <col min="16064" max="16064" width="6" style="395" bestFit="1" customWidth="1"/>
    <col min="16065" max="16065" width="0.7265625" style="395" customWidth="1"/>
    <col min="16066" max="16066" width="10.7265625" style="395" customWidth="1"/>
    <col min="16067" max="16067" width="11" style="395" customWidth="1"/>
    <col min="16068" max="16068" width="10.54296875" style="395" customWidth="1"/>
    <col min="16069" max="16069" width="10" style="395" customWidth="1"/>
    <col min="16070" max="16070" width="10.453125" style="395" customWidth="1"/>
    <col min="16071" max="16072" width="12" style="395" customWidth="1"/>
    <col min="16073" max="16074" width="1" style="395" customWidth="1"/>
    <col min="16075" max="16075" width="12.26953125" style="395" bestFit="1" customWidth="1"/>
    <col min="16076" max="16076" width="0.54296875" style="395" customWidth="1"/>
    <col min="16077" max="16077" width="12.453125" style="395" customWidth="1"/>
    <col min="16078" max="16078" width="13.54296875" style="395" customWidth="1"/>
    <col min="16079" max="16083" width="0" style="395" hidden="1" customWidth="1"/>
    <col min="16084" max="16084" width="14.7265625" style="395" customWidth="1"/>
    <col min="16085" max="16085" width="7.7265625" style="395" customWidth="1"/>
    <col min="16086" max="16086" width="13.26953125" style="395" bestFit="1" customWidth="1"/>
    <col min="16087" max="16087" width="11.7265625" style="395" customWidth="1"/>
    <col min="16088" max="16088" width="11.26953125" style="395" bestFit="1" customWidth="1"/>
    <col min="16089" max="16340" width="9.26953125" style="395"/>
    <col min="16341" max="16384" width="9.26953125" style="395" customWidth="1"/>
  </cols>
  <sheetData>
    <row r="1" spans="1:26" s="370" customFormat="1">
      <c r="A1" s="388">
        <f>'Note-30'!A1+1</f>
        <v>31</v>
      </c>
      <c r="B1" s="361" t="s">
        <v>276</v>
      </c>
      <c r="H1" s="412"/>
      <c r="I1" s="412"/>
      <c r="J1" s="412"/>
      <c r="K1" s="412"/>
      <c r="L1" s="412"/>
      <c r="M1" s="412"/>
      <c r="N1" s="412"/>
      <c r="O1" s="412"/>
      <c r="P1" s="412"/>
      <c r="Q1" s="413"/>
      <c r="R1" s="412"/>
    </row>
    <row r="2" spans="1:26" s="370" customFormat="1" ht="6" customHeight="1">
      <c r="A2" s="388"/>
      <c r="B2" s="361"/>
      <c r="H2" s="412"/>
      <c r="I2" s="412"/>
      <c r="J2" s="412"/>
      <c r="K2" s="412"/>
      <c r="L2" s="412"/>
      <c r="M2" s="412"/>
      <c r="N2" s="412"/>
      <c r="O2" s="412"/>
      <c r="P2" s="412"/>
      <c r="Q2" s="413"/>
      <c r="R2" s="412"/>
    </row>
    <row r="3" spans="1:26" s="370" customFormat="1" ht="38.25" customHeight="1">
      <c r="A3" s="388"/>
      <c r="B3" s="1115" t="s">
        <v>749</v>
      </c>
      <c r="C3" s="1115"/>
      <c r="D3" s="1115"/>
      <c r="E3" s="1115"/>
      <c r="F3" s="1115"/>
      <c r="G3" s="1115"/>
      <c r="H3" s="1115"/>
      <c r="I3" s="1115"/>
      <c r="J3" s="1115"/>
      <c r="K3" s="1115"/>
      <c r="L3" s="1115"/>
      <c r="M3" s="1115"/>
      <c r="N3" s="1115"/>
      <c r="O3" s="1115"/>
      <c r="P3" s="1115"/>
      <c r="Q3" s="1115"/>
      <c r="R3" s="1115"/>
    </row>
    <row r="4" spans="1:26" s="370" customFormat="1" ht="15" customHeight="1">
      <c r="A4" s="388"/>
      <c r="B4" s="1116" t="s">
        <v>249</v>
      </c>
      <c r="C4" s="1117"/>
      <c r="D4" s="1117"/>
      <c r="E4" s="1118"/>
      <c r="F4" s="414"/>
      <c r="G4" s="1117" t="s">
        <v>250</v>
      </c>
      <c r="H4" s="1117"/>
      <c r="I4" s="1117"/>
      <c r="J4" s="1118"/>
      <c r="K4" s="414"/>
      <c r="L4" s="1116" t="s">
        <v>251</v>
      </c>
      <c r="M4" s="1117"/>
      <c r="N4" s="1118"/>
      <c r="O4" s="414"/>
      <c r="P4" s="1125" t="s">
        <v>252</v>
      </c>
      <c r="Q4" s="1126"/>
      <c r="R4" s="1127"/>
    </row>
    <row r="5" spans="1:26" s="370" customFormat="1">
      <c r="A5" s="388"/>
      <c r="B5" s="1119"/>
      <c r="C5" s="1120"/>
      <c r="D5" s="1120"/>
      <c r="E5" s="1121"/>
      <c r="F5" s="416"/>
      <c r="G5" s="1120"/>
      <c r="H5" s="1120"/>
      <c r="I5" s="1120"/>
      <c r="J5" s="1121"/>
      <c r="K5" s="416"/>
      <c r="L5" s="1119"/>
      <c r="M5" s="1120"/>
      <c r="N5" s="1121"/>
      <c r="O5" s="416"/>
      <c r="P5" s="417">
        <v>2022</v>
      </c>
      <c r="Q5" s="1128">
        <v>2021</v>
      </c>
      <c r="R5" s="1129"/>
    </row>
    <row r="6" spans="1:26" s="370" customFormat="1">
      <c r="A6" s="388"/>
      <c r="B6" s="1122"/>
      <c r="C6" s="1123"/>
      <c r="D6" s="1123"/>
      <c r="E6" s="1124"/>
      <c r="F6" s="418"/>
      <c r="G6" s="1123"/>
      <c r="H6" s="1123"/>
      <c r="I6" s="1123"/>
      <c r="J6" s="1124"/>
      <c r="K6" s="418"/>
      <c r="L6" s="1122"/>
      <c r="M6" s="1123"/>
      <c r="N6" s="1124"/>
      <c r="O6" s="418"/>
      <c r="P6" s="706" t="s">
        <v>20</v>
      </c>
      <c r="Q6" s="1130" t="s">
        <v>20</v>
      </c>
      <c r="R6" s="1131"/>
    </row>
    <row r="7" spans="1:26" s="370" customFormat="1" ht="5.15" customHeight="1">
      <c r="A7" s="396"/>
      <c r="B7" s="419"/>
      <c r="C7" s="419"/>
      <c r="D7" s="419"/>
      <c r="E7" s="419"/>
      <c r="F7" s="419"/>
      <c r="G7" s="419"/>
      <c r="H7" s="415"/>
      <c r="I7" s="415"/>
      <c r="J7" s="420"/>
      <c r="K7" s="420"/>
      <c r="N7" s="420"/>
      <c r="O7" s="420"/>
      <c r="P7" s="420"/>
      <c r="Q7" s="1136"/>
      <c r="R7" s="1136"/>
    </row>
    <row r="8" spans="1:26" s="370" customFormat="1" ht="16.399999999999999" customHeight="1">
      <c r="A8" s="388"/>
      <c r="B8" s="1135" t="s">
        <v>902</v>
      </c>
      <c r="C8" s="1135"/>
      <c r="D8" s="1135"/>
      <c r="E8" s="1135"/>
      <c r="F8" s="421"/>
      <c r="G8" s="1109" t="s">
        <v>253</v>
      </c>
      <c r="H8" s="1109"/>
      <c r="I8" s="1109"/>
      <c r="J8" s="1109"/>
      <c r="K8" s="422"/>
      <c r="L8" s="1109" t="s">
        <v>310</v>
      </c>
      <c r="M8" s="1109"/>
      <c r="N8" s="1109"/>
      <c r="O8" s="422"/>
      <c r="P8" s="423">
        <f>-'Notes 6-29'!J415+'Notes 6-29'!J61+'Notes 6-29'!J69</f>
        <v>2821884.8299999996</v>
      </c>
      <c r="Q8" s="1137">
        <f>-'Notes 6-29'!L415+'Notes 6-29'!L61+'Notes 6-29'!L69</f>
        <v>2412890.6800000002</v>
      </c>
      <c r="R8" s="1138"/>
      <c r="X8" s="491"/>
      <c r="Z8" s="374"/>
    </row>
    <row r="9" spans="1:26" s="370" customFormat="1" ht="16.399999999999999" customHeight="1">
      <c r="A9" s="388"/>
      <c r="B9" s="1135" t="s">
        <v>917</v>
      </c>
      <c r="C9" s="1135"/>
      <c r="D9" s="1135"/>
      <c r="E9" s="1135"/>
      <c r="F9" s="424"/>
      <c r="G9" s="1109" t="s">
        <v>254</v>
      </c>
      <c r="H9" s="1109"/>
      <c r="I9" s="1109"/>
      <c r="J9" s="1109"/>
      <c r="K9" s="422"/>
      <c r="L9" s="1109" t="s">
        <v>310</v>
      </c>
      <c r="M9" s="1109"/>
      <c r="N9" s="1109"/>
      <c r="O9" s="422"/>
      <c r="P9" s="428">
        <f>-'Notes 6-29'!J408</f>
        <v>-2137412.5399999996</v>
      </c>
      <c r="Q9" s="1137">
        <f>-'Notes 6-29'!L408</f>
        <v>-1943378.9099999997</v>
      </c>
      <c r="R9" s="1138"/>
      <c r="Z9" s="374"/>
    </row>
    <row r="10" spans="1:26" s="370" customFormat="1" ht="16.399999999999999" customHeight="1">
      <c r="A10" s="388"/>
      <c r="B10" s="1135" t="s">
        <v>918</v>
      </c>
      <c r="C10" s="1135"/>
      <c r="D10" s="1135"/>
      <c r="E10" s="1135"/>
      <c r="F10" s="421"/>
      <c r="G10" s="1109" t="s">
        <v>254</v>
      </c>
      <c r="H10" s="1109"/>
      <c r="I10" s="1109"/>
      <c r="J10" s="1109"/>
      <c r="K10" s="422"/>
      <c r="L10" s="1109" t="s">
        <v>310</v>
      </c>
      <c r="M10" s="1109"/>
      <c r="N10" s="1109"/>
      <c r="O10" s="422"/>
      <c r="P10" s="423">
        <f>'Notes 6-29'!J63</f>
        <v>38836.04</v>
      </c>
      <c r="Q10" s="1113">
        <f>'Notes 6-29'!L63</f>
        <v>0</v>
      </c>
      <c r="R10" s="1114"/>
      <c r="X10" s="491"/>
      <c r="Z10" s="374"/>
    </row>
    <row r="11" spans="1:26" s="370" customFormat="1" ht="16.399999999999999" customHeight="1">
      <c r="A11" s="388"/>
      <c r="B11" s="1135" t="s">
        <v>910</v>
      </c>
      <c r="C11" s="1135"/>
      <c r="D11" s="1135"/>
      <c r="E11" s="1135"/>
      <c r="F11" s="421"/>
      <c r="G11" s="1109" t="s">
        <v>254</v>
      </c>
      <c r="H11" s="1109"/>
      <c r="I11" s="1109"/>
      <c r="J11" s="1109"/>
      <c r="K11" s="422"/>
      <c r="L11" s="1109" t="s">
        <v>310</v>
      </c>
      <c r="M11" s="1109"/>
      <c r="N11" s="1109"/>
      <c r="O11" s="422"/>
      <c r="P11" s="423">
        <f>'Notes 6-29'!J65+'Notes 6-29'!J70</f>
        <v>0</v>
      </c>
      <c r="Q11" s="1113">
        <f>'Notes 6-29'!L65+'Notes 6-29'!L70</f>
        <v>33492.82</v>
      </c>
      <c r="R11" s="1114"/>
      <c r="X11" s="491"/>
      <c r="Z11" s="374"/>
    </row>
    <row r="12" spans="1:26" s="370" customFormat="1" ht="16.399999999999999" hidden="1" customHeight="1">
      <c r="A12" s="388"/>
      <c r="B12" s="1135" t="s">
        <v>742</v>
      </c>
      <c r="C12" s="1135"/>
      <c r="D12" s="1135"/>
      <c r="E12" s="1135"/>
      <c r="F12" s="421"/>
      <c r="G12" s="1109" t="s">
        <v>254</v>
      </c>
      <c r="H12" s="1109"/>
      <c r="I12" s="1109"/>
      <c r="J12" s="1109"/>
      <c r="K12" s="422"/>
      <c r="L12" s="1109" t="s">
        <v>310</v>
      </c>
      <c r="M12" s="1109"/>
      <c r="N12" s="1109"/>
      <c r="O12" s="422"/>
      <c r="P12" s="423">
        <f>'Notes 6-29'!J64-'Notes 6-29'!J409</f>
        <v>0</v>
      </c>
      <c r="Q12" s="1113">
        <f>'Notes 6-29'!L64-'Notes 6-29'!L409</f>
        <v>0</v>
      </c>
      <c r="R12" s="1114"/>
      <c r="X12" s="491"/>
      <c r="Z12" s="374"/>
    </row>
    <row r="13" spans="1:26" s="370" customFormat="1" ht="16.399999999999999" customHeight="1">
      <c r="A13" s="388"/>
      <c r="B13" s="1135" t="s">
        <v>919</v>
      </c>
      <c r="C13" s="1135"/>
      <c r="D13" s="1135"/>
      <c r="E13" s="1135"/>
      <c r="F13" s="421"/>
      <c r="G13" s="1109" t="s">
        <v>254</v>
      </c>
      <c r="H13" s="1109"/>
      <c r="I13" s="1109"/>
      <c r="J13" s="1109"/>
      <c r="K13" s="422"/>
      <c r="L13" s="1109" t="s">
        <v>310</v>
      </c>
      <c r="M13" s="1109"/>
      <c r="N13" s="1109"/>
      <c r="O13" s="422"/>
      <c r="P13" s="423">
        <f>'Notes 6-29'!J62</f>
        <v>888395.97</v>
      </c>
      <c r="Q13" s="1113">
        <v>0</v>
      </c>
      <c r="R13" s="1114"/>
      <c r="Z13" s="491"/>
    </row>
    <row r="14" spans="1:26" s="370" customFormat="1" ht="16.399999999999999" hidden="1" customHeight="1">
      <c r="A14" s="388"/>
      <c r="B14" s="1132" t="s">
        <v>615</v>
      </c>
      <c r="C14" s="1133"/>
      <c r="D14" s="1133"/>
      <c r="E14" s="1134"/>
      <c r="F14" s="425"/>
      <c r="G14" s="1105" t="s">
        <v>254</v>
      </c>
      <c r="H14" s="1105"/>
      <c r="I14" s="1105"/>
      <c r="J14" s="1106"/>
      <c r="K14" s="426"/>
      <c r="L14" s="1110" t="s">
        <v>310</v>
      </c>
      <c r="M14" s="1111"/>
      <c r="N14" s="1112"/>
      <c r="O14" s="427"/>
      <c r="P14" s="428">
        <v>0</v>
      </c>
      <c r="Q14" s="1107">
        <v>0</v>
      </c>
      <c r="R14" s="1108"/>
    </row>
    <row r="15" spans="1:26" s="429" customFormat="1" ht="15" thickBot="1">
      <c r="A15" s="388"/>
      <c r="C15" s="361"/>
      <c r="D15" s="361"/>
      <c r="E15" s="415"/>
      <c r="F15" s="415"/>
      <c r="G15" s="415"/>
      <c r="H15" s="416"/>
      <c r="I15" s="416"/>
      <c r="J15" s="430"/>
      <c r="K15" s="430"/>
      <c r="P15" s="431">
        <f>SUM(P8:P14)</f>
        <v>1611704.3</v>
      </c>
      <c r="Q15" s="1104">
        <f>SUM(Q8:R14)</f>
        <v>503004.59000000049</v>
      </c>
      <c r="R15" s="1104"/>
    </row>
    <row r="16" spans="1:26" ht="6.75" customHeight="1" thickTop="1">
      <c r="A16" s="394"/>
      <c r="B16" s="395"/>
      <c r="C16" s="397"/>
      <c r="D16" s="397"/>
      <c r="E16" s="397"/>
      <c r="F16" s="397"/>
      <c r="G16" s="397"/>
      <c r="H16" s="397"/>
      <c r="I16" s="397"/>
      <c r="J16" s="397"/>
      <c r="K16" s="397"/>
      <c r="L16" s="397"/>
      <c r="M16" s="397"/>
      <c r="N16" s="397"/>
      <c r="O16" s="397"/>
      <c r="P16" s="397"/>
      <c r="Q16" s="397"/>
      <c r="R16" s="397"/>
    </row>
    <row r="17" spans="1:18">
      <c r="A17" s="388">
        <f>A1+1</f>
        <v>32</v>
      </c>
      <c r="B17" s="393" t="s">
        <v>277</v>
      </c>
      <c r="C17" s="395"/>
      <c r="D17" s="420"/>
      <c r="E17" s="420"/>
      <c r="F17" s="420"/>
      <c r="G17" s="420"/>
      <c r="H17" s="420"/>
      <c r="I17" s="420"/>
      <c r="J17" s="420"/>
      <c r="K17" s="420"/>
      <c r="L17" s="420"/>
      <c r="M17" s="420"/>
      <c r="N17" s="433"/>
      <c r="O17" s="433"/>
      <c r="P17" s="434">
        <v>2022</v>
      </c>
      <c r="Q17" s="435"/>
      <c r="R17" s="436">
        <v>2021</v>
      </c>
    </row>
    <row r="18" spans="1:18" ht="3.75" customHeight="1">
      <c r="B18" s="393"/>
      <c r="C18" s="395"/>
      <c r="D18" s="420"/>
      <c r="E18" s="420"/>
      <c r="F18" s="420"/>
      <c r="G18" s="420"/>
      <c r="H18" s="420"/>
      <c r="I18" s="420"/>
      <c r="J18" s="420"/>
      <c r="K18" s="420"/>
      <c r="L18" s="420"/>
      <c r="M18" s="420"/>
      <c r="N18" s="433"/>
      <c r="O18" s="433"/>
      <c r="P18" s="437"/>
      <c r="Q18" s="435"/>
      <c r="R18" s="438"/>
    </row>
    <row r="19" spans="1:18">
      <c r="B19" s="393" t="s">
        <v>286</v>
      </c>
      <c r="C19" s="395"/>
      <c r="D19" s="420"/>
      <c r="E19" s="420"/>
      <c r="F19" s="420"/>
      <c r="G19" s="420"/>
      <c r="H19" s="420"/>
      <c r="I19" s="420"/>
      <c r="J19" s="420"/>
      <c r="K19" s="420"/>
      <c r="L19" s="420"/>
      <c r="M19" s="420"/>
      <c r="N19" s="433"/>
      <c r="O19" s="433"/>
      <c r="P19" s="439"/>
      <c r="R19" s="440"/>
    </row>
    <row r="20" spans="1:18" ht="15" thickBot="1">
      <c r="B20" s="399" t="s">
        <v>261</v>
      </c>
      <c r="C20" s="395"/>
      <c r="D20" s="435"/>
      <c r="E20" s="395"/>
      <c r="F20" s="395"/>
      <c r="G20" s="395"/>
      <c r="H20" s="420"/>
      <c r="I20" s="420"/>
      <c r="J20" s="420"/>
      <c r="K20" s="420"/>
      <c r="L20" s="420"/>
      <c r="M20" s="420"/>
      <c r="N20" s="433"/>
      <c r="O20" s="433"/>
      <c r="P20" s="431">
        <v>56009.777083889938</v>
      </c>
      <c r="Q20" s="454"/>
      <c r="R20" s="431">
        <v>56009.777083889938</v>
      </c>
    </row>
    <row r="21" spans="1:18" ht="6" customHeight="1" thickTop="1">
      <c r="N21" s="441"/>
      <c r="O21" s="441"/>
      <c r="P21" s="442"/>
      <c r="R21" s="442"/>
    </row>
    <row r="22" spans="1:18">
      <c r="B22" s="393" t="s">
        <v>287</v>
      </c>
      <c r="C22" s="395"/>
      <c r="D22" s="420"/>
      <c r="E22" s="420"/>
      <c r="F22" s="420"/>
      <c r="G22" s="420"/>
      <c r="H22" s="420"/>
      <c r="I22" s="420"/>
      <c r="J22" s="420"/>
      <c r="K22" s="420"/>
      <c r="L22" s="420"/>
      <c r="M22" s="420"/>
      <c r="N22" s="433"/>
      <c r="O22" s="433"/>
      <c r="P22" s="443"/>
      <c r="R22" s="443"/>
    </row>
    <row r="23" spans="1:18" ht="15" thickBot="1">
      <c r="B23" s="1099" t="s">
        <v>262</v>
      </c>
      <c r="C23" s="1099"/>
      <c r="D23" s="395"/>
      <c r="E23" s="420"/>
      <c r="F23" s="420"/>
      <c r="G23" s="420"/>
      <c r="H23" s="420"/>
      <c r="I23" s="420"/>
      <c r="J23" s="420"/>
      <c r="K23" s="420"/>
      <c r="L23" s="420"/>
      <c r="M23" s="420"/>
      <c r="N23" s="433"/>
      <c r="O23" s="433"/>
      <c r="P23" s="444">
        <v>36406.355104528462</v>
      </c>
      <c r="Q23" s="445"/>
      <c r="R23" s="444">
        <v>32563.859589041094</v>
      </c>
    </row>
    <row r="24" spans="1:18" ht="15.5" thickTop="1" thickBot="1">
      <c r="B24" s="393" t="s">
        <v>263</v>
      </c>
      <c r="C24" s="395"/>
      <c r="D24" s="420"/>
      <c r="E24" s="420"/>
      <c r="F24" s="420"/>
      <c r="G24" s="420"/>
      <c r="H24" s="420"/>
      <c r="I24" s="420"/>
      <c r="J24" s="420"/>
      <c r="K24" s="420"/>
      <c r="L24" s="420"/>
      <c r="M24" s="420"/>
      <c r="N24" s="433"/>
      <c r="O24" s="433"/>
      <c r="P24" s="446">
        <f>P23/P20</f>
        <v>0.65</v>
      </c>
      <c r="R24" s="446">
        <f>R23/R20</f>
        <v>0.5813959862805349</v>
      </c>
    </row>
    <row r="25" spans="1:18" ht="15" thickTop="1">
      <c r="N25" s="441"/>
      <c r="O25" s="441"/>
      <c r="P25" s="442"/>
      <c r="R25" s="442"/>
    </row>
    <row r="26" spans="1:18">
      <c r="A26" s="388">
        <f>A17+1</f>
        <v>33</v>
      </c>
      <c r="B26" s="361" t="s">
        <v>278</v>
      </c>
      <c r="C26" s="395"/>
      <c r="N26" s="441"/>
      <c r="O26" s="441"/>
      <c r="P26" s="371"/>
      <c r="Q26" s="372"/>
      <c r="R26" s="371"/>
    </row>
    <row r="27" spans="1:18" ht="9" customHeight="1">
      <c r="B27" s="361"/>
      <c r="C27" s="395"/>
      <c r="N27" s="441"/>
      <c r="O27" s="441"/>
      <c r="P27" s="371"/>
      <c r="Q27" s="372"/>
      <c r="R27" s="371"/>
    </row>
    <row r="28" spans="1:18">
      <c r="B28" s="131" t="s">
        <v>3811</v>
      </c>
      <c r="C28" s="395"/>
      <c r="N28" s="441"/>
      <c r="O28" s="441"/>
      <c r="P28" s="374">
        <f>5705+16</f>
        <v>5721</v>
      </c>
      <c r="Q28" s="374"/>
      <c r="R28" s="374">
        <v>5253</v>
      </c>
    </row>
    <row r="29" spans="1:18">
      <c r="B29" s="131" t="s">
        <v>3812</v>
      </c>
      <c r="C29" s="395"/>
      <c r="N29" s="441"/>
      <c r="O29" s="441"/>
      <c r="P29" s="447">
        <v>0</v>
      </c>
      <c r="Q29" s="448"/>
      <c r="R29" s="449">
        <v>0</v>
      </c>
    </row>
    <row r="30" spans="1:18" ht="15" thickBot="1">
      <c r="N30" s="441"/>
      <c r="O30" s="441"/>
      <c r="P30" s="450">
        <f>P28</f>
        <v>5721</v>
      </c>
      <c r="Q30" s="429"/>
      <c r="R30" s="444">
        <v>5008</v>
      </c>
    </row>
    <row r="31" spans="1:18" ht="15" thickTop="1">
      <c r="N31" s="441"/>
      <c r="O31" s="441"/>
      <c r="P31" s="451"/>
      <c r="Q31" s="429"/>
      <c r="R31" s="451"/>
    </row>
    <row r="32" spans="1:18">
      <c r="A32" s="865">
        <f>A26+1</f>
        <v>34</v>
      </c>
      <c r="B32" s="866" t="s">
        <v>279</v>
      </c>
      <c r="C32" s="867"/>
      <c r="D32" s="866"/>
      <c r="E32" s="866"/>
      <c r="F32" s="866"/>
      <c r="G32" s="866"/>
      <c r="H32" s="866"/>
      <c r="I32" s="866"/>
      <c r="J32" s="866"/>
      <c r="K32" s="866"/>
      <c r="L32" s="866"/>
      <c r="M32" s="866"/>
      <c r="N32" s="868"/>
      <c r="O32" s="868"/>
      <c r="P32" s="868"/>
      <c r="Q32" s="869"/>
      <c r="R32" s="868"/>
    </row>
    <row r="33" spans="1:18" ht="10.15" customHeight="1">
      <c r="A33" s="865"/>
      <c r="B33" s="866"/>
      <c r="C33" s="867"/>
      <c r="D33" s="866"/>
      <c r="E33" s="866"/>
      <c r="F33" s="866"/>
      <c r="G33" s="866"/>
      <c r="H33" s="866"/>
      <c r="I33" s="866"/>
      <c r="J33" s="866"/>
      <c r="K33" s="866"/>
      <c r="L33" s="866"/>
      <c r="M33" s="866"/>
      <c r="N33" s="868"/>
      <c r="O33" s="868"/>
      <c r="P33" s="868"/>
      <c r="Q33" s="869"/>
      <c r="R33" s="868"/>
    </row>
    <row r="34" spans="1:18" ht="15" thickBot="1">
      <c r="A34" s="865"/>
      <c r="B34" s="867" t="s">
        <v>264</v>
      </c>
      <c r="C34" s="867"/>
      <c r="D34" s="869"/>
      <c r="E34" s="869"/>
      <c r="F34" s="869"/>
      <c r="G34" s="869"/>
      <c r="H34" s="869"/>
      <c r="I34" s="869"/>
      <c r="J34" s="869"/>
      <c r="K34" s="869"/>
      <c r="L34" s="869"/>
      <c r="M34" s="869"/>
      <c r="N34" s="442"/>
      <c r="O34" s="442"/>
      <c r="P34" s="870">
        <v>6435953.1812368985</v>
      </c>
      <c r="Q34" s="869"/>
      <c r="R34" s="870">
        <v>4994726.50382578</v>
      </c>
    </row>
    <row r="35" spans="1:18" ht="15" thickTop="1">
      <c r="A35" s="865"/>
      <c r="B35" s="869" t="s">
        <v>317</v>
      </c>
      <c r="C35" s="867"/>
      <c r="D35" s="869"/>
      <c r="E35" s="869"/>
      <c r="F35" s="869"/>
      <c r="G35" s="869"/>
      <c r="H35" s="869"/>
      <c r="I35" s="869"/>
      <c r="J35" s="869"/>
      <c r="K35" s="869"/>
      <c r="L35" s="869"/>
      <c r="M35" s="869"/>
      <c r="N35" s="442"/>
      <c r="O35" s="442"/>
      <c r="P35" s="871"/>
      <c r="Q35" s="869"/>
      <c r="R35" s="442"/>
    </row>
    <row r="36" spans="1:18">
      <c r="A36" s="865"/>
      <c r="B36" s="872" t="s">
        <v>1318</v>
      </c>
      <c r="C36" s="867"/>
      <c r="D36" s="869"/>
      <c r="E36" s="869"/>
      <c r="F36" s="869"/>
      <c r="G36" s="869"/>
      <c r="H36" s="869"/>
      <c r="I36" s="869"/>
      <c r="J36" s="869"/>
      <c r="K36" s="869"/>
      <c r="L36" s="869"/>
      <c r="M36" s="869"/>
      <c r="N36" s="442"/>
      <c r="O36" s="442"/>
      <c r="P36" s="873">
        <v>0</v>
      </c>
      <c r="Q36" s="874"/>
      <c r="R36" s="873">
        <v>0</v>
      </c>
    </row>
    <row r="37" spans="1:18" ht="18" customHeight="1">
      <c r="A37" s="865"/>
      <c r="B37" s="872" t="s">
        <v>316</v>
      </c>
      <c r="C37" s="867"/>
      <c r="D37" s="869"/>
      <c r="E37" s="869"/>
      <c r="F37" s="869"/>
      <c r="G37" s="869"/>
      <c r="H37" s="869"/>
      <c r="I37" s="869"/>
      <c r="J37" s="869"/>
      <c r="K37" s="869"/>
      <c r="L37" s="869"/>
      <c r="M37" s="869"/>
      <c r="N37" s="442"/>
      <c r="O37" s="442"/>
      <c r="P37" s="873">
        <v>0</v>
      </c>
      <c r="Q37" s="869"/>
      <c r="R37" s="873">
        <v>0</v>
      </c>
    </row>
    <row r="38" spans="1:18" hidden="1">
      <c r="A38" s="865"/>
      <c r="B38" s="867"/>
      <c r="C38" s="867"/>
      <c r="D38" s="869"/>
      <c r="E38" s="869"/>
      <c r="F38" s="869"/>
      <c r="G38" s="869"/>
      <c r="H38" s="869"/>
      <c r="I38" s="869"/>
      <c r="J38" s="869"/>
      <c r="K38" s="869"/>
      <c r="L38" s="869"/>
      <c r="M38" s="869"/>
      <c r="N38" s="442"/>
      <c r="O38" s="442"/>
      <c r="P38" s="875"/>
      <c r="Q38" s="869"/>
      <c r="R38" s="875"/>
    </row>
    <row r="39" spans="1:18" ht="15" hidden="1" thickBot="1">
      <c r="A39" s="828"/>
      <c r="B39" s="829" t="s">
        <v>879</v>
      </c>
      <c r="C39" s="829"/>
      <c r="D39" s="830"/>
      <c r="E39" s="830"/>
      <c r="F39" s="830"/>
      <c r="G39" s="830"/>
      <c r="H39" s="830"/>
      <c r="I39" s="830"/>
      <c r="J39" s="830"/>
      <c r="K39" s="830"/>
      <c r="L39" s="830"/>
      <c r="M39" s="830"/>
      <c r="N39" s="831"/>
      <c r="O39" s="831"/>
      <c r="P39" s="832">
        <v>453574.88946439081</v>
      </c>
      <c r="Q39" s="830"/>
      <c r="R39" s="832">
        <v>453574.88946439081</v>
      </c>
    </row>
    <row r="40" spans="1:18" hidden="1">
      <c r="A40" s="705"/>
      <c r="C40" s="452"/>
      <c r="D40" s="395"/>
      <c r="E40" s="395"/>
      <c r="F40" s="395"/>
      <c r="G40" s="395"/>
      <c r="H40" s="395"/>
      <c r="N40" s="441"/>
      <c r="O40" s="441"/>
      <c r="P40" s="708"/>
      <c r="Q40" s="432"/>
      <c r="R40" s="451"/>
    </row>
    <row r="41" spans="1:18">
      <c r="A41" s="388">
        <f>A32+1</f>
        <v>35</v>
      </c>
      <c r="B41" s="429" t="s">
        <v>860</v>
      </c>
      <c r="C41" s="452"/>
      <c r="D41" s="395"/>
      <c r="E41" s="395"/>
      <c r="F41" s="395"/>
      <c r="G41" s="395"/>
      <c r="H41" s="395"/>
      <c r="N41" s="441"/>
      <c r="O41" s="441"/>
      <c r="P41" s="451"/>
      <c r="Q41" s="432"/>
      <c r="R41" s="451"/>
    </row>
    <row r="42" spans="1:18" ht="8.65" customHeight="1">
      <c r="C42" s="452"/>
      <c r="D42" s="395"/>
      <c r="E42" s="395"/>
      <c r="F42" s="395"/>
      <c r="G42" s="395"/>
      <c r="H42" s="395"/>
      <c r="N42" s="441"/>
      <c r="O42" s="441"/>
      <c r="P42" s="451"/>
      <c r="Q42" s="432"/>
      <c r="R42" s="451"/>
    </row>
    <row r="43" spans="1:18">
      <c r="B43" s="1095" t="s">
        <v>1484</v>
      </c>
      <c r="C43" s="1096"/>
      <c r="D43" s="1096"/>
      <c r="E43" s="1096"/>
      <c r="F43" s="1096"/>
      <c r="G43" s="1096"/>
      <c r="H43" s="1096"/>
      <c r="I43" s="1096"/>
      <c r="J43" s="1096"/>
      <c r="K43" s="1096"/>
      <c r="L43" s="1096"/>
      <c r="M43" s="1096"/>
      <c r="N43" s="1096"/>
      <c r="O43" s="441"/>
      <c r="P43" s="451"/>
      <c r="Q43" s="432"/>
      <c r="R43" s="451"/>
    </row>
    <row r="44" spans="1:18">
      <c r="B44" s="1096" t="s">
        <v>227</v>
      </c>
      <c r="C44" s="1096"/>
      <c r="D44" s="1096"/>
      <c r="E44" s="1096"/>
      <c r="F44" s="1096"/>
      <c r="G44" s="1096"/>
      <c r="H44" s="1096"/>
      <c r="I44" s="1096"/>
      <c r="J44" s="1096"/>
      <c r="K44" s="1096"/>
      <c r="L44" s="1096"/>
      <c r="M44" s="1096"/>
      <c r="N44" s="1096"/>
      <c r="O44" s="1096"/>
      <c r="P44" s="1096"/>
      <c r="Q44" s="1096"/>
      <c r="R44" s="1096"/>
    </row>
    <row r="45" spans="1:18">
      <c r="C45" s="452"/>
      <c r="D45" s="395"/>
      <c r="E45" s="395"/>
      <c r="F45" s="395"/>
      <c r="G45" s="395"/>
      <c r="H45" s="395"/>
      <c r="N45" s="441"/>
      <c r="O45" s="441"/>
      <c r="P45" s="451"/>
      <c r="Q45" s="432"/>
      <c r="R45" s="451"/>
    </row>
    <row r="46" spans="1:18" hidden="1">
      <c r="B46" s="429" t="s">
        <v>861</v>
      </c>
      <c r="C46" s="452"/>
      <c r="D46" s="395"/>
      <c r="E46" s="395"/>
      <c r="F46" s="395"/>
      <c r="G46" s="395"/>
      <c r="H46" s="395"/>
      <c r="N46" s="441"/>
      <c r="O46" s="441"/>
      <c r="P46" s="451"/>
      <c r="Q46" s="432"/>
      <c r="R46" s="451"/>
    </row>
    <row r="47" spans="1:18" ht="3" hidden="1" customHeight="1">
      <c r="C47" s="452"/>
      <c r="D47" s="395"/>
      <c r="E47" s="395"/>
      <c r="F47" s="395"/>
      <c r="G47" s="395"/>
      <c r="H47" s="395"/>
      <c r="N47" s="441"/>
      <c r="O47" s="441"/>
      <c r="P47" s="451"/>
      <c r="Q47" s="432"/>
      <c r="R47" s="451"/>
    </row>
    <row r="48" spans="1:18" hidden="1">
      <c r="B48" s="1097" t="s">
        <v>877</v>
      </c>
      <c r="C48" s="1098"/>
      <c r="D48" s="1098"/>
      <c r="E48" s="1098"/>
      <c r="F48" s="1098"/>
      <c r="G48" s="1098"/>
      <c r="H48" s="1098"/>
      <c r="I48" s="1098"/>
      <c r="J48" s="1098"/>
      <c r="K48" s="1098"/>
      <c r="L48" s="1098"/>
      <c r="M48" s="1098"/>
      <c r="N48" s="1098"/>
      <c r="O48" s="1098"/>
      <c r="P48" s="1098"/>
      <c r="Q48" s="1098"/>
      <c r="R48" s="1098"/>
    </row>
    <row r="49" spans="1:18" hidden="1">
      <c r="B49" s="1098"/>
      <c r="C49" s="1098"/>
      <c r="D49" s="1098"/>
      <c r="E49" s="1098"/>
      <c r="F49" s="1098"/>
      <c r="G49" s="1098"/>
      <c r="H49" s="1098"/>
      <c r="I49" s="1098"/>
      <c r="J49" s="1098"/>
      <c r="K49" s="1098"/>
      <c r="L49" s="1098"/>
      <c r="M49" s="1098"/>
      <c r="N49" s="1098"/>
      <c r="O49" s="1098"/>
      <c r="P49" s="1098"/>
      <c r="Q49" s="1098"/>
      <c r="R49" s="1098"/>
    </row>
    <row r="50" spans="1:18" hidden="1">
      <c r="B50" s="1098"/>
      <c r="C50" s="1098"/>
      <c r="D50" s="1098"/>
      <c r="E50" s="1098"/>
      <c r="F50" s="1098"/>
      <c r="G50" s="1098"/>
      <c r="H50" s="1098"/>
      <c r="I50" s="1098"/>
      <c r="J50" s="1098"/>
      <c r="K50" s="1098"/>
      <c r="L50" s="1098"/>
      <c r="M50" s="1098"/>
      <c r="N50" s="1098"/>
      <c r="O50" s="1098"/>
      <c r="P50" s="1098"/>
      <c r="Q50" s="1098"/>
      <c r="R50" s="1098"/>
    </row>
    <row r="51" spans="1:18" hidden="1">
      <c r="B51" s="1098"/>
      <c r="C51" s="1098"/>
      <c r="D51" s="1098"/>
      <c r="E51" s="1098"/>
      <c r="F51" s="1098"/>
      <c r="G51" s="1098"/>
      <c r="H51" s="1098"/>
      <c r="I51" s="1098"/>
      <c r="J51" s="1098"/>
      <c r="K51" s="1098"/>
      <c r="L51" s="1098"/>
      <c r="M51" s="1098"/>
      <c r="N51" s="1098"/>
      <c r="O51" s="1098"/>
      <c r="P51" s="1098"/>
      <c r="Q51" s="1098"/>
      <c r="R51" s="1098"/>
    </row>
    <row r="52" spans="1:18" hidden="1">
      <c r="B52" s="1098"/>
      <c r="C52" s="1098"/>
      <c r="D52" s="1098"/>
      <c r="E52" s="1098"/>
      <c r="F52" s="1098"/>
      <c r="G52" s="1098"/>
      <c r="H52" s="1098"/>
      <c r="I52" s="1098"/>
      <c r="J52" s="1098"/>
      <c r="K52" s="1098"/>
      <c r="L52" s="1098"/>
      <c r="M52" s="1098"/>
      <c r="N52" s="1098"/>
      <c r="O52" s="1098"/>
      <c r="P52" s="1098"/>
      <c r="Q52" s="1098"/>
      <c r="R52" s="1098"/>
    </row>
    <row r="53" spans="1:18" hidden="1">
      <c r="B53" s="1098"/>
      <c r="C53" s="1098"/>
      <c r="D53" s="1098"/>
      <c r="E53" s="1098"/>
      <c r="F53" s="1098"/>
      <c r="G53" s="1098"/>
      <c r="H53" s="1098"/>
      <c r="I53" s="1098"/>
      <c r="J53" s="1098"/>
      <c r="K53" s="1098"/>
      <c r="L53" s="1098"/>
      <c r="M53" s="1098"/>
      <c r="N53" s="1098"/>
      <c r="O53" s="1098"/>
      <c r="P53" s="1098"/>
      <c r="Q53" s="1098"/>
      <c r="R53" s="1098"/>
    </row>
    <row r="54" spans="1:18" hidden="1">
      <c r="B54" s="1098"/>
      <c r="C54" s="1098"/>
      <c r="D54" s="1098"/>
      <c r="E54" s="1098"/>
      <c r="F54" s="1098"/>
      <c r="G54" s="1098"/>
      <c r="H54" s="1098"/>
      <c r="I54" s="1098"/>
      <c r="J54" s="1098"/>
      <c r="K54" s="1098"/>
      <c r="L54" s="1098"/>
      <c r="M54" s="1098"/>
      <c r="N54" s="1098"/>
      <c r="O54" s="1098"/>
      <c r="P54" s="1098"/>
      <c r="Q54" s="1098"/>
      <c r="R54" s="1098"/>
    </row>
    <row r="55" spans="1:18" hidden="1">
      <c r="B55" s="1098"/>
      <c r="C55" s="1098"/>
      <c r="D55" s="1098"/>
      <c r="E55" s="1098"/>
      <c r="F55" s="1098"/>
      <c r="G55" s="1098"/>
      <c r="H55" s="1098"/>
      <c r="I55" s="1098"/>
      <c r="J55" s="1098"/>
      <c r="K55" s="1098"/>
      <c r="L55" s="1098"/>
      <c r="M55" s="1098"/>
      <c r="N55" s="1098"/>
      <c r="O55" s="1098"/>
      <c r="P55" s="1098"/>
      <c r="Q55" s="1098"/>
      <c r="R55" s="1098"/>
    </row>
    <row r="56" spans="1:18" hidden="1">
      <c r="B56" s="1098"/>
      <c r="C56" s="1098"/>
      <c r="D56" s="1098"/>
      <c r="E56" s="1098"/>
      <c r="F56" s="1098"/>
      <c r="G56" s="1098"/>
      <c r="H56" s="1098"/>
      <c r="I56" s="1098"/>
      <c r="J56" s="1098"/>
      <c r="K56" s="1098"/>
      <c r="L56" s="1098"/>
      <c r="M56" s="1098"/>
      <c r="N56" s="1098"/>
      <c r="O56" s="1098"/>
      <c r="P56" s="1098"/>
      <c r="Q56" s="1098"/>
      <c r="R56" s="1098"/>
    </row>
    <row r="57" spans="1:18" hidden="1">
      <c r="B57" s="1098"/>
      <c r="C57" s="1098"/>
      <c r="D57" s="1098"/>
      <c r="E57" s="1098"/>
      <c r="F57" s="1098"/>
      <c r="G57" s="1098"/>
      <c r="H57" s="1098"/>
      <c r="I57" s="1098"/>
      <c r="J57" s="1098"/>
      <c r="K57" s="1098"/>
      <c r="L57" s="1098"/>
      <c r="M57" s="1098"/>
      <c r="N57" s="1098"/>
      <c r="O57" s="1098"/>
      <c r="P57" s="1098"/>
      <c r="Q57" s="1098"/>
      <c r="R57" s="1098"/>
    </row>
    <row r="58" spans="1:18">
      <c r="B58" s="1098"/>
      <c r="C58" s="1098"/>
      <c r="D58" s="1098"/>
      <c r="E58" s="1098"/>
      <c r="F58" s="1098"/>
      <c r="G58" s="1098"/>
      <c r="H58" s="1098"/>
      <c r="I58" s="1098"/>
      <c r="J58" s="1098"/>
      <c r="K58" s="1098"/>
      <c r="L58" s="1098"/>
      <c r="M58" s="1098"/>
      <c r="N58" s="1098"/>
      <c r="O58" s="1098"/>
      <c r="P58" s="1098"/>
      <c r="Q58" s="1098"/>
      <c r="R58" s="1098"/>
    </row>
    <row r="59" spans="1:18">
      <c r="B59" s="453"/>
      <c r="C59" s="453"/>
      <c r="D59" s="453"/>
      <c r="E59" s="453"/>
      <c r="F59" s="453"/>
      <c r="G59" s="453"/>
      <c r="H59" s="453"/>
      <c r="I59" s="453"/>
      <c r="J59" s="453"/>
      <c r="K59" s="453"/>
      <c r="L59" s="453"/>
      <c r="M59" s="453"/>
      <c r="N59" s="453"/>
      <c r="O59" s="453"/>
      <c r="P59" s="453"/>
      <c r="Q59" s="453"/>
      <c r="R59" s="453"/>
    </row>
    <row r="60" spans="1:18">
      <c r="A60" s="388">
        <f>A41+1</f>
        <v>36</v>
      </c>
      <c r="B60" s="429" t="s">
        <v>862</v>
      </c>
      <c r="C60" s="452"/>
      <c r="D60" s="395"/>
      <c r="E60" s="395"/>
      <c r="F60" s="395"/>
      <c r="G60" s="395"/>
      <c r="H60" s="395"/>
      <c r="N60" s="441"/>
      <c r="O60" s="441"/>
      <c r="P60" s="451"/>
      <c r="Q60" s="432"/>
      <c r="R60" s="451"/>
    </row>
    <row r="61" spans="1:18" ht="6.65" customHeight="1">
      <c r="B61" s="429"/>
      <c r="C61" s="452"/>
      <c r="D61" s="395"/>
      <c r="E61" s="395"/>
      <c r="F61" s="395"/>
      <c r="G61" s="395"/>
      <c r="H61" s="395"/>
      <c r="N61" s="441"/>
      <c r="O61" s="441"/>
      <c r="P61" s="451"/>
      <c r="Q61" s="432"/>
      <c r="R61" s="451"/>
    </row>
    <row r="62" spans="1:18">
      <c r="B62" s="1097" t="s">
        <v>863</v>
      </c>
      <c r="C62" s="1097"/>
      <c r="D62" s="1097"/>
      <c r="E62" s="1097"/>
      <c r="F62" s="1097"/>
      <c r="G62" s="1097"/>
      <c r="H62" s="1097"/>
      <c r="I62" s="1097"/>
      <c r="J62" s="1097"/>
      <c r="K62" s="1097"/>
      <c r="L62" s="1097"/>
      <c r="M62" s="1097"/>
      <c r="N62" s="1097"/>
      <c r="O62" s="1097"/>
      <c r="P62" s="1097"/>
      <c r="Q62" s="1097"/>
      <c r="R62" s="1097"/>
    </row>
    <row r="63" spans="1:18">
      <c r="B63" s="1097"/>
      <c r="C63" s="1097"/>
      <c r="D63" s="1097"/>
      <c r="E63" s="1097"/>
      <c r="F63" s="1097"/>
      <c r="G63" s="1097"/>
      <c r="H63" s="1097"/>
      <c r="I63" s="1097"/>
      <c r="J63" s="1097"/>
      <c r="K63" s="1097"/>
      <c r="L63" s="1097"/>
      <c r="M63" s="1097"/>
      <c r="N63" s="1097"/>
      <c r="O63" s="1097"/>
      <c r="P63" s="1097"/>
      <c r="Q63" s="1097"/>
      <c r="R63" s="1097"/>
    </row>
    <row r="64" spans="1:18">
      <c r="B64" s="1097"/>
      <c r="C64" s="1097"/>
      <c r="D64" s="1097"/>
      <c r="E64" s="1097"/>
      <c r="F64" s="1097"/>
      <c r="G64" s="1097"/>
      <c r="H64" s="1097"/>
      <c r="I64" s="1097"/>
      <c r="J64" s="1097"/>
      <c r="K64" s="1097"/>
      <c r="L64" s="1097"/>
      <c r="M64" s="1097"/>
      <c r="N64" s="1097"/>
      <c r="O64" s="1097"/>
      <c r="P64" s="1097"/>
      <c r="Q64" s="1097"/>
      <c r="R64" s="1097"/>
    </row>
    <row r="65" spans="1:18">
      <c r="B65" s="1097"/>
      <c r="C65" s="1097"/>
      <c r="D65" s="1097"/>
      <c r="E65" s="1097"/>
      <c r="F65" s="1097"/>
      <c r="G65" s="1097"/>
      <c r="H65" s="1097"/>
      <c r="I65" s="1097"/>
      <c r="J65" s="1097"/>
      <c r="K65" s="1097"/>
      <c r="L65" s="1097"/>
      <c r="M65" s="1097"/>
      <c r="N65" s="1097"/>
      <c r="O65" s="1097"/>
      <c r="P65" s="1097"/>
      <c r="Q65" s="1097"/>
      <c r="R65" s="1097"/>
    </row>
    <row r="66" spans="1:18">
      <c r="C66" s="452"/>
      <c r="D66" s="395"/>
      <c r="E66" s="395"/>
      <c r="F66" s="395"/>
      <c r="G66" s="395"/>
      <c r="H66" s="395"/>
      <c r="N66" s="441"/>
      <c r="O66" s="441"/>
      <c r="P66" s="451"/>
      <c r="Q66" s="432"/>
      <c r="R66" s="451"/>
    </row>
    <row r="67" spans="1:18">
      <c r="C67" s="452"/>
      <c r="D67" s="395"/>
      <c r="E67" s="395"/>
      <c r="F67" s="395"/>
      <c r="G67" s="395"/>
      <c r="H67" s="395"/>
      <c r="N67" s="441"/>
      <c r="O67" s="441"/>
      <c r="P67" s="451"/>
      <c r="Q67" s="432"/>
      <c r="R67" s="451"/>
    </row>
    <row r="68" spans="1:18">
      <c r="C68" s="452"/>
      <c r="D68" s="395"/>
      <c r="E68" s="395"/>
      <c r="F68" s="395"/>
      <c r="G68" s="395"/>
      <c r="H68" s="395"/>
      <c r="N68" s="441"/>
      <c r="O68" s="441"/>
      <c r="P68" s="451"/>
      <c r="Q68" s="432"/>
      <c r="R68" s="451"/>
    </row>
    <row r="69" spans="1:18">
      <c r="C69" s="452"/>
      <c r="D69" s="395"/>
      <c r="E69" s="395"/>
      <c r="F69" s="395"/>
      <c r="G69" s="395"/>
      <c r="H69" s="395"/>
      <c r="N69" s="441"/>
      <c r="O69" s="441"/>
      <c r="P69" s="451"/>
      <c r="Q69" s="432"/>
      <c r="R69" s="451"/>
    </row>
    <row r="70" spans="1:18">
      <c r="B70" s="398"/>
      <c r="C70" s="398"/>
      <c r="D70" s="398"/>
      <c r="E70" s="398"/>
      <c r="F70" s="398"/>
      <c r="G70" s="398"/>
      <c r="H70" s="398"/>
      <c r="I70" s="398"/>
      <c r="J70" s="398"/>
      <c r="K70" s="398"/>
      <c r="L70" s="398"/>
      <c r="M70" s="398"/>
      <c r="N70" s="398"/>
      <c r="O70" s="398"/>
      <c r="P70" s="398"/>
      <c r="Q70" s="398"/>
      <c r="R70" s="398"/>
    </row>
    <row r="71" spans="1:18">
      <c r="A71" s="1091" t="s">
        <v>875</v>
      </c>
      <c r="B71" s="1091"/>
      <c r="C71" s="1091"/>
      <c r="D71" s="398"/>
      <c r="E71" s="398"/>
      <c r="F71" s="398"/>
      <c r="G71" s="1101" t="s">
        <v>876</v>
      </c>
      <c r="H71" s="1102"/>
      <c r="I71" s="1102"/>
      <c r="J71" s="1102"/>
      <c r="K71" s="1102"/>
      <c r="L71" s="1102"/>
      <c r="M71" s="398"/>
      <c r="N71" s="398"/>
      <c r="O71" s="398"/>
      <c r="P71" s="1101" t="s">
        <v>757</v>
      </c>
      <c r="Q71" s="1102"/>
      <c r="R71" s="1102"/>
    </row>
    <row r="72" spans="1:18" ht="14.65" customHeight="1">
      <c r="A72" s="1100" t="s">
        <v>1507</v>
      </c>
      <c r="B72" s="1091"/>
      <c r="C72" s="1091"/>
      <c r="E72" s="1094" t="s">
        <v>1323</v>
      </c>
      <c r="F72" s="1094"/>
      <c r="G72" s="1094"/>
      <c r="H72" s="1094"/>
      <c r="I72" s="1094"/>
      <c r="J72" s="1094"/>
      <c r="K72" s="1094"/>
      <c r="L72" s="1094"/>
      <c r="M72" s="1094"/>
      <c r="N72" s="1094"/>
      <c r="O72" s="429"/>
      <c r="P72" s="1103" t="s">
        <v>1326</v>
      </c>
      <c r="Q72" s="1103"/>
      <c r="R72" s="1103"/>
    </row>
    <row r="73" spans="1:18">
      <c r="A73" s="388" t="s">
        <v>600</v>
      </c>
    </row>
    <row r="86" spans="1:16088" s="370" customFormat="1">
      <c r="A86" s="388"/>
      <c r="N86" s="373"/>
      <c r="O86" s="373"/>
      <c r="P86" s="373"/>
      <c r="R86" s="373"/>
      <c r="S86" s="395"/>
      <c r="T86" s="395"/>
      <c r="U86" s="395"/>
      <c r="V86" s="395"/>
      <c r="W86" s="395"/>
      <c r="X86" s="395"/>
      <c r="Y86" s="395"/>
      <c r="Z86" s="395"/>
      <c r="AA86" s="395"/>
      <c r="AB86" s="395"/>
      <c r="AC86" s="395"/>
      <c r="AD86" s="395"/>
      <c r="AE86" s="395"/>
      <c r="AF86" s="395"/>
      <c r="AG86" s="395"/>
      <c r="AH86" s="395"/>
      <c r="AI86" s="395"/>
      <c r="AJ86" s="395"/>
      <c r="AK86" s="395"/>
      <c r="AL86" s="395"/>
      <c r="AM86" s="395"/>
      <c r="AN86" s="395"/>
      <c r="AO86" s="395"/>
      <c r="AP86" s="395"/>
      <c r="AQ86" s="395"/>
      <c r="AR86" s="395"/>
      <c r="AS86" s="395"/>
      <c r="AT86" s="395"/>
      <c r="AU86" s="395"/>
      <c r="AV86" s="395"/>
      <c r="AW86" s="395"/>
      <c r="AX86" s="395"/>
      <c r="AY86" s="395"/>
      <c r="AZ86" s="395"/>
      <c r="BA86" s="395"/>
      <c r="BB86" s="395"/>
      <c r="BC86" s="395"/>
      <c r="BD86" s="395"/>
      <c r="BE86" s="395"/>
      <c r="BF86" s="395"/>
      <c r="BG86" s="395"/>
      <c r="BH86" s="395"/>
      <c r="BI86" s="395"/>
      <c r="BJ86" s="395"/>
      <c r="BK86" s="395"/>
      <c r="BL86" s="395"/>
      <c r="BM86" s="395"/>
      <c r="BN86" s="395"/>
      <c r="BO86" s="395"/>
      <c r="BP86" s="395"/>
      <c r="BQ86" s="395"/>
      <c r="BR86" s="395"/>
      <c r="BS86" s="395"/>
      <c r="BT86" s="395"/>
      <c r="BU86" s="395"/>
      <c r="BV86" s="395"/>
      <c r="BW86" s="395"/>
      <c r="BX86" s="395"/>
      <c r="BY86" s="395"/>
      <c r="BZ86" s="395"/>
      <c r="CA86" s="395"/>
      <c r="CB86" s="395"/>
      <c r="CC86" s="395"/>
      <c r="CD86" s="395"/>
      <c r="CE86" s="395"/>
      <c r="CF86" s="395"/>
      <c r="CG86" s="395"/>
      <c r="CH86" s="395"/>
      <c r="CI86" s="395"/>
      <c r="CJ86" s="395"/>
      <c r="CK86" s="395"/>
      <c r="CL86" s="395"/>
      <c r="CM86" s="395"/>
      <c r="CN86" s="395"/>
      <c r="CO86" s="395"/>
      <c r="CP86" s="395"/>
      <c r="CQ86" s="395"/>
      <c r="CR86" s="395"/>
      <c r="CS86" s="395"/>
      <c r="CT86" s="395"/>
      <c r="CU86" s="395"/>
      <c r="CV86" s="395"/>
      <c r="CW86" s="395"/>
      <c r="CX86" s="395"/>
      <c r="CY86" s="395"/>
      <c r="CZ86" s="395"/>
      <c r="DA86" s="395"/>
      <c r="DB86" s="395"/>
      <c r="DC86" s="395"/>
      <c r="DD86" s="395"/>
      <c r="DE86" s="395"/>
      <c r="DF86" s="395"/>
      <c r="DG86" s="395"/>
      <c r="DH86" s="395"/>
      <c r="DI86" s="395"/>
      <c r="DJ86" s="395"/>
      <c r="DK86" s="395"/>
      <c r="DL86" s="395"/>
      <c r="DM86" s="395"/>
      <c r="DN86" s="395"/>
      <c r="DO86" s="395"/>
      <c r="DP86" s="395"/>
      <c r="DQ86" s="395"/>
      <c r="DR86" s="395"/>
      <c r="DS86" s="395"/>
      <c r="DT86" s="395"/>
      <c r="DU86" s="395"/>
      <c r="DV86" s="395"/>
      <c r="DW86" s="395"/>
      <c r="DX86" s="395"/>
      <c r="DY86" s="395"/>
      <c r="DZ86" s="395"/>
      <c r="EA86" s="395"/>
      <c r="EB86" s="395"/>
      <c r="EC86" s="395"/>
      <c r="ED86" s="395"/>
      <c r="EE86" s="395"/>
      <c r="EF86" s="395"/>
      <c r="EG86" s="395"/>
      <c r="EH86" s="395"/>
      <c r="EI86" s="395"/>
      <c r="EJ86" s="395"/>
      <c r="EK86" s="395"/>
      <c r="EL86" s="395"/>
      <c r="EM86" s="395"/>
      <c r="EN86" s="395"/>
      <c r="EO86" s="395"/>
      <c r="EP86" s="395"/>
      <c r="EQ86" s="395"/>
      <c r="ER86" s="395"/>
      <c r="ES86" s="395"/>
      <c r="ET86" s="395"/>
      <c r="EU86" s="395"/>
      <c r="EV86" s="395"/>
      <c r="EW86" s="395"/>
      <c r="EX86" s="395"/>
      <c r="EY86" s="395"/>
      <c r="EZ86" s="395"/>
      <c r="FA86" s="395"/>
      <c r="FB86" s="395"/>
      <c r="FC86" s="395"/>
      <c r="FD86" s="395"/>
      <c r="FE86" s="395"/>
      <c r="FF86" s="395"/>
      <c r="FG86" s="395"/>
      <c r="FH86" s="395"/>
      <c r="FI86" s="395"/>
      <c r="FJ86" s="395"/>
      <c r="FK86" s="395"/>
      <c r="FL86" s="395"/>
      <c r="FM86" s="395"/>
      <c r="FN86" s="395"/>
      <c r="FO86" s="395"/>
      <c r="FP86" s="395"/>
      <c r="FQ86" s="395"/>
      <c r="FR86" s="395"/>
      <c r="FS86" s="395"/>
      <c r="FT86" s="395"/>
      <c r="FU86" s="395"/>
      <c r="FV86" s="395"/>
      <c r="FW86" s="395"/>
      <c r="FX86" s="395"/>
      <c r="FY86" s="395"/>
      <c r="FZ86" s="395"/>
      <c r="GA86" s="395"/>
      <c r="GB86" s="395"/>
      <c r="GC86" s="395"/>
      <c r="GD86" s="395"/>
      <c r="GE86" s="395"/>
      <c r="GF86" s="395"/>
      <c r="GG86" s="395"/>
      <c r="GH86" s="395"/>
      <c r="GI86" s="395"/>
      <c r="GJ86" s="395"/>
      <c r="GK86" s="395"/>
      <c r="GL86" s="395"/>
      <c r="GM86" s="395"/>
      <c r="GN86" s="395"/>
      <c r="GO86" s="395"/>
      <c r="GP86" s="395"/>
      <c r="GQ86" s="395"/>
      <c r="GR86" s="395"/>
      <c r="GS86" s="395"/>
      <c r="GT86" s="395"/>
      <c r="GU86" s="395"/>
      <c r="GV86" s="395"/>
      <c r="GW86" s="395"/>
      <c r="GX86" s="395"/>
      <c r="GY86" s="395"/>
      <c r="GZ86" s="395"/>
      <c r="HA86" s="395"/>
      <c r="HB86" s="395"/>
      <c r="HC86" s="395"/>
      <c r="HD86" s="395"/>
      <c r="HE86" s="395"/>
      <c r="HF86" s="395"/>
      <c r="HG86" s="395"/>
      <c r="HH86" s="395"/>
      <c r="HI86" s="395"/>
      <c r="HJ86" s="395"/>
      <c r="HK86" s="395"/>
      <c r="HL86" s="395"/>
      <c r="HM86" s="395"/>
      <c r="HN86" s="395"/>
      <c r="HO86" s="395"/>
      <c r="HP86" s="395"/>
      <c r="HQ86" s="395"/>
      <c r="HR86" s="395"/>
      <c r="HS86" s="395"/>
      <c r="HT86" s="395"/>
      <c r="HU86" s="395"/>
      <c r="HV86" s="395"/>
      <c r="HW86" s="395"/>
      <c r="HX86" s="395"/>
      <c r="HY86" s="395"/>
      <c r="HZ86" s="395"/>
      <c r="IA86" s="395"/>
      <c r="IB86" s="395"/>
      <c r="IC86" s="395"/>
      <c r="ID86" s="395"/>
      <c r="IE86" s="395"/>
      <c r="IF86" s="395"/>
      <c r="IG86" s="395"/>
      <c r="IH86" s="395"/>
      <c r="II86" s="395"/>
      <c r="IJ86" s="395"/>
      <c r="IK86" s="395"/>
      <c r="IL86" s="395"/>
      <c r="IM86" s="395"/>
      <c r="IN86" s="395"/>
      <c r="IO86" s="395"/>
      <c r="IP86" s="395"/>
      <c r="IQ86" s="395"/>
      <c r="IR86" s="395"/>
      <c r="IS86" s="395"/>
      <c r="IT86" s="395"/>
      <c r="IU86" s="395"/>
      <c r="IV86" s="395"/>
      <c r="IW86" s="395"/>
      <c r="IX86" s="395"/>
      <c r="IY86" s="395"/>
      <c r="IZ86" s="395"/>
      <c r="JA86" s="395"/>
      <c r="JB86" s="395"/>
      <c r="JC86" s="395"/>
      <c r="JD86" s="395"/>
      <c r="JE86" s="395"/>
      <c r="JF86" s="395"/>
      <c r="JG86" s="395"/>
      <c r="JH86" s="395"/>
      <c r="JI86" s="395"/>
      <c r="JJ86" s="395"/>
      <c r="JK86" s="395"/>
      <c r="JL86" s="395"/>
      <c r="JM86" s="395"/>
      <c r="JN86" s="395"/>
      <c r="JO86" s="395"/>
      <c r="JP86" s="395"/>
      <c r="JQ86" s="395"/>
      <c r="JR86" s="395"/>
      <c r="JS86" s="395"/>
      <c r="JT86" s="395"/>
      <c r="JU86" s="395"/>
      <c r="JV86" s="395"/>
      <c r="JW86" s="395"/>
      <c r="JX86" s="395"/>
      <c r="JY86" s="395"/>
      <c r="JZ86" s="395"/>
      <c r="KA86" s="395"/>
      <c r="KB86" s="395"/>
      <c r="KC86" s="395"/>
      <c r="KD86" s="395"/>
      <c r="KE86" s="395"/>
      <c r="KF86" s="395"/>
      <c r="KG86" s="395"/>
      <c r="KH86" s="395"/>
      <c r="KI86" s="395"/>
      <c r="KJ86" s="395"/>
      <c r="KK86" s="395"/>
      <c r="KL86" s="395"/>
      <c r="KM86" s="395"/>
      <c r="KN86" s="395"/>
      <c r="KO86" s="395"/>
      <c r="KP86" s="395"/>
      <c r="KQ86" s="395"/>
      <c r="KR86" s="395"/>
      <c r="KS86" s="395"/>
      <c r="KT86" s="395"/>
      <c r="KU86" s="395"/>
      <c r="KV86" s="395"/>
      <c r="KW86" s="395"/>
      <c r="KX86" s="395"/>
      <c r="KY86" s="395"/>
      <c r="KZ86" s="395"/>
      <c r="LA86" s="395"/>
      <c r="LB86" s="395"/>
      <c r="LC86" s="395"/>
      <c r="LD86" s="395"/>
      <c r="LE86" s="395"/>
      <c r="LF86" s="395"/>
      <c r="LG86" s="395"/>
      <c r="LH86" s="395"/>
      <c r="LI86" s="395"/>
      <c r="LJ86" s="395"/>
      <c r="LK86" s="395"/>
      <c r="LL86" s="395"/>
      <c r="LM86" s="395"/>
      <c r="LN86" s="395"/>
      <c r="LO86" s="395"/>
      <c r="LP86" s="395"/>
      <c r="LQ86" s="395"/>
      <c r="LR86" s="395"/>
      <c r="LS86" s="395"/>
      <c r="LT86" s="395"/>
      <c r="LU86" s="395"/>
      <c r="LV86" s="395"/>
      <c r="LW86" s="395"/>
      <c r="LX86" s="395"/>
      <c r="LY86" s="395"/>
      <c r="LZ86" s="395"/>
      <c r="MA86" s="395"/>
      <c r="MB86" s="395"/>
      <c r="MC86" s="395"/>
      <c r="MD86" s="395"/>
      <c r="ME86" s="395"/>
      <c r="MF86" s="395"/>
      <c r="MG86" s="395"/>
      <c r="MH86" s="395"/>
      <c r="MI86" s="395"/>
      <c r="MJ86" s="395"/>
      <c r="MK86" s="395"/>
      <c r="ML86" s="395"/>
      <c r="MM86" s="395"/>
      <c r="MN86" s="395"/>
      <c r="MO86" s="395"/>
      <c r="MP86" s="395"/>
      <c r="MQ86" s="395"/>
      <c r="MR86" s="395"/>
      <c r="MS86" s="395"/>
      <c r="MT86" s="395"/>
      <c r="MU86" s="395"/>
      <c r="MV86" s="395"/>
      <c r="MW86" s="395"/>
      <c r="MX86" s="395"/>
      <c r="MY86" s="395"/>
      <c r="MZ86" s="395"/>
      <c r="NA86" s="395"/>
      <c r="NB86" s="395"/>
      <c r="NC86" s="395"/>
      <c r="ND86" s="395"/>
      <c r="NE86" s="395"/>
      <c r="NF86" s="395"/>
      <c r="NG86" s="395"/>
      <c r="NH86" s="395"/>
      <c r="NI86" s="395"/>
      <c r="NJ86" s="395"/>
      <c r="NK86" s="395"/>
      <c r="NL86" s="395"/>
      <c r="NM86" s="395"/>
      <c r="NN86" s="395"/>
      <c r="NO86" s="395"/>
      <c r="NP86" s="395"/>
      <c r="NQ86" s="395"/>
      <c r="NR86" s="395"/>
      <c r="NS86" s="395"/>
      <c r="NT86" s="395"/>
      <c r="NU86" s="395"/>
      <c r="NV86" s="395"/>
      <c r="NW86" s="395"/>
      <c r="NX86" s="395"/>
      <c r="NY86" s="395"/>
      <c r="NZ86" s="395"/>
      <c r="OA86" s="395"/>
      <c r="OB86" s="395"/>
      <c r="OC86" s="395"/>
      <c r="OD86" s="395"/>
      <c r="OE86" s="395"/>
      <c r="OF86" s="395"/>
      <c r="OG86" s="395"/>
      <c r="OH86" s="395"/>
      <c r="OI86" s="395"/>
      <c r="OJ86" s="395"/>
      <c r="OK86" s="395"/>
      <c r="OL86" s="395"/>
      <c r="OM86" s="395"/>
      <c r="ON86" s="395"/>
      <c r="OO86" s="395"/>
      <c r="OP86" s="395"/>
      <c r="OQ86" s="395"/>
      <c r="OR86" s="395"/>
      <c r="OS86" s="395"/>
      <c r="OT86" s="395"/>
      <c r="OU86" s="395"/>
      <c r="OV86" s="395"/>
      <c r="OW86" s="395"/>
      <c r="OX86" s="395"/>
      <c r="OY86" s="395"/>
      <c r="OZ86" s="395"/>
      <c r="PA86" s="395"/>
      <c r="PB86" s="395"/>
      <c r="PC86" s="395"/>
      <c r="PD86" s="395"/>
      <c r="PE86" s="395"/>
      <c r="PF86" s="395"/>
      <c r="PG86" s="395"/>
      <c r="PH86" s="395"/>
      <c r="PI86" s="395"/>
      <c r="PJ86" s="395"/>
      <c r="PK86" s="395"/>
      <c r="PL86" s="395"/>
      <c r="PM86" s="395"/>
      <c r="PN86" s="395"/>
      <c r="PO86" s="395"/>
      <c r="PP86" s="395"/>
      <c r="PQ86" s="395"/>
      <c r="PR86" s="395"/>
      <c r="PS86" s="395"/>
      <c r="PT86" s="395"/>
      <c r="PU86" s="395"/>
      <c r="PV86" s="395"/>
      <c r="PW86" s="395"/>
      <c r="PX86" s="395"/>
      <c r="PY86" s="395"/>
      <c r="PZ86" s="395"/>
      <c r="QA86" s="395"/>
      <c r="QB86" s="395"/>
      <c r="QC86" s="395"/>
      <c r="QD86" s="395"/>
      <c r="QE86" s="395"/>
      <c r="QF86" s="395"/>
      <c r="QG86" s="395"/>
      <c r="QH86" s="395"/>
      <c r="QI86" s="395"/>
      <c r="QJ86" s="395"/>
      <c r="QK86" s="395"/>
      <c r="QL86" s="395"/>
      <c r="QM86" s="395"/>
      <c r="QN86" s="395"/>
      <c r="QO86" s="395"/>
      <c r="QP86" s="395"/>
      <c r="QQ86" s="395"/>
      <c r="QR86" s="395"/>
      <c r="QS86" s="395"/>
      <c r="QT86" s="395"/>
      <c r="QU86" s="395"/>
      <c r="QV86" s="395"/>
      <c r="QW86" s="395"/>
      <c r="QX86" s="395"/>
      <c r="QY86" s="395"/>
      <c r="QZ86" s="395"/>
      <c r="RA86" s="395"/>
      <c r="RB86" s="395"/>
      <c r="RC86" s="395"/>
      <c r="RD86" s="395"/>
      <c r="RE86" s="395"/>
      <c r="RF86" s="395"/>
      <c r="RG86" s="395"/>
      <c r="RH86" s="395"/>
      <c r="RI86" s="395"/>
      <c r="RJ86" s="395"/>
      <c r="RK86" s="395"/>
      <c r="RL86" s="395"/>
      <c r="RM86" s="395"/>
      <c r="RN86" s="395"/>
      <c r="RO86" s="395"/>
      <c r="RP86" s="395"/>
      <c r="RQ86" s="395"/>
      <c r="RR86" s="395"/>
      <c r="RS86" s="395"/>
      <c r="RT86" s="395"/>
      <c r="RU86" s="395"/>
      <c r="RV86" s="395"/>
      <c r="RW86" s="395"/>
      <c r="RX86" s="395"/>
      <c r="RY86" s="395"/>
      <c r="RZ86" s="395"/>
      <c r="SA86" s="395"/>
      <c r="SB86" s="395"/>
      <c r="SC86" s="395"/>
      <c r="SD86" s="395"/>
      <c r="SE86" s="395"/>
      <c r="SF86" s="395"/>
      <c r="SG86" s="395"/>
      <c r="SH86" s="395"/>
      <c r="SI86" s="395"/>
      <c r="SJ86" s="395"/>
      <c r="SK86" s="395"/>
      <c r="SL86" s="395"/>
      <c r="SM86" s="395"/>
      <c r="SN86" s="395"/>
      <c r="SO86" s="395"/>
      <c r="SP86" s="395"/>
      <c r="SQ86" s="395"/>
      <c r="SR86" s="395"/>
      <c r="SS86" s="395"/>
      <c r="ST86" s="395"/>
      <c r="SU86" s="395"/>
      <c r="SV86" s="395"/>
      <c r="SW86" s="395"/>
      <c r="SX86" s="395"/>
      <c r="SY86" s="395"/>
      <c r="SZ86" s="395"/>
      <c r="TA86" s="395"/>
      <c r="TB86" s="395"/>
      <c r="TC86" s="395"/>
      <c r="TD86" s="395"/>
      <c r="TE86" s="395"/>
      <c r="TF86" s="395"/>
      <c r="TG86" s="395"/>
      <c r="TH86" s="395"/>
      <c r="TI86" s="395"/>
      <c r="TJ86" s="395"/>
      <c r="TK86" s="395"/>
      <c r="TL86" s="395"/>
      <c r="TM86" s="395"/>
      <c r="TN86" s="395"/>
      <c r="TO86" s="395"/>
      <c r="TP86" s="395"/>
      <c r="TQ86" s="395"/>
      <c r="TR86" s="395"/>
      <c r="TS86" s="395"/>
      <c r="TT86" s="395"/>
      <c r="TU86" s="395"/>
      <c r="TV86" s="395"/>
      <c r="TW86" s="395"/>
      <c r="TX86" s="395"/>
      <c r="TY86" s="395"/>
      <c r="TZ86" s="395"/>
      <c r="UA86" s="395"/>
      <c r="UB86" s="395"/>
      <c r="UC86" s="395"/>
      <c r="UD86" s="395"/>
      <c r="UE86" s="395"/>
      <c r="UF86" s="395"/>
      <c r="UG86" s="395"/>
      <c r="UH86" s="395"/>
      <c r="UI86" s="395"/>
      <c r="UJ86" s="395"/>
      <c r="UK86" s="395"/>
      <c r="UL86" s="395"/>
      <c r="UM86" s="395"/>
      <c r="UN86" s="395"/>
      <c r="UO86" s="395"/>
      <c r="UP86" s="395"/>
      <c r="UQ86" s="395"/>
      <c r="UR86" s="395"/>
      <c r="US86" s="395"/>
      <c r="UT86" s="395"/>
      <c r="UU86" s="395"/>
      <c r="UV86" s="395"/>
      <c r="UW86" s="395"/>
      <c r="UX86" s="395"/>
      <c r="UY86" s="395"/>
      <c r="UZ86" s="395"/>
      <c r="VA86" s="395"/>
      <c r="VB86" s="395"/>
      <c r="VC86" s="395"/>
      <c r="VD86" s="395"/>
      <c r="VE86" s="395"/>
      <c r="VF86" s="395"/>
      <c r="VG86" s="395"/>
      <c r="VH86" s="395"/>
      <c r="VI86" s="395"/>
      <c r="VJ86" s="395"/>
      <c r="VK86" s="395"/>
      <c r="VL86" s="395"/>
      <c r="VM86" s="395"/>
      <c r="VN86" s="395"/>
      <c r="VO86" s="395"/>
      <c r="VP86" s="395"/>
      <c r="VQ86" s="395"/>
      <c r="VR86" s="395"/>
      <c r="VS86" s="395"/>
      <c r="VT86" s="395"/>
      <c r="VU86" s="395"/>
      <c r="VV86" s="395"/>
      <c r="VW86" s="395"/>
      <c r="VX86" s="395"/>
      <c r="VY86" s="395"/>
      <c r="VZ86" s="395"/>
      <c r="WA86" s="395"/>
      <c r="WB86" s="395"/>
      <c r="WC86" s="395"/>
      <c r="WD86" s="395"/>
      <c r="WE86" s="395"/>
      <c r="WF86" s="395"/>
      <c r="WG86" s="395"/>
      <c r="WH86" s="395"/>
      <c r="WI86" s="395"/>
      <c r="WJ86" s="395"/>
      <c r="WK86" s="395"/>
      <c r="WL86" s="395"/>
      <c r="WM86" s="395"/>
      <c r="WN86" s="395"/>
      <c r="WO86" s="395"/>
      <c r="WP86" s="395"/>
      <c r="WQ86" s="395"/>
      <c r="WR86" s="395"/>
      <c r="WS86" s="395"/>
      <c r="WT86" s="395"/>
      <c r="WU86" s="395"/>
      <c r="WV86" s="395"/>
      <c r="WW86" s="395"/>
      <c r="WX86" s="395"/>
      <c r="WY86" s="395"/>
      <c r="WZ86" s="395"/>
      <c r="XA86" s="395"/>
      <c r="XB86" s="395"/>
      <c r="XC86" s="395"/>
      <c r="XD86" s="395"/>
      <c r="XE86" s="395"/>
      <c r="XF86" s="395"/>
      <c r="XG86" s="395"/>
      <c r="XH86" s="395"/>
      <c r="XI86" s="395"/>
      <c r="XJ86" s="395"/>
      <c r="XK86" s="395"/>
      <c r="XL86" s="395"/>
      <c r="XM86" s="395"/>
      <c r="XN86" s="395"/>
      <c r="XO86" s="395"/>
      <c r="XP86" s="395"/>
      <c r="XQ86" s="395"/>
      <c r="XR86" s="395"/>
      <c r="XS86" s="395"/>
      <c r="XT86" s="395"/>
      <c r="XU86" s="395"/>
      <c r="XV86" s="395"/>
      <c r="XW86" s="395"/>
      <c r="XX86" s="395"/>
      <c r="XY86" s="395"/>
      <c r="XZ86" s="395"/>
      <c r="YA86" s="395"/>
      <c r="YB86" s="395"/>
      <c r="YC86" s="395"/>
      <c r="YD86" s="395"/>
      <c r="YE86" s="395"/>
      <c r="YF86" s="395"/>
      <c r="YG86" s="395"/>
      <c r="YH86" s="395"/>
      <c r="YI86" s="395"/>
      <c r="YJ86" s="395"/>
      <c r="YK86" s="395"/>
      <c r="YL86" s="395"/>
      <c r="YM86" s="395"/>
      <c r="YN86" s="395"/>
      <c r="YO86" s="395"/>
      <c r="YP86" s="395"/>
      <c r="YQ86" s="395"/>
      <c r="YR86" s="395"/>
      <c r="YS86" s="395"/>
      <c r="YT86" s="395"/>
      <c r="YU86" s="395"/>
      <c r="YV86" s="395"/>
      <c r="YW86" s="395"/>
      <c r="YX86" s="395"/>
      <c r="YY86" s="395"/>
      <c r="YZ86" s="395"/>
      <c r="ZA86" s="395"/>
      <c r="ZB86" s="395"/>
      <c r="ZC86" s="395"/>
      <c r="ZD86" s="395"/>
      <c r="ZE86" s="395"/>
      <c r="ZF86" s="395"/>
      <c r="ZG86" s="395"/>
      <c r="ZH86" s="395"/>
      <c r="ZI86" s="395"/>
      <c r="ZJ86" s="395"/>
      <c r="ZK86" s="395"/>
      <c r="ZL86" s="395"/>
      <c r="ZM86" s="395"/>
      <c r="ZN86" s="395"/>
      <c r="ZO86" s="395"/>
      <c r="ZP86" s="395"/>
      <c r="ZQ86" s="395"/>
      <c r="ZR86" s="395"/>
      <c r="ZS86" s="395"/>
      <c r="ZT86" s="395"/>
      <c r="ZU86" s="395"/>
      <c r="ZV86" s="395"/>
      <c r="ZW86" s="395"/>
      <c r="ZX86" s="395"/>
      <c r="ZY86" s="395"/>
      <c r="ZZ86" s="395"/>
      <c r="AAA86" s="395"/>
      <c r="AAB86" s="395"/>
      <c r="AAC86" s="395"/>
      <c r="AAD86" s="395"/>
      <c r="AAE86" s="395"/>
      <c r="AAF86" s="395"/>
      <c r="AAG86" s="395"/>
      <c r="AAH86" s="395"/>
      <c r="AAI86" s="395"/>
      <c r="AAJ86" s="395"/>
      <c r="AAK86" s="395"/>
      <c r="AAL86" s="395"/>
      <c r="AAM86" s="395"/>
      <c r="AAN86" s="395"/>
      <c r="AAO86" s="395"/>
      <c r="AAP86" s="395"/>
      <c r="AAQ86" s="395"/>
      <c r="AAR86" s="395"/>
      <c r="AAS86" s="395"/>
      <c r="AAT86" s="395"/>
      <c r="AAU86" s="395"/>
      <c r="AAV86" s="395"/>
      <c r="AAW86" s="395"/>
      <c r="AAX86" s="395"/>
      <c r="AAY86" s="395"/>
      <c r="AAZ86" s="395"/>
      <c r="ABA86" s="395"/>
      <c r="ABB86" s="395"/>
      <c r="ABC86" s="395"/>
      <c r="ABD86" s="395"/>
      <c r="ABE86" s="395"/>
      <c r="ABF86" s="395"/>
      <c r="ABG86" s="395"/>
      <c r="ABH86" s="395"/>
      <c r="ABI86" s="395"/>
      <c r="ABJ86" s="395"/>
      <c r="ABK86" s="395"/>
      <c r="ABL86" s="395"/>
      <c r="ABM86" s="395"/>
      <c r="ABN86" s="395"/>
      <c r="ABO86" s="395"/>
      <c r="ABP86" s="395"/>
      <c r="ABQ86" s="395"/>
      <c r="ABR86" s="395"/>
      <c r="ABS86" s="395"/>
      <c r="ABT86" s="395"/>
      <c r="ABU86" s="395"/>
      <c r="ABV86" s="395"/>
      <c r="ABW86" s="395"/>
      <c r="ABX86" s="395"/>
      <c r="ABY86" s="395"/>
      <c r="ABZ86" s="395"/>
      <c r="ACA86" s="395"/>
      <c r="ACB86" s="395"/>
      <c r="ACC86" s="395"/>
      <c r="ACD86" s="395"/>
      <c r="ACE86" s="395"/>
      <c r="ACF86" s="395"/>
      <c r="ACG86" s="395"/>
      <c r="ACH86" s="395"/>
      <c r="ACI86" s="395"/>
      <c r="ACJ86" s="395"/>
      <c r="ACK86" s="395"/>
      <c r="ACL86" s="395"/>
      <c r="ACM86" s="395"/>
      <c r="ACN86" s="395"/>
      <c r="ACO86" s="395"/>
      <c r="ACP86" s="395"/>
      <c r="ACQ86" s="395"/>
      <c r="ACR86" s="395"/>
      <c r="ACS86" s="395"/>
      <c r="ACT86" s="395"/>
      <c r="ACU86" s="395"/>
      <c r="ACV86" s="395"/>
      <c r="ACW86" s="395"/>
      <c r="ACX86" s="395"/>
      <c r="ACY86" s="395"/>
      <c r="ACZ86" s="395"/>
      <c r="ADA86" s="395"/>
      <c r="ADB86" s="395"/>
      <c r="ADC86" s="395"/>
      <c r="ADD86" s="395"/>
      <c r="ADE86" s="395"/>
      <c r="ADF86" s="395"/>
      <c r="ADG86" s="395"/>
      <c r="ADH86" s="395"/>
      <c r="ADI86" s="395"/>
      <c r="ADJ86" s="395"/>
      <c r="ADK86" s="395"/>
      <c r="ADL86" s="395"/>
      <c r="ADM86" s="395"/>
      <c r="ADN86" s="395"/>
      <c r="ADO86" s="395"/>
      <c r="ADP86" s="395"/>
      <c r="ADQ86" s="395"/>
      <c r="ADR86" s="395"/>
      <c r="ADS86" s="395"/>
      <c r="ADT86" s="395"/>
      <c r="ADU86" s="395"/>
      <c r="ADV86" s="395"/>
      <c r="ADW86" s="395"/>
      <c r="ADX86" s="395"/>
      <c r="ADY86" s="395"/>
      <c r="ADZ86" s="395"/>
      <c r="AEA86" s="395"/>
      <c r="AEB86" s="395"/>
      <c r="AEC86" s="395"/>
      <c r="AED86" s="395"/>
      <c r="AEE86" s="395"/>
      <c r="AEF86" s="395"/>
      <c r="AEG86" s="395"/>
      <c r="AEH86" s="395"/>
      <c r="AEI86" s="395"/>
      <c r="AEJ86" s="395"/>
      <c r="AEK86" s="395"/>
      <c r="AEL86" s="395"/>
      <c r="AEM86" s="395"/>
      <c r="AEN86" s="395"/>
      <c r="AEO86" s="395"/>
      <c r="AEP86" s="395"/>
      <c r="AEQ86" s="395"/>
      <c r="AER86" s="395"/>
      <c r="AES86" s="395"/>
      <c r="AET86" s="395"/>
      <c r="AEU86" s="395"/>
      <c r="AEV86" s="395"/>
      <c r="AEW86" s="395"/>
      <c r="AEX86" s="395"/>
      <c r="AEY86" s="395"/>
      <c r="AEZ86" s="395"/>
      <c r="AFA86" s="395"/>
      <c r="AFB86" s="395"/>
      <c r="AFC86" s="395"/>
      <c r="AFD86" s="395"/>
      <c r="AFE86" s="395"/>
      <c r="AFF86" s="395"/>
      <c r="AFG86" s="395"/>
      <c r="AFH86" s="395"/>
      <c r="AFI86" s="395"/>
      <c r="AFJ86" s="395"/>
      <c r="AFK86" s="395"/>
      <c r="AFL86" s="395"/>
      <c r="AFM86" s="395"/>
      <c r="AFN86" s="395"/>
      <c r="AFO86" s="395"/>
      <c r="AFP86" s="395"/>
      <c r="AFQ86" s="395"/>
      <c r="AFR86" s="395"/>
      <c r="AFS86" s="395"/>
      <c r="AFT86" s="395"/>
      <c r="AFU86" s="395"/>
      <c r="AFV86" s="395"/>
      <c r="AFW86" s="395"/>
      <c r="AFX86" s="395"/>
      <c r="AFY86" s="395"/>
      <c r="AFZ86" s="395"/>
      <c r="AGA86" s="395"/>
      <c r="AGB86" s="395"/>
      <c r="AGC86" s="395"/>
      <c r="AGD86" s="395"/>
      <c r="AGE86" s="395"/>
      <c r="AGF86" s="395"/>
      <c r="AGG86" s="395"/>
      <c r="AGH86" s="395"/>
      <c r="AGI86" s="395"/>
      <c r="AGJ86" s="395"/>
      <c r="AGK86" s="395"/>
      <c r="AGL86" s="395"/>
      <c r="AGM86" s="395"/>
      <c r="AGN86" s="395"/>
      <c r="AGO86" s="395"/>
      <c r="AGP86" s="395"/>
      <c r="AGQ86" s="395"/>
      <c r="AGR86" s="395"/>
      <c r="AGS86" s="395"/>
      <c r="AGT86" s="395"/>
      <c r="AGU86" s="395"/>
      <c r="AGV86" s="395"/>
      <c r="AGW86" s="395"/>
      <c r="AGX86" s="395"/>
      <c r="AGY86" s="395"/>
      <c r="AGZ86" s="395"/>
      <c r="AHA86" s="395"/>
      <c r="AHB86" s="395"/>
      <c r="AHC86" s="395"/>
      <c r="AHD86" s="395"/>
      <c r="AHE86" s="395"/>
      <c r="AHF86" s="395"/>
      <c r="AHG86" s="395"/>
      <c r="AHH86" s="395"/>
      <c r="AHI86" s="395"/>
      <c r="AHJ86" s="395"/>
      <c r="AHK86" s="395"/>
      <c r="AHL86" s="395"/>
      <c r="AHM86" s="395"/>
      <c r="AHN86" s="395"/>
      <c r="AHO86" s="395"/>
      <c r="AHP86" s="395"/>
      <c r="AHQ86" s="395"/>
      <c r="AHR86" s="395"/>
      <c r="AHS86" s="395"/>
      <c r="AHT86" s="395"/>
      <c r="AHU86" s="395"/>
      <c r="AHV86" s="395"/>
      <c r="AHW86" s="395"/>
      <c r="AHX86" s="395"/>
      <c r="AHY86" s="395"/>
      <c r="AHZ86" s="395"/>
      <c r="AIA86" s="395"/>
      <c r="AIB86" s="395"/>
      <c r="AIC86" s="395"/>
      <c r="AID86" s="395"/>
      <c r="AIE86" s="395"/>
      <c r="AIF86" s="395"/>
      <c r="AIG86" s="395"/>
      <c r="AIH86" s="395"/>
      <c r="AII86" s="395"/>
      <c r="AIJ86" s="395"/>
      <c r="AIK86" s="395"/>
      <c r="AIL86" s="395"/>
      <c r="AIM86" s="395"/>
      <c r="AIN86" s="395"/>
      <c r="AIO86" s="395"/>
      <c r="AIP86" s="395"/>
      <c r="AIQ86" s="395"/>
      <c r="AIR86" s="395"/>
      <c r="AIS86" s="395"/>
      <c r="AIT86" s="395"/>
      <c r="AIU86" s="395"/>
      <c r="AIV86" s="395"/>
      <c r="AIW86" s="395"/>
      <c r="AIX86" s="395"/>
      <c r="AIY86" s="395"/>
      <c r="AIZ86" s="395"/>
      <c r="AJA86" s="395"/>
      <c r="AJB86" s="395"/>
      <c r="AJC86" s="395"/>
      <c r="AJD86" s="395"/>
      <c r="AJE86" s="395"/>
      <c r="AJF86" s="395"/>
      <c r="AJG86" s="395"/>
      <c r="AJH86" s="395"/>
      <c r="AJI86" s="395"/>
      <c r="AJJ86" s="395"/>
      <c r="AJK86" s="395"/>
      <c r="AJL86" s="395"/>
      <c r="AJM86" s="395"/>
      <c r="AJN86" s="395"/>
      <c r="AJO86" s="395"/>
      <c r="AJP86" s="395"/>
      <c r="AJQ86" s="395"/>
      <c r="AJR86" s="395"/>
      <c r="AJS86" s="395"/>
      <c r="AJT86" s="395"/>
      <c r="AJU86" s="395"/>
      <c r="AJV86" s="395"/>
      <c r="AJW86" s="395"/>
      <c r="AJX86" s="395"/>
      <c r="AJY86" s="395"/>
      <c r="AJZ86" s="395"/>
      <c r="AKA86" s="395"/>
      <c r="AKB86" s="395"/>
      <c r="AKC86" s="395"/>
      <c r="AKD86" s="395"/>
      <c r="AKE86" s="395"/>
      <c r="AKF86" s="395"/>
      <c r="AKG86" s="395"/>
      <c r="AKH86" s="395"/>
      <c r="AKI86" s="395"/>
      <c r="AKJ86" s="395"/>
      <c r="AKK86" s="395"/>
      <c r="AKL86" s="395"/>
      <c r="AKM86" s="395"/>
      <c r="AKN86" s="395"/>
      <c r="AKO86" s="395"/>
      <c r="AKP86" s="395"/>
      <c r="AKQ86" s="395"/>
      <c r="AKR86" s="395"/>
      <c r="AKS86" s="395"/>
      <c r="AKT86" s="395"/>
      <c r="AKU86" s="395"/>
      <c r="AKV86" s="395"/>
      <c r="AKW86" s="395"/>
      <c r="AKX86" s="395"/>
      <c r="AKY86" s="395"/>
      <c r="AKZ86" s="395"/>
      <c r="ALA86" s="395"/>
      <c r="ALB86" s="395"/>
      <c r="ALC86" s="395"/>
      <c r="ALD86" s="395"/>
      <c r="ALE86" s="395"/>
      <c r="ALF86" s="395"/>
      <c r="ALG86" s="395"/>
      <c r="ALH86" s="395"/>
      <c r="ALI86" s="395"/>
      <c r="ALJ86" s="395"/>
      <c r="ALK86" s="395"/>
      <c r="ALL86" s="395"/>
      <c r="ALM86" s="395"/>
      <c r="ALN86" s="395"/>
      <c r="ALO86" s="395"/>
      <c r="ALP86" s="395"/>
      <c r="ALQ86" s="395"/>
      <c r="ALR86" s="395"/>
      <c r="ALS86" s="395"/>
      <c r="ALT86" s="395"/>
      <c r="ALU86" s="395"/>
      <c r="ALV86" s="395"/>
      <c r="ALW86" s="395"/>
      <c r="ALX86" s="395"/>
      <c r="ALY86" s="395"/>
      <c r="ALZ86" s="395"/>
      <c r="AMA86" s="395"/>
      <c r="AMB86" s="395"/>
      <c r="AMC86" s="395"/>
      <c r="AMD86" s="395"/>
      <c r="AME86" s="395"/>
      <c r="AMF86" s="395"/>
      <c r="AMG86" s="395"/>
      <c r="AMH86" s="395"/>
      <c r="AMI86" s="395"/>
      <c r="AMJ86" s="395"/>
      <c r="AMK86" s="395"/>
      <c r="AML86" s="395"/>
      <c r="AMM86" s="395"/>
      <c r="AMN86" s="395"/>
      <c r="AMO86" s="395"/>
      <c r="AMP86" s="395"/>
      <c r="AMQ86" s="395"/>
      <c r="AMR86" s="395"/>
      <c r="AMS86" s="395"/>
      <c r="AMT86" s="395"/>
      <c r="AMU86" s="395"/>
      <c r="AMV86" s="395"/>
      <c r="AMW86" s="395"/>
      <c r="AMX86" s="395"/>
      <c r="AMY86" s="395"/>
      <c r="AMZ86" s="395"/>
      <c r="ANA86" s="395"/>
      <c r="ANB86" s="395"/>
      <c r="ANC86" s="395"/>
      <c r="AND86" s="395"/>
      <c r="ANE86" s="395"/>
      <c r="ANF86" s="395"/>
      <c r="ANG86" s="395"/>
      <c r="ANH86" s="395"/>
      <c r="ANI86" s="395"/>
      <c r="ANJ86" s="395"/>
      <c r="ANK86" s="395"/>
      <c r="ANL86" s="395"/>
      <c r="ANM86" s="395"/>
      <c r="ANN86" s="395"/>
      <c r="ANO86" s="395"/>
      <c r="ANP86" s="395"/>
      <c r="ANQ86" s="395"/>
      <c r="ANR86" s="395"/>
      <c r="ANS86" s="395"/>
      <c r="ANT86" s="395"/>
      <c r="ANU86" s="395"/>
      <c r="ANV86" s="395"/>
      <c r="ANW86" s="395"/>
      <c r="ANX86" s="395"/>
      <c r="ANY86" s="395"/>
      <c r="ANZ86" s="395"/>
      <c r="AOA86" s="395"/>
      <c r="AOB86" s="395"/>
      <c r="AOC86" s="395"/>
      <c r="AOD86" s="395"/>
      <c r="AOE86" s="395"/>
      <c r="AOF86" s="395"/>
      <c r="AOG86" s="395"/>
      <c r="AOH86" s="395"/>
      <c r="AOI86" s="395"/>
      <c r="AOJ86" s="395"/>
      <c r="AOK86" s="395"/>
      <c r="AOL86" s="395"/>
      <c r="AOM86" s="395"/>
      <c r="AON86" s="395"/>
      <c r="AOO86" s="395"/>
      <c r="AOP86" s="395"/>
      <c r="AOQ86" s="395"/>
      <c r="AOR86" s="395"/>
      <c r="AOS86" s="395"/>
      <c r="AOT86" s="395"/>
      <c r="AOU86" s="395"/>
      <c r="AOV86" s="395"/>
      <c r="AOW86" s="395"/>
      <c r="AOX86" s="395"/>
      <c r="AOY86" s="395"/>
      <c r="AOZ86" s="395"/>
      <c r="APA86" s="395"/>
      <c r="APB86" s="395"/>
      <c r="APC86" s="395"/>
      <c r="APD86" s="395"/>
      <c r="APE86" s="395"/>
      <c r="APF86" s="395"/>
      <c r="APG86" s="395"/>
      <c r="APH86" s="395"/>
      <c r="API86" s="395"/>
      <c r="APJ86" s="395"/>
      <c r="APK86" s="395"/>
      <c r="APL86" s="395"/>
      <c r="APM86" s="395"/>
      <c r="APN86" s="395"/>
      <c r="APO86" s="395"/>
      <c r="APP86" s="395"/>
      <c r="APQ86" s="395"/>
      <c r="APR86" s="395"/>
      <c r="APS86" s="395"/>
      <c r="APT86" s="395"/>
      <c r="APU86" s="395"/>
      <c r="APV86" s="395"/>
      <c r="APW86" s="395"/>
      <c r="APX86" s="395"/>
      <c r="APY86" s="395"/>
      <c r="APZ86" s="395"/>
      <c r="AQA86" s="395"/>
      <c r="AQB86" s="395"/>
      <c r="AQC86" s="395"/>
      <c r="AQD86" s="395"/>
      <c r="AQE86" s="395"/>
      <c r="AQF86" s="395"/>
      <c r="AQG86" s="395"/>
      <c r="AQH86" s="395"/>
      <c r="AQI86" s="395"/>
      <c r="AQJ86" s="395"/>
      <c r="AQK86" s="395"/>
      <c r="AQL86" s="395"/>
      <c r="AQM86" s="395"/>
      <c r="AQN86" s="395"/>
      <c r="AQO86" s="395"/>
      <c r="AQP86" s="395"/>
      <c r="AQQ86" s="395"/>
      <c r="AQR86" s="395"/>
      <c r="AQS86" s="395"/>
      <c r="AQT86" s="395"/>
      <c r="AQU86" s="395"/>
      <c r="AQV86" s="395"/>
      <c r="AQW86" s="395"/>
      <c r="AQX86" s="395"/>
      <c r="AQY86" s="395"/>
      <c r="AQZ86" s="395"/>
      <c r="ARA86" s="395"/>
      <c r="ARB86" s="395"/>
      <c r="ARC86" s="395"/>
      <c r="ARD86" s="395"/>
      <c r="ARE86" s="395"/>
      <c r="ARF86" s="395"/>
      <c r="ARG86" s="395"/>
      <c r="ARH86" s="395"/>
      <c r="ARI86" s="395"/>
      <c r="ARJ86" s="395"/>
      <c r="ARK86" s="395"/>
      <c r="ARL86" s="395"/>
      <c r="ARM86" s="395"/>
      <c r="ARN86" s="395"/>
      <c r="ARO86" s="395"/>
      <c r="ARP86" s="395"/>
      <c r="ARQ86" s="395"/>
      <c r="ARR86" s="395"/>
      <c r="ARS86" s="395"/>
      <c r="ART86" s="395"/>
      <c r="ARU86" s="395"/>
      <c r="ARV86" s="395"/>
      <c r="ARW86" s="395"/>
      <c r="ARX86" s="395"/>
      <c r="ARY86" s="395"/>
      <c r="ARZ86" s="395"/>
      <c r="ASA86" s="395"/>
      <c r="ASB86" s="395"/>
      <c r="ASC86" s="395"/>
      <c r="ASD86" s="395"/>
      <c r="ASE86" s="395"/>
      <c r="ASF86" s="395"/>
      <c r="ASG86" s="395"/>
      <c r="ASH86" s="395"/>
      <c r="ASI86" s="395"/>
      <c r="ASJ86" s="395"/>
      <c r="ASK86" s="395"/>
      <c r="ASL86" s="395"/>
      <c r="ASM86" s="395"/>
      <c r="ASN86" s="395"/>
      <c r="ASO86" s="395"/>
      <c r="ASP86" s="395"/>
      <c r="ASQ86" s="395"/>
      <c r="ASR86" s="395"/>
      <c r="ASS86" s="395"/>
      <c r="AST86" s="395"/>
      <c r="ASU86" s="395"/>
      <c r="ASV86" s="395"/>
      <c r="ASW86" s="395"/>
      <c r="ASX86" s="395"/>
      <c r="ASY86" s="395"/>
      <c r="ASZ86" s="395"/>
      <c r="ATA86" s="395"/>
      <c r="ATB86" s="395"/>
      <c r="ATC86" s="395"/>
      <c r="ATD86" s="395"/>
      <c r="ATE86" s="395"/>
      <c r="ATF86" s="395"/>
      <c r="ATG86" s="395"/>
      <c r="ATH86" s="395"/>
      <c r="ATI86" s="395"/>
      <c r="ATJ86" s="395"/>
      <c r="ATK86" s="395"/>
      <c r="ATL86" s="395"/>
      <c r="ATM86" s="395"/>
      <c r="ATN86" s="395"/>
      <c r="ATO86" s="395"/>
      <c r="ATP86" s="395"/>
      <c r="ATQ86" s="395"/>
      <c r="ATR86" s="395"/>
      <c r="ATS86" s="395"/>
      <c r="ATT86" s="395"/>
      <c r="ATU86" s="395"/>
      <c r="ATV86" s="395"/>
      <c r="ATW86" s="395"/>
      <c r="ATX86" s="395"/>
      <c r="ATY86" s="395"/>
      <c r="ATZ86" s="395"/>
      <c r="AUA86" s="395"/>
      <c r="AUB86" s="395"/>
      <c r="AUC86" s="395"/>
      <c r="AUD86" s="395"/>
      <c r="AUE86" s="395"/>
      <c r="AUF86" s="395"/>
      <c r="AUG86" s="395"/>
      <c r="AUH86" s="395"/>
      <c r="AUI86" s="395"/>
      <c r="AUJ86" s="395"/>
      <c r="AUK86" s="395"/>
      <c r="AUL86" s="395"/>
      <c r="AUM86" s="395"/>
      <c r="AUN86" s="395"/>
      <c r="AUO86" s="395"/>
      <c r="AUP86" s="395"/>
      <c r="AUQ86" s="395"/>
      <c r="AUR86" s="395"/>
      <c r="AUS86" s="395"/>
      <c r="AUT86" s="395"/>
      <c r="AUU86" s="395"/>
      <c r="AUV86" s="395"/>
      <c r="AUW86" s="395"/>
      <c r="AUX86" s="395"/>
      <c r="AUY86" s="395"/>
      <c r="AUZ86" s="395"/>
      <c r="AVA86" s="395"/>
      <c r="AVB86" s="395"/>
      <c r="AVC86" s="395"/>
      <c r="AVD86" s="395"/>
      <c r="AVE86" s="395"/>
      <c r="AVF86" s="395"/>
      <c r="AVG86" s="395"/>
      <c r="AVH86" s="395"/>
      <c r="AVI86" s="395"/>
      <c r="AVJ86" s="395"/>
      <c r="AVK86" s="395"/>
      <c r="AVL86" s="395"/>
      <c r="AVM86" s="395"/>
      <c r="AVN86" s="395"/>
      <c r="AVO86" s="395"/>
      <c r="AVP86" s="395"/>
      <c r="AVQ86" s="395"/>
      <c r="AVR86" s="395"/>
      <c r="AVS86" s="395"/>
      <c r="AVT86" s="395"/>
      <c r="AVU86" s="395"/>
      <c r="AVV86" s="395"/>
      <c r="AVW86" s="395"/>
      <c r="AVX86" s="395"/>
      <c r="AVY86" s="395"/>
      <c r="AVZ86" s="395"/>
      <c r="AWA86" s="395"/>
      <c r="AWB86" s="395"/>
      <c r="AWC86" s="395"/>
      <c r="AWD86" s="395"/>
      <c r="AWE86" s="395"/>
      <c r="AWF86" s="395"/>
      <c r="AWG86" s="395"/>
      <c r="AWH86" s="395"/>
      <c r="AWI86" s="395"/>
      <c r="AWJ86" s="395"/>
      <c r="AWK86" s="395"/>
      <c r="AWL86" s="395"/>
      <c r="AWM86" s="395"/>
      <c r="AWN86" s="395"/>
      <c r="AWO86" s="395"/>
      <c r="AWP86" s="395"/>
      <c r="AWQ86" s="395"/>
      <c r="AWR86" s="395"/>
      <c r="AWS86" s="395"/>
      <c r="AWT86" s="395"/>
      <c r="AWU86" s="395"/>
      <c r="AWV86" s="395"/>
      <c r="AWW86" s="395"/>
      <c r="AWX86" s="395"/>
      <c r="AWY86" s="395"/>
      <c r="AWZ86" s="395"/>
      <c r="AXA86" s="395"/>
      <c r="AXB86" s="395"/>
      <c r="AXC86" s="395"/>
      <c r="AXD86" s="395"/>
      <c r="AXE86" s="395"/>
      <c r="AXF86" s="395"/>
      <c r="AXG86" s="395"/>
      <c r="AXH86" s="395"/>
      <c r="AXI86" s="395"/>
      <c r="AXJ86" s="395"/>
      <c r="AXK86" s="395"/>
      <c r="AXL86" s="395"/>
      <c r="AXM86" s="395"/>
      <c r="AXN86" s="395"/>
      <c r="AXO86" s="395"/>
      <c r="AXP86" s="395"/>
      <c r="AXQ86" s="395"/>
      <c r="AXR86" s="395"/>
      <c r="AXS86" s="395"/>
      <c r="AXT86" s="395"/>
      <c r="AXU86" s="395"/>
      <c r="AXV86" s="395"/>
      <c r="AXW86" s="395"/>
      <c r="AXX86" s="395"/>
      <c r="AXY86" s="395"/>
      <c r="AXZ86" s="395"/>
      <c r="AYA86" s="395"/>
      <c r="AYB86" s="395"/>
      <c r="AYC86" s="395"/>
      <c r="AYD86" s="395"/>
      <c r="AYE86" s="395"/>
      <c r="AYF86" s="395"/>
      <c r="AYG86" s="395"/>
      <c r="AYH86" s="395"/>
      <c r="AYI86" s="395"/>
      <c r="AYJ86" s="395"/>
      <c r="AYK86" s="395"/>
      <c r="AYL86" s="395"/>
      <c r="AYM86" s="395"/>
      <c r="AYN86" s="395"/>
      <c r="AYO86" s="395"/>
      <c r="AYP86" s="395"/>
      <c r="AYQ86" s="395"/>
      <c r="AYR86" s="395"/>
      <c r="AYS86" s="395"/>
      <c r="AYT86" s="395"/>
      <c r="AYU86" s="395"/>
      <c r="AYV86" s="395"/>
      <c r="AYW86" s="395"/>
      <c r="AYX86" s="395"/>
      <c r="AYY86" s="395"/>
      <c r="AYZ86" s="395"/>
      <c r="AZA86" s="395"/>
      <c r="AZB86" s="395"/>
      <c r="AZC86" s="395"/>
      <c r="AZD86" s="395"/>
      <c r="AZE86" s="395"/>
      <c r="AZF86" s="395"/>
      <c r="AZG86" s="395"/>
      <c r="AZH86" s="395"/>
      <c r="AZI86" s="395"/>
      <c r="AZJ86" s="395"/>
      <c r="AZK86" s="395"/>
      <c r="AZL86" s="395"/>
      <c r="AZM86" s="395"/>
      <c r="AZN86" s="395"/>
      <c r="AZO86" s="395"/>
      <c r="AZP86" s="395"/>
      <c r="AZQ86" s="395"/>
      <c r="AZR86" s="395"/>
      <c r="AZS86" s="395"/>
      <c r="AZT86" s="395"/>
      <c r="AZU86" s="395"/>
      <c r="AZV86" s="395"/>
      <c r="AZW86" s="395"/>
      <c r="AZX86" s="395"/>
      <c r="AZY86" s="395"/>
      <c r="AZZ86" s="395"/>
      <c r="BAA86" s="395"/>
      <c r="BAB86" s="395"/>
      <c r="BAC86" s="395"/>
      <c r="BAD86" s="395"/>
      <c r="BAE86" s="395"/>
      <c r="BAF86" s="395"/>
      <c r="BAG86" s="395"/>
      <c r="BAH86" s="395"/>
      <c r="BAI86" s="395"/>
      <c r="BAJ86" s="395"/>
      <c r="BAK86" s="395"/>
      <c r="BAL86" s="395"/>
      <c r="BAM86" s="395"/>
      <c r="BAN86" s="395"/>
      <c r="BAO86" s="395"/>
      <c r="BAP86" s="395"/>
      <c r="BAQ86" s="395"/>
      <c r="BAR86" s="395"/>
      <c r="BAS86" s="395"/>
      <c r="BAT86" s="395"/>
      <c r="BAU86" s="395"/>
      <c r="BAV86" s="395"/>
      <c r="BAW86" s="395"/>
      <c r="BAX86" s="395"/>
      <c r="BAY86" s="395"/>
      <c r="BAZ86" s="395"/>
      <c r="BBA86" s="395"/>
      <c r="BBB86" s="395"/>
      <c r="BBC86" s="395"/>
      <c r="BBD86" s="395"/>
      <c r="BBE86" s="395"/>
      <c r="BBF86" s="395"/>
      <c r="BBG86" s="395"/>
      <c r="BBH86" s="395"/>
      <c r="BBI86" s="395"/>
      <c r="BBJ86" s="395"/>
      <c r="BBK86" s="395"/>
      <c r="BBL86" s="395"/>
      <c r="BBM86" s="395"/>
      <c r="BBN86" s="395"/>
      <c r="BBO86" s="395"/>
      <c r="BBP86" s="395"/>
      <c r="BBQ86" s="395"/>
      <c r="BBR86" s="395"/>
      <c r="BBS86" s="395"/>
      <c r="BBT86" s="395"/>
      <c r="BBU86" s="395"/>
      <c r="BBV86" s="395"/>
      <c r="BBW86" s="395"/>
      <c r="BBX86" s="395"/>
      <c r="BBY86" s="395"/>
      <c r="BBZ86" s="395"/>
      <c r="BCA86" s="395"/>
      <c r="BCB86" s="395"/>
      <c r="BCC86" s="395"/>
      <c r="BCD86" s="395"/>
      <c r="BCE86" s="395"/>
      <c r="BCF86" s="395"/>
      <c r="BCG86" s="395"/>
      <c r="BCH86" s="395"/>
      <c r="BCI86" s="395"/>
      <c r="BCJ86" s="395"/>
      <c r="BCK86" s="395"/>
      <c r="BCL86" s="395"/>
      <c r="BCM86" s="395"/>
      <c r="BCN86" s="395"/>
      <c r="BCO86" s="395"/>
      <c r="BCP86" s="395"/>
      <c r="BCQ86" s="395"/>
      <c r="BCR86" s="395"/>
      <c r="BCS86" s="395"/>
      <c r="BCT86" s="395"/>
      <c r="BCU86" s="395"/>
      <c r="BCV86" s="395"/>
      <c r="BCW86" s="395"/>
      <c r="BCX86" s="395"/>
      <c r="BCY86" s="395"/>
      <c r="BCZ86" s="395"/>
      <c r="BDA86" s="395"/>
      <c r="BDB86" s="395"/>
      <c r="BDC86" s="395"/>
      <c r="BDD86" s="395"/>
      <c r="BDE86" s="395"/>
      <c r="BDF86" s="395"/>
      <c r="BDG86" s="395"/>
      <c r="BDH86" s="395"/>
      <c r="BDI86" s="395"/>
      <c r="BDJ86" s="395"/>
      <c r="BDK86" s="395"/>
      <c r="BDL86" s="395"/>
      <c r="BDM86" s="395"/>
      <c r="BDN86" s="395"/>
      <c r="BDO86" s="395"/>
      <c r="BDP86" s="395"/>
      <c r="BDQ86" s="395"/>
      <c r="BDR86" s="395"/>
      <c r="BDS86" s="395"/>
      <c r="BDT86" s="395"/>
      <c r="BDU86" s="395"/>
      <c r="BDV86" s="395"/>
      <c r="BDW86" s="395"/>
      <c r="BDX86" s="395"/>
      <c r="BDY86" s="395"/>
      <c r="BDZ86" s="395"/>
      <c r="BEA86" s="395"/>
      <c r="BEB86" s="395"/>
      <c r="BEC86" s="395"/>
      <c r="BED86" s="395"/>
      <c r="BEE86" s="395"/>
      <c r="BEF86" s="395"/>
      <c r="BEG86" s="395"/>
      <c r="BEH86" s="395"/>
      <c r="BEI86" s="395"/>
      <c r="BEJ86" s="395"/>
      <c r="BEK86" s="395"/>
      <c r="BEL86" s="395"/>
      <c r="BEM86" s="395"/>
      <c r="BEN86" s="395"/>
      <c r="BEO86" s="395"/>
      <c r="BEP86" s="395"/>
      <c r="BEQ86" s="395"/>
      <c r="BER86" s="395"/>
      <c r="BES86" s="395"/>
      <c r="BET86" s="395"/>
      <c r="BEU86" s="395"/>
      <c r="BEV86" s="395"/>
      <c r="BEW86" s="395"/>
      <c r="BEX86" s="395"/>
      <c r="BEY86" s="395"/>
      <c r="BEZ86" s="395"/>
      <c r="BFA86" s="395"/>
      <c r="BFB86" s="395"/>
      <c r="BFC86" s="395"/>
      <c r="BFD86" s="395"/>
      <c r="BFE86" s="395"/>
      <c r="BFF86" s="395"/>
      <c r="BFG86" s="395"/>
      <c r="BFH86" s="395"/>
      <c r="BFI86" s="395"/>
      <c r="BFJ86" s="395"/>
      <c r="BFK86" s="395"/>
      <c r="BFL86" s="395"/>
      <c r="BFM86" s="395"/>
      <c r="BFN86" s="395"/>
      <c r="BFO86" s="395"/>
      <c r="BFP86" s="395"/>
      <c r="BFQ86" s="395"/>
      <c r="BFR86" s="395"/>
      <c r="BFS86" s="395"/>
      <c r="BFT86" s="395"/>
      <c r="BFU86" s="395"/>
      <c r="BFV86" s="395"/>
      <c r="BFW86" s="395"/>
      <c r="BFX86" s="395"/>
      <c r="BFY86" s="395"/>
      <c r="BFZ86" s="395"/>
      <c r="BGA86" s="395"/>
      <c r="BGB86" s="395"/>
      <c r="BGC86" s="395"/>
      <c r="BGD86" s="395"/>
      <c r="BGE86" s="395"/>
      <c r="BGF86" s="395"/>
      <c r="BGG86" s="395"/>
      <c r="BGH86" s="395"/>
      <c r="BGI86" s="395"/>
      <c r="BGJ86" s="395"/>
      <c r="BGK86" s="395"/>
      <c r="BGL86" s="395"/>
      <c r="BGM86" s="395"/>
      <c r="BGN86" s="395"/>
      <c r="BGO86" s="395"/>
      <c r="BGP86" s="395"/>
      <c r="BGQ86" s="395"/>
      <c r="BGR86" s="395"/>
      <c r="BGS86" s="395"/>
      <c r="BGT86" s="395"/>
      <c r="BGU86" s="395"/>
      <c r="BGV86" s="395"/>
      <c r="BGW86" s="395"/>
      <c r="BGX86" s="395"/>
      <c r="BGY86" s="395"/>
      <c r="BGZ86" s="395"/>
      <c r="BHA86" s="395"/>
      <c r="BHB86" s="395"/>
      <c r="BHC86" s="395"/>
      <c r="BHD86" s="395"/>
      <c r="BHE86" s="395"/>
      <c r="BHF86" s="395"/>
      <c r="BHG86" s="395"/>
      <c r="BHH86" s="395"/>
      <c r="BHI86" s="395"/>
      <c r="BHJ86" s="395"/>
      <c r="BHK86" s="395"/>
      <c r="BHL86" s="395"/>
      <c r="BHM86" s="395"/>
      <c r="BHN86" s="395"/>
      <c r="BHO86" s="395"/>
      <c r="BHP86" s="395"/>
      <c r="BHQ86" s="395"/>
      <c r="BHR86" s="395"/>
      <c r="BHS86" s="395"/>
      <c r="BHT86" s="395"/>
      <c r="BHU86" s="395"/>
      <c r="BHV86" s="395"/>
      <c r="BHW86" s="395"/>
      <c r="BHX86" s="395"/>
      <c r="BHY86" s="395"/>
      <c r="BHZ86" s="395"/>
      <c r="BIA86" s="395"/>
      <c r="BIB86" s="395"/>
      <c r="BIC86" s="395"/>
      <c r="BID86" s="395"/>
      <c r="BIE86" s="395"/>
      <c r="BIF86" s="395"/>
      <c r="BIG86" s="395"/>
      <c r="BIH86" s="395"/>
      <c r="BII86" s="395"/>
      <c r="BIJ86" s="395"/>
      <c r="BIK86" s="395"/>
      <c r="BIL86" s="395"/>
      <c r="BIM86" s="395"/>
      <c r="BIN86" s="395"/>
      <c r="BIO86" s="395"/>
      <c r="BIP86" s="395"/>
      <c r="BIQ86" s="395"/>
      <c r="BIR86" s="395"/>
      <c r="BIS86" s="395"/>
      <c r="BIT86" s="395"/>
      <c r="BIU86" s="395"/>
      <c r="BIV86" s="395"/>
      <c r="BIW86" s="395"/>
      <c r="BIX86" s="395"/>
      <c r="BIY86" s="395"/>
      <c r="BIZ86" s="395"/>
      <c r="BJA86" s="395"/>
      <c r="BJB86" s="395"/>
      <c r="BJC86" s="395"/>
      <c r="BJD86" s="395"/>
      <c r="BJE86" s="395"/>
      <c r="BJF86" s="395"/>
      <c r="BJG86" s="395"/>
      <c r="BJH86" s="395"/>
      <c r="BJI86" s="395"/>
      <c r="BJJ86" s="395"/>
      <c r="BJK86" s="395"/>
      <c r="BJL86" s="395"/>
      <c r="BJM86" s="395"/>
      <c r="BJN86" s="395"/>
      <c r="BJO86" s="395"/>
      <c r="BJP86" s="395"/>
      <c r="BJQ86" s="395"/>
      <c r="BJR86" s="395"/>
      <c r="BJS86" s="395"/>
      <c r="BJT86" s="395"/>
      <c r="BJU86" s="395"/>
      <c r="BJV86" s="395"/>
      <c r="BJW86" s="395"/>
      <c r="BJX86" s="395"/>
      <c r="BJY86" s="395"/>
      <c r="BJZ86" s="395"/>
      <c r="BKA86" s="395"/>
      <c r="BKB86" s="395"/>
      <c r="BKC86" s="395"/>
      <c r="BKD86" s="395"/>
      <c r="BKE86" s="395"/>
      <c r="BKF86" s="395"/>
      <c r="BKG86" s="395"/>
      <c r="BKH86" s="395"/>
      <c r="BKI86" s="395"/>
      <c r="BKJ86" s="395"/>
      <c r="BKK86" s="395"/>
      <c r="BKL86" s="395"/>
      <c r="BKM86" s="395"/>
      <c r="BKN86" s="395"/>
      <c r="BKO86" s="395"/>
      <c r="BKP86" s="395"/>
      <c r="BKQ86" s="395"/>
      <c r="BKR86" s="395"/>
      <c r="BKS86" s="395"/>
      <c r="BKT86" s="395"/>
      <c r="BKU86" s="395"/>
      <c r="BKV86" s="395"/>
      <c r="BKW86" s="395"/>
      <c r="BKX86" s="395"/>
      <c r="BKY86" s="395"/>
      <c r="BKZ86" s="395"/>
      <c r="BLA86" s="395"/>
      <c r="BLB86" s="395"/>
      <c r="BLC86" s="395"/>
      <c r="BLD86" s="395"/>
      <c r="BLE86" s="395"/>
      <c r="BLF86" s="395"/>
      <c r="BLG86" s="395"/>
      <c r="BLH86" s="395"/>
      <c r="BLI86" s="395"/>
      <c r="BLJ86" s="395"/>
      <c r="BLK86" s="395"/>
      <c r="BLL86" s="395"/>
      <c r="BLM86" s="395"/>
      <c r="BLN86" s="395"/>
      <c r="BLO86" s="395"/>
      <c r="BLP86" s="395"/>
      <c r="BLQ86" s="395"/>
      <c r="BLR86" s="395"/>
      <c r="BLS86" s="395"/>
      <c r="BLT86" s="395"/>
      <c r="BLU86" s="395"/>
      <c r="BLV86" s="395"/>
      <c r="BLW86" s="395"/>
      <c r="BLX86" s="395"/>
      <c r="BLY86" s="395"/>
      <c r="BLZ86" s="395"/>
      <c r="BMA86" s="395"/>
      <c r="BMB86" s="395"/>
      <c r="BMC86" s="395"/>
      <c r="BMD86" s="395"/>
      <c r="BME86" s="395"/>
      <c r="BMF86" s="395"/>
      <c r="BMG86" s="395"/>
      <c r="BMH86" s="395"/>
      <c r="BMI86" s="395"/>
      <c r="BMJ86" s="395"/>
      <c r="BMK86" s="395"/>
      <c r="BML86" s="395"/>
      <c r="BMM86" s="395"/>
      <c r="BMN86" s="395"/>
      <c r="BMO86" s="395"/>
      <c r="BMP86" s="395"/>
      <c r="BMQ86" s="395"/>
      <c r="BMR86" s="395"/>
      <c r="BMS86" s="395"/>
      <c r="BMT86" s="395"/>
      <c r="BMU86" s="395"/>
      <c r="BMV86" s="395"/>
      <c r="BMW86" s="395"/>
      <c r="BMX86" s="395"/>
      <c r="BMY86" s="395"/>
      <c r="BMZ86" s="395"/>
      <c r="BNA86" s="395"/>
      <c r="BNB86" s="395"/>
      <c r="BNC86" s="395"/>
      <c r="BND86" s="395"/>
      <c r="BNE86" s="395"/>
      <c r="BNF86" s="395"/>
      <c r="BNG86" s="395"/>
      <c r="BNH86" s="395"/>
      <c r="BNI86" s="395"/>
      <c r="BNJ86" s="395"/>
      <c r="BNK86" s="395"/>
      <c r="BNL86" s="395"/>
      <c r="BNM86" s="395"/>
      <c r="BNN86" s="395"/>
      <c r="BNO86" s="395"/>
      <c r="BNP86" s="395"/>
      <c r="BNQ86" s="395"/>
      <c r="BNR86" s="395"/>
      <c r="BNS86" s="395"/>
      <c r="BNT86" s="395"/>
      <c r="BNU86" s="395"/>
      <c r="BNV86" s="395"/>
      <c r="BNW86" s="395"/>
      <c r="BNX86" s="395"/>
      <c r="BNY86" s="395"/>
      <c r="BNZ86" s="395"/>
      <c r="BOA86" s="395"/>
      <c r="BOB86" s="395"/>
      <c r="BOC86" s="395"/>
      <c r="BOD86" s="395"/>
      <c r="BOE86" s="395"/>
      <c r="BOF86" s="395"/>
      <c r="BOG86" s="395"/>
      <c r="BOH86" s="395"/>
      <c r="BOI86" s="395"/>
      <c r="BOJ86" s="395"/>
      <c r="BOK86" s="395"/>
      <c r="BOL86" s="395"/>
      <c r="BOM86" s="395"/>
      <c r="BON86" s="395"/>
      <c r="BOO86" s="395"/>
      <c r="BOP86" s="395"/>
      <c r="BOQ86" s="395"/>
      <c r="BOR86" s="395"/>
      <c r="BOS86" s="395"/>
      <c r="BOT86" s="395"/>
      <c r="BOU86" s="395"/>
      <c r="BOV86" s="395"/>
      <c r="BOW86" s="395"/>
      <c r="BOX86" s="395"/>
      <c r="BOY86" s="395"/>
      <c r="BOZ86" s="395"/>
      <c r="BPA86" s="395"/>
      <c r="BPB86" s="395"/>
      <c r="BPC86" s="395"/>
      <c r="BPD86" s="395"/>
      <c r="BPE86" s="395"/>
      <c r="BPF86" s="395"/>
      <c r="BPG86" s="395"/>
      <c r="BPH86" s="395"/>
      <c r="BPI86" s="395"/>
      <c r="BPJ86" s="395"/>
      <c r="BPK86" s="395"/>
      <c r="BPL86" s="395"/>
      <c r="BPM86" s="395"/>
      <c r="BPN86" s="395"/>
      <c r="BPO86" s="395"/>
      <c r="BPP86" s="395"/>
      <c r="BPQ86" s="395"/>
      <c r="BPR86" s="395"/>
      <c r="BPS86" s="395"/>
      <c r="BPT86" s="395"/>
      <c r="BPU86" s="395"/>
      <c r="BPV86" s="395"/>
      <c r="BPW86" s="395"/>
      <c r="BPX86" s="395"/>
      <c r="BPY86" s="395"/>
      <c r="BPZ86" s="395"/>
      <c r="BQA86" s="395"/>
      <c r="BQB86" s="395"/>
      <c r="BQC86" s="395"/>
      <c r="BQD86" s="395"/>
      <c r="BQE86" s="395"/>
      <c r="BQF86" s="395"/>
      <c r="BQG86" s="395"/>
      <c r="BQH86" s="395"/>
      <c r="BQI86" s="395"/>
      <c r="BQJ86" s="395"/>
      <c r="BQK86" s="395"/>
      <c r="BQL86" s="395"/>
      <c r="BQM86" s="395"/>
      <c r="BQN86" s="395"/>
      <c r="BQO86" s="395"/>
      <c r="BQP86" s="395"/>
      <c r="BQQ86" s="395"/>
      <c r="BQR86" s="395"/>
      <c r="BQS86" s="395"/>
      <c r="BQT86" s="395"/>
      <c r="BQU86" s="395"/>
      <c r="BQV86" s="395"/>
      <c r="BQW86" s="395"/>
      <c r="BQX86" s="395"/>
      <c r="BQY86" s="395"/>
      <c r="BQZ86" s="395"/>
      <c r="BRA86" s="395"/>
      <c r="BRB86" s="395"/>
      <c r="BRC86" s="395"/>
      <c r="BRD86" s="395"/>
      <c r="BRE86" s="395"/>
      <c r="BRF86" s="395"/>
      <c r="BRG86" s="395"/>
      <c r="BRH86" s="395"/>
      <c r="BRI86" s="395"/>
      <c r="BRJ86" s="395"/>
      <c r="BRK86" s="395"/>
      <c r="BRL86" s="395"/>
      <c r="BRM86" s="395"/>
      <c r="BRN86" s="395"/>
      <c r="BRO86" s="395"/>
      <c r="BRP86" s="395"/>
      <c r="BRQ86" s="395"/>
      <c r="BRR86" s="395"/>
      <c r="BRS86" s="395"/>
      <c r="BRT86" s="395"/>
      <c r="BRU86" s="395"/>
      <c r="BRV86" s="395"/>
      <c r="BRW86" s="395"/>
      <c r="BRX86" s="395"/>
      <c r="BRY86" s="395"/>
      <c r="BRZ86" s="395"/>
      <c r="BSA86" s="395"/>
      <c r="BSB86" s="395"/>
      <c r="BSC86" s="395"/>
      <c r="BSD86" s="395"/>
      <c r="BSE86" s="395"/>
      <c r="BSF86" s="395"/>
      <c r="BSG86" s="395"/>
      <c r="BSH86" s="395"/>
      <c r="BSI86" s="395"/>
      <c r="BSJ86" s="395"/>
      <c r="BSK86" s="395"/>
      <c r="BSL86" s="395"/>
      <c r="BSM86" s="395"/>
      <c r="BSN86" s="395"/>
      <c r="BSO86" s="395"/>
      <c r="BSP86" s="395"/>
      <c r="BSQ86" s="395"/>
      <c r="BSR86" s="395"/>
      <c r="BSS86" s="395"/>
      <c r="BST86" s="395"/>
      <c r="BSU86" s="395"/>
      <c r="BSV86" s="395"/>
      <c r="BSW86" s="395"/>
      <c r="BSX86" s="395"/>
      <c r="BSY86" s="395"/>
      <c r="BSZ86" s="395"/>
      <c r="BTA86" s="395"/>
      <c r="BTB86" s="395"/>
      <c r="BTC86" s="395"/>
      <c r="BTD86" s="395"/>
      <c r="BTE86" s="395"/>
      <c r="BTF86" s="395"/>
      <c r="BTG86" s="395"/>
      <c r="BTH86" s="395"/>
      <c r="BTI86" s="395"/>
      <c r="BTJ86" s="395"/>
      <c r="BTK86" s="395"/>
      <c r="BTL86" s="395"/>
      <c r="BTM86" s="395"/>
      <c r="BTN86" s="395"/>
      <c r="BTO86" s="395"/>
      <c r="BTP86" s="395"/>
      <c r="BTQ86" s="395"/>
      <c r="BTR86" s="395"/>
      <c r="BTS86" s="395"/>
      <c r="BTT86" s="395"/>
      <c r="BTU86" s="395"/>
      <c r="BTV86" s="395"/>
      <c r="BTW86" s="395"/>
      <c r="BTX86" s="395"/>
      <c r="BTY86" s="395"/>
      <c r="BTZ86" s="395"/>
      <c r="BUA86" s="395"/>
      <c r="BUB86" s="395"/>
      <c r="BUC86" s="395"/>
      <c r="BUD86" s="395"/>
      <c r="BUE86" s="395"/>
      <c r="BUF86" s="395"/>
      <c r="BUG86" s="395"/>
      <c r="BUH86" s="395"/>
      <c r="BUI86" s="395"/>
      <c r="BUJ86" s="395"/>
      <c r="BUK86" s="395"/>
      <c r="BUL86" s="395"/>
      <c r="BUM86" s="395"/>
      <c r="BUN86" s="395"/>
      <c r="BUO86" s="395"/>
      <c r="BUP86" s="395"/>
      <c r="BUQ86" s="395"/>
      <c r="BUR86" s="395"/>
      <c r="BUS86" s="395"/>
      <c r="BUT86" s="395"/>
      <c r="BUU86" s="395"/>
      <c r="BUV86" s="395"/>
      <c r="BUW86" s="395"/>
      <c r="BUX86" s="395"/>
      <c r="BUY86" s="395"/>
      <c r="BUZ86" s="395"/>
      <c r="BVA86" s="395"/>
      <c r="BVB86" s="395"/>
      <c r="BVC86" s="395"/>
      <c r="BVD86" s="395"/>
      <c r="BVE86" s="395"/>
      <c r="BVF86" s="395"/>
      <c r="BVG86" s="395"/>
      <c r="BVH86" s="395"/>
      <c r="BVI86" s="395"/>
      <c r="BVJ86" s="395"/>
      <c r="BVK86" s="395"/>
      <c r="BVL86" s="395"/>
      <c r="BVM86" s="395"/>
      <c r="BVN86" s="395"/>
      <c r="BVO86" s="395"/>
      <c r="BVP86" s="395"/>
      <c r="BVQ86" s="395"/>
      <c r="BVR86" s="395"/>
      <c r="BVS86" s="395"/>
      <c r="BVT86" s="395"/>
      <c r="BVU86" s="395"/>
      <c r="BVV86" s="395"/>
      <c r="BVW86" s="395"/>
      <c r="BVX86" s="395"/>
      <c r="BVY86" s="395"/>
      <c r="BVZ86" s="395"/>
      <c r="BWA86" s="395"/>
      <c r="BWB86" s="395"/>
      <c r="BWC86" s="395"/>
      <c r="BWD86" s="395"/>
      <c r="BWE86" s="395"/>
      <c r="BWF86" s="395"/>
      <c r="BWG86" s="395"/>
      <c r="BWH86" s="395"/>
      <c r="BWI86" s="395"/>
      <c r="BWJ86" s="395"/>
      <c r="BWK86" s="395"/>
      <c r="BWL86" s="395"/>
      <c r="BWM86" s="395"/>
      <c r="BWN86" s="395"/>
      <c r="BWO86" s="395"/>
      <c r="BWP86" s="395"/>
      <c r="BWQ86" s="395"/>
      <c r="BWR86" s="395"/>
      <c r="BWS86" s="395"/>
      <c r="BWT86" s="395"/>
      <c r="BWU86" s="395"/>
      <c r="BWV86" s="395"/>
      <c r="BWW86" s="395"/>
      <c r="BWX86" s="395"/>
      <c r="BWY86" s="395"/>
      <c r="BWZ86" s="395"/>
      <c r="BXA86" s="395"/>
      <c r="BXB86" s="395"/>
      <c r="BXC86" s="395"/>
      <c r="BXD86" s="395"/>
      <c r="BXE86" s="395"/>
      <c r="BXF86" s="395"/>
      <c r="BXG86" s="395"/>
      <c r="BXH86" s="395"/>
      <c r="BXI86" s="395"/>
      <c r="BXJ86" s="395"/>
      <c r="BXK86" s="395"/>
      <c r="BXL86" s="395"/>
      <c r="BXM86" s="395"/>
      <c r="BXN86" s="395"/>
      <c r="BXO86" s="395"/>
      <c r="BXP86" s="395"/>
      <c r="BXQ86" s="395"/>
      <c r="BXR86" s="395"/>
      <c r="BXS86" s="395"/>
      <c r="BXT86" s="395"/>
      <c r="BXU86" s="395"/>
      <c r="BXV86" s="395"/>
      <c r="BXW86" s="395"/>
      <c r="BXX86" s="395"/>
      <c r="BXY86" s="395"/>
      <c r="BXZ86" s="395"/>
      <c r="BYA86" s="395"/>
      <c r="BYB86" s="395"/>
      <c r="BYC86" s="395"/>
      <c r="BYD86" s="395"/>
      <c r="BYE86" s="395"/>
      <c r="BYF86" s="395"/>
      <c r="BYG86" s="395"/>
      <c r="BYH86" s="395"/>
      <c r="BYI86" s="395"/>
      <c r="BYJ86" s="395"/>
      <c r="BYK86" s="395"/>
      <c r="BYL86" s="395"/>
      <c r="BYM86" s="395"/>
      <c r="BYN86" s="395"/>
      <c r="BYO86" s="395"/>
      <c r="BYP86" s="395"/>
      <c r="BYQ86" s="395"/>
      <c r="BYR86" s="395"/>
      <c r="BYS86" s="395"/>
      <c r="BYT86" s="395"/>
      <c r="BYU86" s="395"/>
      <c r="BYV86" s="395"/>
      <c r="BYW86" s="395"/>
      <c r="BYX86" s="395"/>
      <c r="BYY86" s="395"/>
      <c r="BYZ86" s="395"/>
      <c r="BZA86" s="395"/>
      <c r="BZB86" s="395"/>
      <c r="BZC86" s="395"/>
      <c r="BZD86" s="395"/>
      <c r="BZE86" s="395"/>
      <c r="BZF86" s="395"/>
      <c r="BZG86" s="395"/>
      <c r="BZH86" s="395"/>
      <c r="BZI86" s="395"/>
      <c r="BZJ86" s="395"/>
      <c r="BZK86" s="395"/>
      <c r="BZL86" s="395"/>
      <c r="BZM86" s="395"/>
      <c r="BZN86" s="395"/>
      <c r="BZO86" s="395"/>
      <c r="BZP86" s="395"/>
      <c r="BZQ86" s="395"/>
      <c r="BZR86" s="395"/>
      <c r="BZS86" s="395"/>
      <c r="BZT86" s="395"/>
      <c r="BZU86" s="395"/>
      <c r="BZV86" s="395"/>
      <c r="BZW86" s="395"/>
      <c r="BZX86" s="395"/>
      <c r="BZY86" s="395"/>
      <c r="BZZ86" s="395"/>
      <c r="CAA86" s="395"/>
      <c r="CAB86" s="395"/>
      <c r="CAC86" s="395"/>
      <c r="CAD86" s="395"/>
      <c r="CAE86" s="395"/>
      <c r="CAF86" s="395"/>
      <c r="CAG86" s="395"/>
      <c r="CAH86" s="395"/>
      <c r="CAI86" s="395"/>
      <c r="CAJ86" s="395"/>
      <c r="CAK86" s="395"/>
      <c r="CAL86" s="395"/>
      <c r="CAM86" s="395"/>
      <c r="CAN86" s="395"/>
      <c r="CAO86" s="395"/>
      <c r="CAP86" s="395"/>
      <c r="CAQ86" s="395"/>
      <c r="CAR86" s="395"/>
      <c r="CAS86" s="395"/>
      <c r="CAT86" s="395"/>
      <c r="CAU86" s="395"/>
      <c r="CAV86" s="395"/>
      <c r="CAW86" s="395"/>
      <c r="CAX86" s="395"/>
      <c r="CAY86" s="395"/>
      <c r="CAZ86" s="395"/>
      <c r="CBA86" s="395"/>
      <c r="CBB86" s="395"/>
      <c r="CBC86" s="395"/>
      <c r="CBD86" s="395"/>
      <c r="CBE86" s="395"/>
      <c r="CBF86" s="395"/>
      <c r="CBG86" s="395"/>
      <c r="CBH86" s="395"/>
      <c r="CBI86" s="395"/>
      <c r="CBJ86" s="395"/>
      <c r="CBK86" s="395"/>
      <c r="CBL86" s="395"/>
      <c r="CBM86" s="395"/>
      <c r="CBN86" s="395"/>
      <c r="CBO86" s="395"/>
      <c r="CBP86" s="395"/>
      <c r="CBQ86" s="395"/>
      <c r="CBR86" s="395"/>
      <c r="CBS86" s="395"/>
      <c r="CBT86" s="395"/>
      <c r="CBU86" s="395"/>
      <c r="CBV86" s="395"/>
      <c r="CBW86" s="395"/>
      <c r="CBX86" s="395"/>
      <c r="CBY86" s="395"/>
      <c r="CBZ86" s="395"/>
      <c r="CCA86" s="395"/>
      <c r="CCB86" s="395"/>
      <c r="CCC86" s="395"/>
      <c r="CCD86" s="395"/>
      <c r="CCE86" s="395"/>
      <c r="CCF86" s="395"/>
      <c r="CCG86" s="395"/>
      <c r="CCH86" s="395"/>
      <c r="CCI86" s="395"/>
      <c r="CCJ86" s="395"/>
      <c r="CCK86" s="395"/>
      <c r="CCL86" s="395"/>
      <c r="CCM86" s="395"/>
      <c r="CCN86" s="395"/>
      <c r="CCO86" s="395"/>
      <c r="CCP86" s="395"/>
      <c r="CCQ86" s="395"/>
      <c r="CCR86" s="395"/>
      <c r="CCS86" s="395"/>
      <c r="CCT86" s="395"/>
      <c r="CCU86" s="395"/>
      <c r="CCV86" s="395"/>
      <c r="CCW86" s="395"/>
      <c r="CCX86" s="395"/>
      <c r="CCY86" s="395"/>
      <c r="CCZ86" s="395"/>
      <c r="CDA86" s="395"/>
      <c r="CDB86" s="395"/>
      <c r="CDC86" s="395"/>
      <c r="CDD86" s="395"/>
      <c r="CDE86" s="395"/>
      <c r="CDF86" s="395"/>
      <c r="CDG86" s="395"/>
      <c r="CDH86" s="395"/>
      <c r="CDI86" s="395"/>
      <c r="CDJ86" s="395"/>
      <c r="CDK86" s="395"/>
      <c r="CDL86" s="395"/>
      <c r="CDM86" s="395"/>
      <c r="CDN86" s="395"/>
      <c r="CDO86" s="395"/>
      <c r="CDP86" s="395"/>
      <c r="CDQ86" s="395"/>
      <c r="CDR86" s="395"/>
      <c r="CDS86" s="395"/>
      <c r="CDT86" s="395"/>
      <c r="CDU86" s="395"/>
      <c r="CDV86" s="395"/>
      <c r="CDW86" s="395"/>
      <c r="CDX86" s="395"/>
      <c r="CDY86" s="395"/>
      <c r="CDZ86" s="395"/>
      <c r="CEA86" s="395"/>
      <c r="CEB86" s="395"/>
      <c r="CEC86" s="395"/>
      <c r="CED86" s="395"/>
      <c r="CEE86" s="395"/>
      <c r="CEF86" s="395"/>
      <c r="CEG86" s="395"/>
      <c r="CEH86" s="395"/>
      <c r="CEI86" s="395"/>
      <c r="CEJ86" s="395"/>
      <c r="CEK86" s="395"/>
      <c r="CEL86" s="395"/>
      <c r="CEM86" s="395"/>
      <c r="CEN86" s="395"/>
      <c r="CEO86" s="395"/>
      <c r="CEP86" s="395"/>
      <c r="CEQ86" s="395"/>
      <c r="CER86" s="395"/>
      <c r="CES86" s="395"/>
      <c r="CET86" s="395"/>
      <c r="CEU86" s="395"/>
      <c r="CEV86" s="395"/>
      <c r="CEW86" s="395"/>
      <c r="CEX86" s="395"/>
      <c r="CEY86" s="395"/>
      <c r="CEZ86" s="395"/>
      <c r="CFA86" s="395"/>
      <c r="CFB86" s="395"/>
      <c r="CFC86" s="395"/>
      <c r="CFD86" s="395"/>
      <c r="CFE86" s="395"/>
      <c r="CFF86" s="395"/>
      <c r="CFG86" s="395"/>
      <c r="CFH86" s="395"/>
      <c r="CFI86" s="395"/>
      <c r="CFJ86" s="395"/>
      <c r="CFK86" s="395"/>
      <c r="CFL86" s="395"/>
      <c r="CFM86" s="395"/>
      <c r="CFN86" s="395"/>
      <c r="CFO86" s="395"/>
      <c r="CFP86" s="395"/>
      <c r="CFQ86" s="395"/>
      <c r="CFR86" s="395"/>
      <c r="CFS86" s="395"/>
      <c r="CFT86" s="395"/>
      <c r="CFU86" s="395"/>
      <c r="CFV86" s="395"/>
      <c r="CFW86" s="395"/>
      <c r="CFX86" s="395"/>
      <c r="CFY86" s="395"/>
      <c r="CFZ86" s="395"/>
      <c r="CGA86" s="395"/>
      <c r="CGB86" s="395"/>
      <c r="CGC86" s="395"/>
      <c r="CGD86" s="395"/>
      <c r="CGE86" s="395"/>
      <c r="CGF86" s="395"/>
      <c r="CGG86" s="395"/>
      <c r="CGH86" s="395"/>
      <c r="CGI86" s="395"/>
      <c r="CGJ86" s="395"/>
      <c r="CGK86" s="395"/>
      <c r="CGL86" s="395"/>
      <c r="CGM86" s="395"/>
      <c r="CGN86" s="395"/>
      <c r="CGO86" s="395"/>
      <c r="CGP86" s="395"/>
      <c r="CGQ86" s="395"/>
      <c r="CGR86" s="395"/>
      <c r="CGS86" s="395"/>
      <c r="CGT86" s="395"/>
      <c r="CGU86" s="395"/>
      <c r="CGV86" s="395"/>
      <c r="CGW86" s="395"/>
      <c r="CGX86" s="395"/>
      <c r="CGY86" s="395"/>
      <c r="CGZ86" s="395"/>
      <c r="CHA86" s="395"/>
      <c r="CHB86" s="395"/>
      <c r="CHC86" s="395"/>
      <c r="CHD86" s="395"/>
      <c r="CHE86" s="395"/>
      <c r="CHF86" s="395"/>
      <c r="CHG86" s="395"/>
      <c r="CHH86" s="395"/>
      <c r="CHI86" s="395"/>
      <c r="CHJ86" s="395"/>
      <c r="CHK86" s="395"/>
      <c r="CHL86" s="395"/>
      <c r="CHM86" s="395"/>
      <c r="CHN86" s="395"/>
      <c r="CHO86" s="395"/>
      <c r="CHP86" s="395"/>
      <c r="CHQ86" s="395"/>
      <c r="CHR86" s="395"/>
      <c r="CHS86" s="395"/>
      <c r="CHT86" s="395"/>
      <c r="CHU86" s="395"/>
      <c r="CHV86" s="395"/>
      <c r="CHW86" s="395"/>
      <c r="CHX86" s="395"/>
      <c r="CHY86" s="395"/>
      <c r="CHZ86" s="395"/>
      <c r="CIA86" s="395"/>
      <c r="CIB86" s="395"/>
      <c r="CIC86" s="395"/>
      <c r="CID86" s="395"/>
      <c r="CIE86" s="395"/>
      <c r="CIF86" s="395"/>
      <c r="CIG86" s="395"/>
      <c r="CIH86" s="395"/>
      <c r="CII86" s="395"/>
      <c r="CIJ86" s="395"/>
      <c r="CIK86" s="395"/>
      <c r="CIL86" s="395"/>
      <c r="CIM86" s="395"/>
      <c r="CIN86" s="395"/>
      <c r="CIO86" s="395"/>
      <c r="CIP86" s="395"/>
      <c r="CIQ86" s="395"/>
      <c r="CIR86" s="395"/>
      <c r="CIS86" s="395"/>
      <c r="CIT86" s="395"/>
      <c r="CIU86" s="395"/>
      <c r="CIV86" s="395"/>
      <c r="CIW86" s="395"/>
      <c r="CIX86" s="395"/>
      <c r="CIY86" s="395"/>
      <c r="CIZ86" s="395"/>
      <c r="CJA86" s="395"/>
      <c r="CJB86" s="395"/>
      <c r="CJC86" s="395"/>
      <c r="CJD86" s="395"/>
      <c r="CJE86" s="395"/>
      <c r="CJF86" s="395"/>
      <c r="CJG86" s="395"/>
      <c r="CJH86" s="395"/>
      <c r="CJI86" s="395"/>
      <c r="CJJ86" s="395"/>
      <c r="CJK86" s="395"/>
      <c r="CJL86" s="395"/>
      <c r="CJM86" s="395"/>
      <c r="CJN86" s="395"/>
      <c r="CJO86" s="395"/>
      <c r="CJP86" s="395"/>
      <c r="CJQ86" s="395"/>
      <c r="CJR86" s="395"/>
      <c r="CJS86" s="395"/>
      <c r="CJT86" s="395"/>
      <c r="CJU86" s="395"/>
      <c r="CJV86" s="395"/>
      <c r="CJW86" s="395"/>
      <c r="CJX86" s="395"/>
      <c r="CJY86" s="395"/>
      <c r="CJZ86" s="395"/>
      <c r="CKA86" s="395"/>
      <c r="CKB86" s="395"/>
      <c r="CKC86" s="395"/>
      <c r="CKD86" s="395"/>
      <c r="CKE86" s="395"/>
      <c r="CKF86" s="395"/>
      <c r="CKG86" s="395"/>
      <c r="CKH86" s="395"/>
      <c r="CKI86" s="395"/>
      <c r="CKJ86" s="395"/>
      <c r="CKK86" s="395"/>
      <c r="CKL86" s="395"/>
      <c r="CKM86" s="395"/>
      <c r="CKN86" s="395"/>
      <c r="CKO86" s="395"/>
      <c r="CKP86" s="395"/>
      <c r="CKQ86" s="395"/>
      <c r="CKR86" s="395"/>
      <c r="CKS86" s="395"/>
      <c r="CKT86" s="395"/>
      <c r="CKU86" s="395"/>
      <c r="CKV86" s="395"/>
      <c r="CKW86" s="395"/>
      <c r="CKX86" s="395"/>
      <c r="CKY86" s="395"/>
      <c r="CKZ86" s="395"/>
      <c r="CLA86" s="395"/>
      <c r="CLB86" s="395"/>
      <c r="CLC86" s="395"/>
      <c r="CLD86" s="395"/>
      <c r="CLE86" s="395"/>
      <c r="CLF86" s="395"/>
      <c r="CLG86" s="395"/>
      <c r="CLH86" s="395"/>
      <c r="CLI86" s="395"/>
      <c r="CLJ86" s="395"/>
      <c r="CLK86" s="395"/>
      <c r="CLL86" s="395"/>
      <c r="CLM86" s="395"/>
      <c r="CLN86" s="395"/>
      <c r="CLO86" s="395"/>
      <c r="CLP86" s="395"/>
      <c r="CLQ86" s="395"/>
      <c r="CLR86" s="395"/>
      <c r="CLS86" s="395"/>
      <c r="CLT86" s="395"/>
      <c r="CLU86" s="395"/>
      <c r="CLV86" s="395"/>
      <c r="CLW86" s="395"/>
      <c r="CLX86" s="395"/>
      <c r="CLY86" s="395"/>
      <c r="CLZ86" s="395"/>
      <c r="CMA86" s="395"/>
      <c r="CMB86" s="395"/>
      <c r="CMC86" s="395"/>
      <c r="CMD86" s="395"/>
      <c r="CME86" s="395"/>
      <c r="CMF86" s="395"/>
      <c r="CMG86" s="395"/>
      <c r="CMH86" s="395"/>
      <c r="CMI86" s="395"/>
      <c r="CMJ86" s="395"/>
      <c r="CMK86" s="395"/>
      <c r="CML86" s="395"/>
      <c r="CMM86" s="395"/>
      <c r="CMN86" s="395"/>
      <c r="CMO86" s="395"/>
      <c r="CMP86" s="395"/>
      <c r="CMQ86" s="395"/>
      <c r="CMR86" s="395"/>
      <c r="CMS86" s="395"/>
      <c r="CMT86" s="395"/>
      <c r="CMU86" s="395"/>
      <c r="CMV86" s="395"/>
      <c r="CMW86" s="395"/>
      <c r="CMX86" s="395"/>
      <c r="CMY86" s="395"/>
      <c r="CMZ86" s="395"/>
      <c r="CNA86" s="395"/>
      <c r="CNB86" s="395"/>
      <c r="CNC86" s="395"/>
      <c r="CND86" s="395"/>
      <c r="CNE86" s="395"/>
      <c r="CNF86" s="395"/>
      <c r="CNG86" s="395"/>
      <c r="CNH86" s="395"/>
      <c r="CNI86" s="395"/>
      <c r="CNJ86" s="395"/>
      <c r="CNK86" s="395"/>
      <c r="CNL86" s="395"/>
      <c r="CNM86" s="395"/>
      <c r="CNN86" s="395"/>
      <c r="CNO86" s="395"/>
      <c r="CNP86" s="395"/>
      <c r="CNQ86" s="395"/>
      <c r="CNR86" s="395"/>
      <c r="CNS86" s="395"/>
      <c r="CNT86" s="395"/>
      <c r="CNU86" s="395"/>
      <c r="CNV86" s="395"/>
      <c r="CNW86" s="395"/>
      <c r="CNX86" s="395"/>
      <c r="CNY86" s="395"/>
      <c r="CNZ86" s="395"/>
      <c r="COA86" s="395"/>
      <c r="COB86" s="395"/>
      <c r="COC86" s="395"/>
      <c r="COD86" s="395"/>
      <c r="COE86" s="395"/>
      <c r="COF86" s="395"/>
      <c r="COG86" s="395"/>
      <c r="COH86" s="395"/>
      <c r="COI86" s="395"/>
      <c r="COJ86" s="395"/>
      <c r="COK86" s="395"/>
      <c r="COL86" s="395"/>
      <c r="COM86" s="395"/>
      <c r="CON86" s="395"/>
      <c r="COO86" s="395"/>
      <c r="COP86" s="395"/>
      <c r="COQ86" s="395"/>
      <c r="COR86" s="395"/>
      <c r="COS86" s="395"/>
      <c r="COT86" s="395"/>
      <c r="COU86" s="395"/>
      <c r="COV86" s="395"/>
      <c r="COW86" s="395"/>
      <c r="COX86" s="395"/>
      <c r="COY86" s="395"/>
      <c r="COZ86" s="395"/>
      <c r="CPA86" s="395"/>
      <c r="CPB86" s="395"/>
      <c r="CPC86" s="395"/>
      <c r="CPD86" s="395"/>
      <c r="CPE86" s="395"/>
      <c r="CPF86" s="395"/>
      <c r="CPG86" s="395"/>
      <c r="CPH86" s="395"/>
      <c r="CPI86" s="395"/>
      <c r="CPJ86" s="395"/>
      <c r="CPK86" s="395"/>
      <c r="CPL86" s="395"/>
      <c r="CPM86" s="395"/>
      <c r="CPN86" s="395"/>
      <c r="CPO86" s="395"/>
      <c r="CPP86" s="395"/>
      <c r="CPQ86" s="395"/>
      <c r="CPR86" s="395"/>
      <c r="CPS86" s="395"/>
      <c r="CPT86" s="395"/>
      <c r="CPU86" s="395"/>
      <c r="CPV86" s="395"/>
      <c r="CPW86" s="395"/>
      <c r="CPX86" s="395"/>
      <c r="CPY86" s="395"/>
      <c r="CPZ86" s="395"/>
      <c r="CQA86" s="395"/>
      <c r="CQB86" s="395"/>
      <c r="CQC86" s="395"/>
      <c r="CQD86" s="395"/>
      <c r="CQE86" s="395"/>
      <c r="CQF86" s="395"/>
      <c r="CQG86" s="395"/>
      <c r="CQH86" s="395"/>
      <c r="CQI86" s="395"/>
      <c r="CQJ86" s="395"/>
      <c r="CQK86" s="395"/>
      <c r="CQL86" s="395"/>
      <c r="CQM86" s="395"/>
      <c r="CQN86" s="395"/>
      <c r="CQO86" s="395"/>
      <c r="CQP86" s="395"/>
      <c r="CQQ86" s="395"/>
      <c r="CQR86" s="395"/>
      <c r="CQS86" s="395"/>
      <c r="CQT86" s="395"/>
      <c r="CQU86" s="395"/>
      <c r="CQV86" s="395"/>
      <c r="CQW86" s="395"/>
      <c r="CQX86" s="395"/>
      <c r="CQY86" s="395"/>
      <c r="CQZ86" s="395"/>
      <c r="CRA86" s="395"/>
      <c r="CRB86" s="395"/>
      <c r="CRC86" s="395"/>
      <c r="CRD86" s="395"/>
      <c r="CRE86" s="395"/>
      <c r="CRF86" s="395"/>
      <c r="CRG86" s="395"/>
      <c r="CRH86" s="395"/>
      <c r="CRI86" s="395"/>
      <c r="CRJ86" s="395"/>
      <c r="CRK86" s="395"/>
      <c r="CRL86" s="395"/>
      <c r="CRM86" s="395"/>
      <c r="CRN86" s="395"/>
      <c r="CRO86" s="395"/>
      <c r="CRP86" s="395"/>
      <c r="CRQ86" s="395"/>
      <c r="CRR86" s="395"/>
      <c r="CRS86" s="395"/>
      <c r="CRT86" s="395"/>
      <c r="CRU86" s="395"/>
      <c r="CRV86" s="395"/>
      <c r="CRW86" s="395"/>
      <c r="CRX86" s="395"/>
      <c r="CRY86" s="395"/>
      <c r="CRZ86" s="395"/>
      <c r="CSA86" s="395"/>
      <c r="CSB86" s="395"/>
      <c r="CSC86" s="395"/>
      <c r="CSD86" s="395"/>
      <c r="CSE86" s="395"/>
      <c r="CSF86" s="395"/>
      <c r="CSG86" s="395"/>
      <c r="CSH86" s="395"/>
      <c r="CSI86" s="395"/>
      <c r="CSJ86" s="395"/>
      <c r="CSK86" s="395"/>
      <c r="CSL86" s="395"/>
      <c r="CSM86" s="395"/>
      <c r="CSN86" s="395"/>
      <c r="CSO86" s="395"/>
      <c r="CSP86" s="395"/>
      <c r="CSQ86" s="395"/>
      <c r="CSR86" s="395"/>
      <c r="CSS86" s="395"/>
      <c r="CST86" s="395"/>
      <c r="CSU86" s="395"/>
      <c r="CSV86" s="395"/>
      <c r="CSW86" s="395"/>
      <c r="CSX86" s="395"/>
      <c r="CSY86" s="395"/>
      <c r="CSZ86" s="395"/>
      <c r="CTA86" s="395"/>
      <c r="CTB86" s="395"/>
      <c r="CTC86" s="395"/>
      <c r="CTD86" s="395"/>
      <c r="CTE86" s="395"/>
      <c r="CTF86" s="395"/>
      <c r="CTG86" s="395"/>
      <c r="CTH86" s="395"/>
      <c r="CTI86" s="395"/>
      <c r="CTJ86" s="395"/>
      <c r="CTK86" s="395"/>
      <c r="CTL86" s="395"/>
      <c r="CTM86" s="395"/>
      <c r="CTN86" s="395"/>
      <c r="CTO86" s="395"/>
      <c r="CTP86" s="395"/>
      <c r="CTQ86" s="395"/>
      <c r="CTR86" s="395"/>
      <c r="CTS86" s="395"/>
      <c r="CTT86" s="395"/>
      <c r="CTU86" s="395"/>
      <c r="CTV86" s="395"/>
      <c r="CTW86" s="395"/>
      <c r="CTX86" s="395"/>
      <c r="CTY86" s="395"/>
      <c r="CTZ86" s="395"/>
      <c r="CUA86" s="395"/>
      <c r="CUB86" s="395"/>
      <c r="CUC86" s="395"/>
      <c r="CUD86" s="395"/>
      <c r="CUE86" s="395"/>
      <c r="CUF86" s="395"/>
      <c r="CUG86" s="395"/>
      <c r="CUH86" s="395"/>
      <c r="CUI86" s="395"/>
      <c r="CUJ86" s="395"/>
      <c r="CUK86" s="395"/>
      <c r="CUL86" s="395"/>
      <c r="CUM86" s="395"/>
      <c r="CUN86" s="395"/>
      <c r="CUO86" s="395"/>
      <c r="CUP86" s="395"/>
      <c r="CUQ86" s="395"/>
      <c r="CUR86" s="395"/>
      <c r="CUS86" s="395"/>
      <c r="CUT86" s="395"/>
      <c r="CUU86" s="395"/>
      <c r="CUV86" s="395"/>
      <c r="CUW86" s="395"/>
      <c r="CUX86" s="395"/>
      <c r="CUY86" s="395"/>
      <c r="CUZ86" s="395"/>
      <c r="CVA86" s="395"/>
      <c r="CVB86" s="395"/>
      <c r="CVC86" s="395"/>
      <c r="CVD86" s="395"/>
      <c r="CVE86" s="395"/>
      <c r="CVF86" s="395"/>
      <c r="CVG86" s="395"/>
      <c r="CVH86" s="395"/>
      <c r="CVI86" s="395"/>
      <c r="CVJ86" s="395"/>
      <c r="CVK86" s="395"/>
      <c r="CVL86" s="395"/>
      <c r="CVM86" s="395"/>
      <c r="CVN86" s="395"/>
      <c r="CVO86" s="395"/>
      <c r="CVP86" s="395"/>
      <c r="CVQ86" s="395"/>
      <c r="CVR86" s="395"/>
      <c r="CVS86" s="395"/>
      <c r="CVT86" s="395"/>
      <c r="CVU86" s="395"/>
      <c r="CVV86" s="395"/>
      <c r="CVW86" s="395"/>
      <c r="CVX86" s="395"/>
      <c r="CVY86" s="395"/>
      <c r="CVZ86" s="395"/>
      <c r="CWA86" s="395"/>
      <c r="CWB86" s="395"/>
      <c r="CWC86" s="395"/>
      <c r="CWD86" s="395"/>
      <c r="CWE86" s="395"/>
      <c r="CWF86" s="395"/>
      <c r="CWG86" s="395"/>
      <c r="CWH86" s="395"/>
      <c r="CWI86" s="395"/>
      <c r="CWJ86" s="395"/>
      <c r="CWK86" s="395"/>
      <c r="CWL86" s="395"/>
      <c r="CWM86" s="395"/>
      <c r="CWN86" s="395"/>
      <c r="CWO86" s="395"/>
      <c r="CWP86" s="395"/>
      <c r="CWQ86" s="395"/>
      <c r="CWR86" s="395"/>
      <c r="CWS86" s="395"/>
      <c r="CWT86" s="395"/>
      <c r="CWU86" s="395"/>
      <c r="CWV86" s="395"/>
      <c r="CWW86" s="395"/>
      <c r="CWX86" s="395"/>
      <c r="CWY86" s="395"/>
      <c r="CWZ86" s="395"/>
      <c r="CXA86" s="395"/>
      <c r="CXB86" s="395"/>
      <c r="CXC86" s="395"/>
      <c r="CXD86" s="395"/>
      <c r="CXE86" s="395"/>
      <c r="CXF86" s="395"/>
      <c r="CXG86" s="395"/>
      <c r="CXH86" s="395"/>
      <c r="CXI86" s="395"/>
      <c r="CXJ86" s="395"/>
      <c r="CXK86" s="395"/>
      <c r="CXL86" s="395"/>
      <c r="CXM86" s="395"/>
      <c r="CXN86" s="395"/>
      <c r="CXO86" s="395"/>
      <c r="CXP86" s="395"/>
      <c r="CXQ86" s="395"/>
      <c r="CXR86" s="395"/>
      <c r="CXS86" s="395"/>
      <c r="CXT86" s="395"/>
      <c r="CXU86" s="395"/>
      <c r="CXV86" s="395"/>
      <c r="CXW86" s="395"/>
      <c r="CXX86" s="395"/>
      <c r="CXY86" s="395"/>
      <c r="CXZ86" s="395"/>
      <c r="CYA86" s="395"/>
      <c r="CYB86" s="395"/>
      <c r="CYC86" s="395"/>
      <c r="CYD86" s="395"/>
      <c r="CYE86" s="395"/>
      <c r="CYF86" s="395"/>
      <c r="CYG86" s="395"/>
      <c r="CYH86" s="395"/>
      <c r="CYI86" s="395"/>
      <c r="CYJ86" s="395"/>
      <c r="CYK86" s="395"/>
      <c r="CYL86" s="395"/>
      <c r="CYM86" s="395"/>
      <c r="CYN86" s="395"/>
      <c r="CYO86" s="395"/>
      <c r="CYP86" s="395"/>
      <c r="CYQ86" s="395"/>
      <c r="CYR86" s="395"/>
      <c r="CYS86" s="395"/>
      <c r="CYT86" s="395"/>
      <c r="CYU86" s="395"/>
      <c r="CYV86" s="395"/>
      <c r="CYW86" s="395"/>
      <c r="CYX86" s="395"/>
      <c r="CYY86" s="395"/>
      <c r="CYZ86" s="395"/>
      <c r="CZA86" s="395"/>
      <c r="CZB86" s="395"/>
      <c r="CZC86" s="395"/>
      <c r="CZD86" s="395"/>
      <c r="CZE86" s="395"/>
      <c r="CZF86" s="395"/>
      <c r="CZG86" s="395"/>
      <c r="CZH86" s="395"/>
      <c r="CZI86" s="395"/>
      <c r="CZJ86" s="395"/>
      <c r="CZK86" s="395"/>
      <c r="CZL86" s="395"/>
      <c r="CZM86" s="395"/>
      <c r="CZN86" s="395"/>
      <c r="CZO86" s="395"/>
      <c r="CZP86" s="395"/>
      <c r="CZQ86" s="395"/>
      <c r="CZR86" s="395"/>
      <c r="CZS86" s="395"/>
      <c r="CZT86" s="395"/>
      <c r="CZU86" s="395"/>
      <c r="CZV86" s="395"/>
      <c r="CZW86" s="395"/>
      <c r="CZX86" s="395"/>
      <c r="CZY86" s="395"/>
      <c r="CZZ86" s="395"/>
      <c r="DAA86" s="395"/>
      <c r="DAB86" s="395"/>
      <c r="DAC86" s="395"/>
      <c r="DAD86" s="395"/>
      <c r="DAE86" s="395"/>
      <c r="DAF86" s="395"/>
      <c r="DAG86" s="395"/>
      <c r="DAH86" s="395"/>
      <c r="DAI86" s="395"/>
      <c r="DAJ86" s="395"/>
      <c r="DAK86" s="395"/>
      <c r="DAL86" s="395"/>
      <c r="DAM86" s="395"/>
      <c r="DAN86" s="395"/>
      <c r="DAO86" s="395"/>
      <c r="DAP86" s="395"/>
      <c r="DAQ86" s="395"/>
      <c r="DAR86" s="395"/>
      <c r="DAS86" s="395"/>
      <c r="DAT86" s="395"/>
      <c r="DAU86" s="395"/>
      <c r="DAV86" s="395"/>
      <c r="DAW86" s="395"/>
      <c r="DAX86" s="395"/>
      <c r="DAY86" s="395"/>
      <c r="DAZ86" s="395"/>
      <c r="DBA86" s="395"/>
      <c r="DBB86" s="395"/>
      <c r="DBC86" s="395"/>
      <c r="DBD86" s="395"/>
      <c r="DBE86" s="395"/>
      <c r="DBF86" s="395"/>
      <c r="DBG86" s="395"/>
      <c r="DBH86" s="395"/>
      <c r="DBI86" s="395"/>
      <c r="DBJ86" s="395"/>
      <c r="DBK86" s="395"/>
      <c r="DBL86" s="395"/>
      <c r="DBM86" s="395"/>
      <c r="DBN86" s="395"/>
      <c r="DBO86" s="395"/>
      <c r="DBP86" s="395"/>
      <c r="DBQ86" s="395"/>
      <c r="DBR86" s="395"/>
      <c r="DBS86" s="395"/>
      <c r="DBT86" s="395"/>
      <c r="DBU86" s="395"/>
      <c r="DBV86" s="395"/>
      <c r="DBW86" s="395"/>
      <c r="DBX86" s="395"/>
      <c r="DBY86" s="395"/>
      <c r="DBZ86" s="395"/>
      <c r="DCA86" s="395"/>
      <c r="DCB86" s="395"/>
      <c r="DCC86" s="395"/>
      <c r="DCD86" s="395"/>
      <c r="DCE86" s="395"/>
      <c r="DCF86" s="395"/>
      <c r="DCG86" s="395"/>
      <c r="DCH86" s="395"/>
      <c r="DCI86" s="395"/>
      <c r="DCJ86" s="395"/>
      <c r="DCK86" s="395"/>
      <c r="DCL86" s="395"/>
      <c r="DCM86" s="395"/>
      <c r="DCN86" s="395"/>
      <c r="DCO86" s="395"/>
      <c r="DCP86" s="395"/>
      <c r="DCQ86" s="395"/>
      <c r="DCR86" s="395"/>
      <c r="DCS86" s="395"/>
      <c r="DCT86" s="395"/>
      <c r="DCU86" s="395"/>
      <c r="DCV86" s="395"/>
      <c r="DCW86" s="395"/>
      <c r="DCX86" s="395"/>
      <c r="DCY86" s="395"/>
      <c r="DCZ86" s="395"/>
      <c r="DDA86" s="395"/>
      <c r="DDB86" s="395"/>
      <c r="DDC86" s="395"/>
      <c r="DDD86" s="395"/>
      <c r="DDE86" s="395"/>
      <c r="DDF86" s="395"/>
      <c r="DDG86" s="395"/>
      <c r="DDH86" s="395"/>
      <c r="DDI86" s="395"/>
      <c r="DDJ86" s="395"/>
      <c r="DDK86" s="395"/>
      <c r="DDL86" s="395"/>
      <c r="DDM86" s="395"/>
      <c r="DDN86" s="395"/>
      <c r="DDO86" s="395"/>
      <c r="DDP86" s="395"/>
      <c r="DDQ86" s="395"/>
      <c r="DDR86" s="395"/>
      <c r="DDS86" s="395"/>
      <c r="DDT86" s="395"/>
      <c r="DDU86" s="395"/>
      <c r="DDV86" s="395"/>
      <c r="DDW86" s="395"/>
      <c r="DDX86" s="395"/>
      <c r="DDY86" s="395"/>
      <c r="DDZ86" s="395"/>
      <c r="DEA86" s="395"/>
      <c r="DEB86" s="395"/>
      <c r="DEC86" s="395"/>
      <c r="DED86" s="395"/>
      <c r="DEE86" s="395"/>
      <c r="DEF86" s="395"/>
      <c r="DEG86" s="395"/>
      <c r="DEH86" s="395"/>
      <c r="DEI86" s="395"/>
      <c r="DEJ86" s="395"/>
      <c r="DEK86" s="395"/>
      <c r="DEL86" s="395"/>
      <c r="DEM86" s="395"/>
      <c r="DEN86" s="395"/>
      <c r="DEO86" s="395"/>
      <c r="DEP86" s="395"/>
      <c r="DEQ86" s="395"/>
      <c r="DER86" s="395"/>
      <c r="DES86" s="395"/>
      <c r="DET86" s="395"/>
      <c r="DEU86" s="395"/>
      <c r="DEV86" s="395"/>
      <c r="DEW86" s="395"/>
      <c r="DEX86" s="395"/>
      <c r="DEY86" s="395"/>
      <c r="DEZ86" s="395"/>
      <c r="DFA86" s="395"/>
      <c r="DFB86" s="395"/>
      <c r="DFC86" s="395"/>
      <c r="DFD86" s="395"/>
      <c r="DFE86" s="395"/>
      <c r="DFF86" s="395"/>
      <c r="DFG86" s="395"/>
      <c r="DFH86" s="395"/>
      <c r="DFI86" s="395"/>
      <c r="DFJ86" s="395"/>
      <c r="DFK86" s="395"/>
      <c r="DFL86" s="395"/>
      <c r="DFM86" s="395"/>
      <c r="DFN86" s="395"/>
      <c r="DFO86" s="395"/>
      <c r="DFP86" s="395"/>
      <c r="DFQ86" s="395"/>
      <c r="DFR86" s="395"/>
      <c r="DFS86" s="395"/>
      <c r="DFT86" s="395"/>
      <c r="DFU86" s="395"/>
      <c r="DFV86" s="395"/>
      <c r="DFW86" s="395"/>
      <c r="DFX86" s="395"/>
      <c r="DFY86" s="395"/>
      <c r="DFZ86" s="395"/>
      <c r="DGA86" s="395"/>
      <c r="DGB86" s="395"/>
      <c r="DGC86" s="395"/>
      <c r="DGD86" s="395"/>
      <c r="DGE86" s="395"/>
      <c r="DGF86" s="395"/>
      <c r="DGG86" s="395"/>
      <c r="DGH86" s="395"/>
      <c r="DGI86" s="395"/>
      <c r="DGJ86" s="395"/>
      <c r="DGK86" s="395"/>
      <c r="DGL86" s="395"/>
      <c r="DGM86" s="395"/>
      <c r="DGN86" s="395"/>
      <c r="DGO86" s="395"/>
      <c r="DGP86" s="395"/>
      <c r="DGQ86" s="395"/>
      <c r="DGR86" s="395"/>
      <c r="DGS86" s="395"/>
      <c r="DGT86" s="395"/>
      <c r="DGU86" s="395"/>
      <c r="DGV86" s="395"/>
      <c r="DGW86" s="395"/>
      <c r="DGX86" s="395"/>
      <c r="DGY86" s="395"/>
      <c r="DGZ86" s="395"/>
      <c r="DHA86" s="395"/>
      <c r="DHB86" s="395"/>
      <c r="DHC86" s="395"/>
      <c r="DHD86" s="395"/>
      <c r="DHE86" s="395"/>
      <c r="DHF86" s="395"/>
      <c r="DHG86" s="395"/>
      <c r="DHH86" s="395"/>
      <c r="DHI86" s="395"/>
      <c r="DHJ86" s="395"/>
      <c r="DHK86" s="395"/>
      <c r="DHL86" s="395"/>
      <c r="DHM86" s="395"/>
      <c r="DHN86" s="395"/>
      <c r="DHO86" s="395"/>
      <c r="DHP86" s="395"/>
      <c r="DHQ86" s="395"/>
      <c r="DHR86" s="395"/>
      <c r="DHS86" s="395"/>
      <c r="DHT86" s="395"/>
      <c r="DHU86" s="395"/>
      <c r="DHV86" s="395"/>
      <c r="DHW86" s="395"/>
      <c r="DHX86" s="395"/>
      <c r="DHY86" s="395"/>
      <c r="DHZ86" s="395"/>
      <c r="DIA86" s="395"/>
      <c r="DIB86" s="395"/>
      <c r="DIC86" s="395"/>
      <c r="DID86" s="395"/>
      <c r="DIE86" s="395"/>
      <c r="DIF86" s="395"/>
      <c r="DIG86" s="395"/>
      <c r="DIH86" s="395"/>
      <c r="DII86" s="395"/>
      <c r="DIJ86" s="395"/>
      <c r="DIK86" s="395"/>
      <c r="DIL86" s="395"/>
      <c r="DIM86" s="395"/>
      <c r="DIN86" s="395"/>
      <c r="DIO86" s="395"/>
      <c r="DIP86" s="395"/>
      <c r="DIQ86" s="395"/>
      <c r="DIR86" s="395"/>
      <c r="DIS86" s="395"/>
      <c r="DIT86" s="395"/>
      <c r="DIU86" s="395"/>
      <c r="DIV86" s="395"/>
      <c r="DIW86" s="395"/>
      <c r="DIX86" s="395"/>
      <c r="DIY86" s="395"/>
      <c r="DIZ86" s="395"/>
      <c r="DJA86" s="395"/>
      <c r="DJB86" s="395"/>
      <c r="DJC86" s="395"/>
      <c r="DJD86" s="395"/>
      <c r="DJE86" s="395"/>
      <c r="DJF86" s="395"/>
      <c r="DJG86" s="395"/>
      <c r="DJH86" s="395"/>
      <c r="DJI86" s="395"/>
      <c r="DJJ86" s="395"/>
      <c r="DJK86" s="395"/>
      <c r="DJL86" s="395"/>
      <c r="DJM86" s="395"/>
      <c r="DJN86" s="395"/>
      <c r="DJO86" s="395"/>
      <c r="DJP86" s="395"/>
      <c r="DJQ86" s="395"/>
      <c r="DJR86" s="395"/>
      <c r="DJS86" s="395"/>
      <c r="DJT86" s="395"/>
      <c r="DJU86" s="395"/>
      <c r="DJV86" s="395"/>
      <c r="DJW86" s="395"/>
      <c r="DJX86" s="395"/>
      <c r="DJY86" s="395"/>
      <c r="DJZ86" s="395"/>
      <c r="DKA86" s="395"/>
      <c r="DKB86" s="395"/>
      <c r="DKC86" s="395"/>
      <c r="DKD86" s="395"/>
      <c r="DKE86" s="395"/>
      <c r="DKF86" s="395"/>
      <c r="DKG86" s="395"/>
      <c r="DKH86" s="395"/>
      <c r="DKI86" s="395"/>
      <c r="DKJ86" s="395"/>
      <c r="DKK86" s="395"/>
      <c r="DKL86" s="395"/>
      <c r="DKM86" s="395"/>
      <c r="DKN86" s="395"/>
      <c r="DKO86" s="395"/>
      <c r="DKP86" s="395"/>
      <c r="DKQ86" s="395"/>
      <c r="DKR86" s="395"/>
      <c r="DKS86" s="395"/>
      <c r="DKT86" s="395"/>
      <c r="DKU86" s="395"/>
      <c r="DKV86" s="395"/>
      <c r="DKW86" s="395"/>
      <c r="DKX86" s="395"/>
      <c r="DKY86" s="395"/>
      <c r="DKZ86" s="395"/>
      <c r="DLA86" s="395"/>
      <c r="DLB86" s="395"/>
      <c r="DLC86" s="395"/>
      <c r="DLD86" s="395"/>
      <c r="DLE86" s="395"/>
      <c r="DLF86" s="395"/>
      <c r="DLG86" s="395"/>
      <c r="DLH86" s="395"/>
      <c r="DLI86" s="395"/>
      <c r="DLJ86" s="395"/>
      <c r="DLK86" s="395"/>
      <c r="DLL86" s="395"/>
      <c r="DLM86" s="395"/>
      <c r="DLN86" s="395"/>
      <c r="DLO86" s="395"/>
      <c r="DLP86" s="395"/>
      <c r="DLQ86" s="395"/>
      <c r="DLR86" s="395"/>
      <c r="DLS86" s="395"/>
      <c r="DLT86" s="395"/>
      <c r="DLU86" s="395"/>
      <c r="DLV86" s="395"/>
      <c r="DLW86" s="395"/>
      <c r="DLX86" s="395"/>
      <c r="DLY86" s="395"/>
      <c r="DLZ86" s="395"/>
      <c r="DMA86" s="395"/>
      <c r="DMB86" s="395"/>
      <c r="DMC86" s="395"/>
      <c r="DMD86" s="395"/>
      <c r="DME86" s="395"/>
      <c r="DMF86" s="395"/>
      <c r="DMG86" s="395"/>
      <c r="DMH86" s="395"/>
      <c r="DMI86" s="395"/>
      <c r="DMJ86" s="395"/>
      <c r="DMK86" s="395"/>
      <c r="DML86" s="395"/>
      <c r="DMM86" s="395"/>
      <c r="DMN86" s="395"/>
      <c r="DMO86" s="395"/>
      <c r="DMP86" s="395"/>
      <c r="DMQ86" s="395"/>
      <c r="DMR86" s="395"/>
      <c r="DMS86" s="395"/>
      <c r="DMT86" s="395"/>
      <c r="DMU86" s="395"/>
      <c r="DMV86" s="395"/>
      <c r="DMW86" s="395"/>
      <c r="DMX86" s="395"/>
      <c r="DMY86" s="395"/>
      <c r="DMZ86" s="395"/>
      <c r="DNA86" s="395"/>
      <c r="DNB86" s="395"/>
      <c r="DNC86" s="395"/>
      <c r="DND86" s="395"/>
      <c r="DNE86" s="395"/>
      <c r="DNF86" s="395"/>
      <c r="DNG86" s="395"/>
      <c r="DNH86" s="395"/>
      <c r="DNI86" s="395"/>
      <c r="DNJ86" s="395"/>
      <c r="DNK86" s="395"/>
      <c r="DNL86" s="395"/>
      <c r="DNM86" s="395"/>
      <c r="DNN86" s="395"/>
      <c r="DNO86" s="395"/>
      <c r="DNP86" s="395"/>
      <c r="DNQ86" s="395"/>
      <c r="DNR86" s="395"/>
      <c r="DNS86" s="395"/>
      <c r="DNT86" s="395"/>
      <c r="DNU86" s="395"/>
      <c r="DNV86" s="395"/>
      <c r="DNW86" s="395"/>
      <c r="DNX86" s="395"/>
      <c r="DNY86" s="395"/>
      <c r="DNZ86" s="395"/>
      <c r="DOA86" s="395"/>
      <c r="DOB86" s="395"/>
      <c r="DOC86" s="395"/>
      <c r="DOD86" s="395"/>
      <c r="DOE86" s="395"/>
      <c r="DOF86" s="395"/>
      <c r="DOG86" s="395"/>
      <c r="DOH86" s="395"/>
      <c r="DOI86" s="395"/>
      <c r="DOJ86" s="395"/>
      <c r="DOK86" s="395"/>
      <c r="DOL86" s="395"/>
      <c r="DOM86" s="395"/>
      <c r="DON86" s="395"/>
      <c r="DOO86" s="395"/>
      <c r="DOP86" s="395"/>
      <c r="DOQ86" s="395"/>
      <c r="DOR86" s="395"/>
      <c r="DOS86" s="395"/>
      <c r="DOT86" s="395"/>
      <c r="DOU86" s="395"/>
      <c r="DOV86" s="395"/>
      <c r="DOW86" s="395"/>
      <c r="DOX86" s="395"/>
      <c r="DOY86" s="395"/>
      <c r="DOZ86" s="395"/>
      <c r="DPA86" s="395"/>
      <c r="DPB86" s="395"/>
      <c r="DPC86" s="395"/>
      <c r="DPD86" s="395"/>
      <c r="DPE86" s="395"/>
      <c r="DPF86" s="395"/>
      <c r="DPG86" s="395"/>
      <c r="DPH86" s="395"/>
      <c r="DPI86" s="395"/>
      <c r="DPJ86" s="395"/>
      <c r="DPK86" s="395"/>
      <c r="DPL86" s="395"/>
      <c r="DPM86" s="395"/>
      <c r="DPN86" s="395"/>
      <c r="DPO86" s="395"/>
      <c r="DPP86" s="395"/>
      <c r="DPQ86" s="395"/>
      <c r="DPR86" s="395"/>
      <c r="DPS86" s="395"/>
      <c r="DPT86" s="395"/>
      <c r="DPU86" s="395"/>
      <c r="DPV86" s="395"/>
      <c r="DPW86" s="395"/>
      <c r="DPX86" s="395"/>
      <c r="DPY86" s="395"/>
      <c r="DPZ86" s="395"/>
      <c r="DQA86" s="395"/>
      <c r="DQB86" s="395"/>
      <c r="DQC86" s="395"/>
      <c r="DQD86" s="395"/>
      <c r="DQE86" s="395"/>
      <c r="DQF86" s="395"/>
      <c r="DQG86" s="395"/>
      <c r="DQH86" s="395"/>
      <c r="DQI86" s="395"/>
      <c r="DQJ86" s="395"/>
      <c r="DQK86" s="395"/>
      <c r="DQL86" s="395"/>
      <c r="DQM86" s="395"/>
      <c r="DQN86" s="395"/>
      <c r="DQO86" s="395"/>
      <c r="DQP86" s="395"/>
      <c r="DQQ86" s="395"/>
      <c r="DQR86" s="395"/>
      <c r="DQS86" s="395"/>
      <c r="DQT86" s="395"/>
      <c r="DQU86" s="395"/>
      <c r="DQV86" s="395"/>
      <c r="DQW86" s="395"/>
      <c r="DQX86" s="395"/>
      <c r="DQY86" s="395"/>
      <c r="DQZ86" s="395"/>
      <c r="DRA86" s="395"/>
      <c r="DRB86" s="395"/>
      <c r="DRC86" s="395"/>
      <c r="DRD86" s="395"/>
      <c r="DRE86" s="395"/>
      <c r="DRF86" s="395"/>
      <c r="DRG86" s="395"/>
      <c r="DRH86" s="395"/>
      <c r="DRI86" s="395"/>
      <c r="DRJ86" s="395"/>
      <c r="DRK86" s="395"/>
      <c r="DRL86" s="395"/>
      <c r="DRM86" s="395"/>
      <c r="DRN86" s="395"/>
      <c r="DRO86" s="395"/>
      <c r="DRP86" s="395"/>
      <c r="DRQ86" s="395"/>
      <c r="DRR86" s="395"/>
      <c r="DRS86" s="395"/>
      <c r="DRT86" s="395"/>
      <c r="DRU86" s="395"/>
      <c r="DRV86" s="395"/>
      <c r="DRW86" s="395"/>
      <c r="DRX86" s="395"/>
      <c r="DRY86" s="395"/>
      <c r="DRZ86" s="395"/>
      <c r="DSA86" s="395"/>
      <c r="DSB86" s="395"/>
      <c r="DSC86" s="395"/>
      <c r="DSD86" s="395"/>
      <c r="DSE86" s="395"/>
      <c r="DSF86" s="395"/>
      <c r="DSG86" s="395"/>
      <c r="DSH86" s="395"/>
      <c r="DSI86" s="395"/>
      <c r="DSJ86" s="395"/>
      <c r="DSK86" s="395"/>
      <c r="DSL86" s="395"/>
      <c r="DSM86" s="395"/>
      <c r="DSN86" s="395"/>
      <c r="DSO86" s="395"/>
      <c r="DSP86" s="395"/>
      <c r="DSQ86" s="395"/>
      <c r="DSR86" s="395"/>
      <c r="DSS86" s="395"/>
      <c r="DST86" s="395"/>
      <c r="DSU86" s="395"/>
      <c r="DSV86" s="395"/>
      <c r="DSW86" s="395"/>
      <c r="DSX86" s="395"/>
      <c r="DSY86" s="395"/>
      <c r="DSZ86" s="395"/>
      <c r="DTA86" s="395"/>
      <c r="DTB86" s="395"/>
      <c r="DTC86" s="395"/>
      <c r="DTD86" s="395"/>
      <c r="DTE86" s="395"/>
      <c r="DTF86" s="395"/>
      <c r="DTG86" s="395"/>
      <c r="DTH86" s="395"/>
      <c r="DTI86" s="395"/>
      <c r="DTJ86" s="395"/>
      <c r="DTK86" s="395"/>
      <c r="DTL86" s="395"/>
      <c r="DTM86" s="395"/>
      <c r="DTN86" s="395"/>
      <c r="DTO86" s="395"/>
      <c r="DTP86" s="395"/>
      <c r="DTQ86" s="395"/>
      <c r="DTR86" s="395"/>
      <c r="DTS86" s="395"/>
      <c r="DTT86" s="395"/>
      <c r="DTU86" s="395"/>
      <c r="DTV86" s="395"/>
      <c r="DTW86" s="395"/>
      <c r="DTX86" s="395"/>
      <c r="DTY86" s="395"/>
      <c r="DTZ86" s="395"/>
      <c r="DUA86" s="395"/>
      <c r="DUB86" s="395"/>
      <c r="DUC86" s="395"/>
      <c r="DUD86" s="395"/>
      <c r="DUE86" s="395"/>
      <c r="DUF86" s="395"/>
      <c r="DUG86" s="395"/>
      <c r="DUH86" s="395"/>
      <c r="DUI86" s="395"/>
      <c r="DUJ86" s="395"/>
      <c r="DUK86" s="395"/>
      <c r="DUL86" s="395"/>
      <c r="DUM86" s="395"/>
      <c r="DUN86" s="395"/>
      <c r="DUO86" s="395"/>
      <c r="DUP86" s="395"/>
      <c r="DUQ86" s="395"/>
      <c r="DUR86" s="395"/>
      <c r="DUS86" s="395"/>
      <c r="DUT86" s="395"/>
      <c r="DUU86" s="395"/>
      <c r="DUV86" s="395"/>
      <c r="DUW86" s="395"/>
      <c r="DUX86" s="395"/>
      <c r="DUY86" s="395"/>
      <c r="DUZ86" s="395"/>
      <c r="DVA86" s="395"/>
      <c r="DVB86" s="395"/>
      <c r="DVC86" s="395"/>
      <c r="DVD86" s="395"/>
      <c r="DVE86" s="395"/>
      <c r="DVF86" s="395"/>
      <c r="DVG86" s="395"/>
      <c r="DVH86" s="395"/>
      <c r="DVI86" s="395"/>
      <c r="DVJ86" s="395"/>
      <c r="DVK86" s="395"/>
      <c r="DVL86" s="395"/>
      <c r="DVM86" s="395"/>
      <c r="DVN86" s="395"/>
      <c r="DVO86" s="395"/>
      <c r="DVP86" s="395"/>
      <c r="DVQ86" s="395"/>
      <c r="DVR86" s="395"/>
      <c r="DVS86" s="395"/>
      <c r="DVT86" s="395"/>
      <c r="DVU86" s="395"/>
      <c r="DVV86" s="395"/>
      <c r="DVW86" s="395"/>
      <c r="DVX86" s="395"/>
      <c r="DVY86" s="395"/>
      <c r="DVZ86" s="395"/>
      <c r="DWA86" s="395"/>
      <c r="DWB86" s="395"/>
      <c r="DWC86" s="395"/>
      <c r="DWD86" s="395"/>
      <c r="DWE86" s="395"/>
      <c r="DWF86" s="395"/>
      <c r="DWG86" s="395"/>
      <c r="DWH86" s="395"/>
      <c r="DWI86" s="395"/>
      <c r="DWJ86" s="395"/>
      <c r="DWK86" s="395"/>
      <c r="DWL86" s="395"/>
      <c r="DWM86" s="395"/>
      <c r="DWN86" s="395"/>
      <c r="DWO86" s="395"/>
      <c r="DWP86" s="395"/>
      <c r="DWQ86" s="395"/>
      <c r="DWR86" s="395"/>
      <c r="DWS86" s="395"/>
      <c r="DWT86" s="395"/>
      <c r="DWU86" s="395"/>
      <c r="DWV86" s="395"/>
      <c r="DWW86" s="395"/>
      <c r="DWX86" s="395"/>
      <c r="DWY86" s="395"/>
      <c r="DWZ86" s="395"/>
      <c r="DXA86" s="395"/>
      <c r="DXB86" s="395"/>
      <c r="DXC86" s="395"/>
      <c r="DXD86" s="395"/>
      <c r="DXE86" s="395"/>
      <c r="DXF86" s="395"/>
      <c r="DXG86" s="395"/>
      <c r="DXH86" s="395"/>
      <c r="DXI86" s="395"/>
      <c r="DXJ86" s="395"/>
      <c r="DXK86" s="395"/>
      <c r="DXL86" s="395"/>
      <c r="DXM86" s="395"/>
      <c r="DXN86" s="395"/>
      <c r="DXO86" s="395"/>
      <c r="DXP86" s="395"/>
      <c r="DXQ86" s="395"/>
      <c r="DXR86" s="395"/>
      <c r="DXS86" s="395"/>
      <c r="DXT86" s="395"/>
      <c r="DXU86" s="395"/>
      <c r="DXV86" s="395"/>
      <c r="DXW86" s="395"/>
      <c r="DXX86" s="395"/>
      <c r="DXY86" s="395"/>
      <c r="DXZ86" s="395"/>
      <c r="DYA86" s="395"/>
      <c r="DYB86" s="395"/>
      <c r="DYC86" s="395"/>
      <c r="DYD86" s="395"/>
      <c r="DYE86" s="395"/>
      <c r="DYF86" s="395"/>
      <c r="DYG86" s="395"/>
      <c r="DYH86" s="395"/>
      <c r="DYI86" s="395"/>
      <c r="DYJ86" s="395"/>
      <c r="DYK86" s="395"/>
      <c r="DYL86" s="395"/>
      <c r="DYM86" s="395"/>
      <c r="DYN86" s="395"/>
      <c r="DYO86" s="395"/>
      <c r="DYP86" s="395"/>
      <c r="DYQ86" s="395"/>
      <c r="DYR86" s="395"/>
      <c r="DYS86" s="395"/>
      <c r="DYT86" s="395"/>
      <c r="DYU86" s="395"/>
      <c r="DYV86" s="395"/>
      <c r="DYW86" s="395"/>
      <c r="DYX86" s="395"/>
      <c r="DYY86" s="395"/>
      <c r="DYZ86" s="395"/>
      <c r="DZA86" s="395"/>
      <c r="DZB86" s="395"/>
      <c r="DZC86" s="395"/>
      <c r="DZD86" s="395"/>
      <c r="DZE86" s="395"/>
      <c r="DZF86" s="395"/>
      <c r="DZG86" s="395"/>
      <c r="DZH86" s="395"/>
      <c r="DZI86" s="395"/>
      <c r="DZJ86" s="395"/>
      <c r="DZK86" s="395"/>
      <c r="DZL86" s="395"/>
      <c r="DZM86" s="395"/>
      <c r="DZN86" s="395"/>
      <c r="DZO86" s="395"/>
      <c r="DZP86" s="395"/>
      <c r="DZQ86" s="395"/>
      <c r="DZR86" s="395"/>
      <c r="DZS86" s="395"/>
      <c r="DZT86" s="395"/>
      <c r="DZU86" s="395"/>
      <c r="DZV86" s="395"/>
      <c r="DZW86" s="395"/>
      <c r="DZX86" s="395"/>
      <c r="DZY86" s="395"/>
      <c r="DZZ86" s="395"/>
      <c r="EAA86" s="395"/>
      <c r="EAB86" s="395"/>
      <c r="EAC86" s="395"/>
      <c r="EAD86" s="395"/>
      <c r="EAE86" s="395"/>
      <c r="EAF86" s="395"/>
      <c r="EAG86" s="395"/>
      <c r="EAH86" s="395"/>
      <c r="EAI86" s="395"/>
      <c r="EAJ86" s="395"/>
      <c r="EAK86" s="395"/>
      <c r="EAL86" s="395"/>
      <c r="EAM86" s="395"/>
      <c r="EAN86" s="395"/>
      <c r="EAO86" s="395"/>
      <c r="EAP86" s="395"/>
      <c r="EAQ86" s="395"/>
      <c r="EAR86" s="395"/>
      <c r="EAS86" s="395"/>
      <c r="EAT86" s="395"/>
      <c r="EAU86" s="395"/>
      <c r="EAV86" s="395"/>
      <c r="EAW86" s="395"/>
      <c r="EAX86" s="395"/>
      <c r="EAY86" s="395"/>
      <c r="EAZ86" s="395"/>
      <c r="EBA86" s="395"/>
      <c r="EBB86" s="395"/>
      <c r="EBC86" s="395"/>
      <c r="EBD86" s="395"/>
      <c r="EBE86" s="395"/>
      <c r="EBF86" s="395"/>
      <c r="EBG86" s="395"/>
      <c r="EBH86" s="395"/>
      <c r="EBI86" s="395"/>
      <c r="EBJ86" s="395"/>
      <c r="EBK86" s="395"/>
      <c r="EBL86" s="395"/>
      <c r="EBM86" s="395"/>
      <c r="EBN86" s="395"/>
      <c r="EBO86" s="395"/>
      <c r="EBP86" s="395"/>
      <c r="EBQ86" s="395"/>
      <c r="EBR86" s="395"/>
      <c r="EBS86" s="395"/>
      <c r="EBT86" s="395"/>
      <c r="EBU86" s="395"/>
      <c r="EBV86" s="395"/>
      <c r="EBW86" s="395"/>
      <c r="EBX86" s="395"/>
      <c r="EBY86" s="395"/>
      <c r="EBZ86" s="395"/>
      <c r="ECA86" s="395"/>
      <c r="ECB86" s="395"/>
      <c r="ECC86" s="395"/>
      <c r="ECD86" s="395"/>
      <c r="ECE86" s="395"/>
      <c r="ECF86" s="395"/>
      <c r="ECG86" s="395"/>
      <c r="ECH86" s="395"/>
      <c r="ECI86" s="395"/>
      <c r="ECJ86" s="395"/>
      <c r="ECK86" s="395"/>
      <c r="ECL86" s="395"/>
      <c r="ECM86" s="395"/>
      <c r="ECN86" s="395"/>
      <c r="ECO86" s="395"/>
      <c r="ECP86" s="395"/>
      <c r="ECQ86" s="395"/>
      <c r="ECR86" s="395"/>
      <c r="ECS86" s="395"/>
      <c r="ECT86" s="395"/>
      <c r="ECU86" s="395"/>
      <c r="ECV86" s="395"/>
      <c r="ECW86" s="395"/>
      <c r="ECX86" s="395"/>
      <c r="ECY86" s="395"/>
      <c r="ECZ86" s="395"/>
      <c r="EDA86" s="395"/>
      <c r="EDB86" s="395"/>
      <c r="EDC86" s="395"/>
      <c r="EDD86" s="395"/>
      <c r="EDE86" s="395"/>
      <c r="EDF86" s="395"/>
      <c r="EDG86" s="395"/>
      <c r="EDH86" s="395"/>
      <c r="EDI86" s="395"/>
      <c r="EDJ86" s="395"/>
      <c r="EDK86" s="395"/>
      <c r="EDL86" s="395"/>
      <c r="EDM86" s="395"/>
      <c r="EDN86" s="395"/>
      <c r="EDO86" s="395"/>
      <c r="EDP86" s="395"/>
      <c r="EDQ86" s="395"/>
      <c r="EDR86" s="395"/>
      <c r="EDS86" s="395"/>
      <c r="EDT86" s="395"/>
      <c r="EDU86" s="395"/>
      <c r="EDV86" s="395"/>
      <c r="EDW86" s="395"/>
      <c r="EDX86" s="395"/>
      <c r="EDY86" s="395"/>
      <c r="EDZ86" s="395"/>
      <c r="EEA86" s="395"/>
      <c r="EEB86" s="395"/>
      <c r="EEC86" s="395"/>
      <c r="EED86" s="395"/>
      <c r="EEE86" s="395"/>
      <c r="EEF86" s="395"/>
      <c r="EEG86" s="395"/>
      <c r="EEH86" s="395"/>
      <c r="EEI86" s="395"/>
      <c r="EEJ86" s="395"/>
      <c r="EEK86" s="395"/>
      <c r="EEL86" s="395"/>
      <c r="EEM86" s="395"/>
      <c r="EEN86" s="395"/>
      <c r="EEO86" s="395"/>
      <c r="EEP86" s="395"/>
      <c r="EEQ86" s="395"/>
      <c r="EER86" s="395"/>
      <c r="EES86" s="395"/>
      <c r="EET86" s="395"/>
      <c r="EEU86" s="395"/>
      <c r="EEV86" s="395"/>
      <c r="EEW86" s="395"/>
      <c r="EEX86" s="395"/>
      <c r="EEY86" s="395"/>
      <c r="EEZ86" s="395"/>
      <c r="EFA86" s="395"/>
      <c r="EFB86" s="395"/>
      <c r="EFC86" s="395"/>
      <c r="EFD86" s="395"/>
      <c r="EFE86" s="395"/>
      <c r="EFF86" s="395"/>
      <c r="EFG86" s="395"/>
      <c r="EFH86" s="395"/>
      <c r="EFI86" s="395"/>
      <c r="EFJ86" s="395"/>
      <c r="EFK86" s="395"/>
      <c r="EFL86" s="395"/>
      <c r="EFM86" s="395"/>
      <c r="EFN86" s="395"/>
      <c r="EFO86" s="395"/>
      <c r="EFP86" s="395"/>
      <c r="EFQ86" s="395"/>
      <c r="EFR86" s="395"/>
      <c r="EFS86" s="395"/>
      <c r="EFT86" s="395"/>
      <c r="EFU86" s="395"/>
      <c r="EFV86" s="395"/>
      <c r="EFW86" s="395"/>
      <c r="EFX86" s="395"/>
      <c r="EFY86" s="395"/>
      <c r="EFZ86" s="395"/>
      <c r="EGA86" s="395"/>
      <c r="EGB86" s="395"/>
      <c r="EGC86" s="395"/>
      <c r="EGD86" s="395"/>
      <c r="EGE86" s="395"/>
      <c r="EGF86" s="395"/>
      <c r="EGG86" s="395"/>
      <c r="EGH86" s="395"/>
      <c r="EGI86" s="395"/>
      <c r="EGJ86" s="395"/>
      <c r="EGK86" s="395"/>
      <c r="EGL86" s="395"/>
      <c r="EGM86" s="395"/>
      <c r="EGN86" s="395"/>
      <c r="EGO86" s="395"/>
      <c r="EGP86" s="395"/>
      <c r="EGQ86" s="395"/>
      <c r="EGR86" s="395"/>
      <c r="EGS86" s="395"/>
      <c r="EGT86" s="395"/>
      <c r="EGU86" s="395"/>
      <c r="EGV86" s="395"/>
      <c r="EGW86" s="395"/>
      <c r="EGX86" s="395"/>
      <c r="EGY86" s="395"/>
      <c r="EGZ86" s="395"/>
      <c r="EHA86" s="395"/>
      <c r="EHB86" s="395"/>
      <c r="EHC86" s="395"/>
      <c r="EHD86" s="395"/>
      <c r="EHE86" s="395"/>
      <c r="EHF86" s="395"/>
      <c r="EHG86" s="395"/>
      <c r="EHH86" s="395"/>
      <c r="EHI86" s="395"/>
      <c r="EHJ86" s="395"/>
      <c r="EHK86" s="395"/>
      <c r="EHL86" s="395"/>
      <c r="EHM86" s="395"/>
      <c r="EHN86" s="395"/>
      <c r="EHO86" s="395"/>
      <c r="EHP86" s="395"/>
      <c r="EHQ86" s="395"/>
      <c r="EHR86" s="395"/>
      <c r="EHS86" s="395"/>
      <c r="EHT86" s="395"/>
      <c r="EHU86" s="395"/>
      <c r="EHV86" s="395"/>
      <c r="EHW86" s="395"/>
      <c r="EHX86" s="395"/>
      <c r="EHY86" s="395"/>
      <c r="EHZ86" s="395"/>
      <c r="EIA86" s="395"/>
      <c r="EIB86" s="395"/>
      <c r="EIC86" s="395"/>
      <c r="EID86" s="395"/>
      <c r="EIE86" s="395"/>
      <c r="EIF86" s="395"/>
      <c r="EIG86" s="395"/>
      <c r="EIH86" s="395"/>
      <c r="EII86" s="395"/>
      <c r="EIJ86" s="395"/>
      <c r="EIK86" s="395"/>
      <c r="EIL86" s="395"/>
      <c r="EIM86" s="395"/>
      <c r="EIN86" s="395"/>
      <c r="EIO86" s="395"/>
      <c r="EIP86" s="395"/>
      <c r="EIQ86" s="395"/>
      <c r="EIR86" s="395"/>
      <c r="EIS86" s="395"/>
      <c r="EIT86" s="395"/>
      <c r="EIU86" s="395"/>
      <c r="EIV86" s="395"/>
      <c r="EIW86" s="395"/>
      <c r="EIX86" s="395"/>
      <c r="EIY86" s="395"/>
      <c r="EIZ86" s="395"/>
      <c r="EJA86" s="395"/>
      <c r="EJB86" s="395"/>
      <c r="EJC86" s="395"/>
      <c r="EJD86" s="395"/>
      <c r="EJE86" s="395"/>
      <c r="EJF86" s="395"/>
      <c r="EJG86" s="395"/>
      <c r="EJH86" s="395"/>
      <c r="EJI86" s="395"/>
      <c r="EJJ86" s="395"/>
      <c r="EJK86" s="395"/>
      <c r="EJL86" s="395"/>
      <c r="EJM86" s="395"/>
      <c r="EJN86" s="395"/>
      <c r="EJO86" s="395"/>
      <c r="EJP86" s="395"/>
      <c r="EJQ86" s="395"/>
      <c r="EJR86" s="395"/>
      <c r="EJS86" s="395"/>
      <c r="EJT86" s="395"/>
      <c r="EJU86" s="395"/>
      <c r="EJV86" s="395"/>
      <c r="EJW86" s="395"/>
      <c r="EJX86" s="395"/>
      <c r="EJY86" s="395"/>
      <c r="EJZ86" s="395"/>
      <c r="EKA86" s="395"/>
      <c r="EKB86" s="395"/>
      <c r="EKC86" s="395"/>
      <c r="EKD86" s="395"/>
      <c r="EKE86" s="395"/>
      <c r="EKF86" s="395"/>
      <c r="EKG86" s="395"/>
      <c r="EKH86" s="395"/>
      <c r="EKI86" s="395"/>
      <c r="EKJ86" s="395"/>
      <c r="EKK86" s="395"/>
      <c r="EKL86" s="395"/>
      <c r="EKM86" s="395"/>
      <c r="EKN86" s="395"/>
      <c r="EKO86" s="395"/>
      <c r="EKP86" s="395"/>
      <c r="EKQ86" s="395"/>
      <c r="EKR86" s="395"/>
      <c r="EKS86" s="395"/>
      <c r="EKT86" s="395"/>
      <c r="EKU86" s="395"/>
      <c r="EKV86" s="395"/>
      <c r="EKW86" s="395"/>
      <c r="EKX86" s="395"/>
      <c r="EKY86" s="395"/>
      <c r="EKZ86" s="395"/>
      <c r="ELA86" s="395"/>
      <c r="ELB86" s="395"/>
      <c r="ELC86" s="395"/>
      <c r="ELD86" s="395"/>
      <c r="ELE86" s="395"/>
      <c r="ELF86" s="395"/>
      <c r="ELG86" s="395"/>
      <c r="ELH86" s="395"/>
      <c r="ELI86" s="395"/>
      <c r="ELJ86" s="395"/>
      <c r="ELK86" s="395"/>
      <c r="ELL86" s="395"/>
      <c r="ELM86" s="395"/>
      <c r="ELN86" s="395"/>
      <c r="ELO86" s="395"/>
      <c r="ELP86" s="395"/>
      <c r="ELQ86" s="395"/>
      <c r="ELR86" s="395"/>
      <c r="ELS86" s="395"/>
      <c r="ELT86" s="395"/>
      <c r="ELU86" s="395"/>
      <c r="ELV86" s="395"/>
      <c r="ELW86" s="395"/>
      <c r="ELX86" s="395"/>
      <c r="ELY86" s="395"/>
      <c r="ELZ86" s="395"/>
      <c r="EMA86" s="395"/>
      <c r="EMB86" s="395"/>
      <c r="EMC86" s="395"/>
      <c r="EMD86" s="395"/>
      <c r="EME86" s="395"/>
      <c r="EMF86" s="395"/>
      <c r="EMG86" s="395"/>
      <c r="EMH86" s="395"/>
      <c r="EMI86" s="395"/>
      <c r="EMJ86" s="395"/>
      <c r="EMK86" s="395"/>
      <c r="EML86" s="395"/>
      <c r="EMM86" s="395"/>
      <c r="EMN86" s="395"/>
      <c r="EMO86" s="395"/>
      <c r="EMP86" s="395"/>
      <c r="EMQ86" s="395"/>
      <c r="EMR86" s="395"/>
      <c r="EMS86" s="395"/>
      <c r="EMT86" s="395"/>
      <c r="EMU86" s="395"/>
      <c r="EMV86" s="395"/>
      <c r="EMW86" s="395"/>
      <c r="EMX86" s="395"/>
      <c r="EMY86" s="395"/>
      <c r="EMZ86" s="395"/>
      <c r="ENA86" s="395"/>
      <c r="ENB86" s="395"/>
      <c r="ENC86" s="395"/>
      <c r="END86" s="395"/>
      <c r="ENE86" s="395"/>
      <c r="ENF86" s="395"/>
      <c r="ENG86" s="395"/>
      <c r="ENH86" s="395"/>
      <c r="ENI86" s="395"/>
      <c r="ENJ86" s="395"/>
      <c r="ENK86" s="395"/>
      <c r="ENL86" s="395"/>
      <c r="ENM86" s="395"/>
      <c r="ENN86" s="395"/>
      <c r="ENO86" s="395"/>
      <c r="ENP86" s="395"/>
      <c r="ENQ86" s="395"/>
      <c r="ENR86" s="395"/>
      <c r="ENS86" s="395"/>
      <c r="ENT86" s="395"/>
      <c r="ENU86" s="395"/>
      <c r="ENV86" s="395"/>
      <c r="ENW86" s="395"/>
      <c r="ENX86" s="395"/>
      <c r="ENY86" s="395"/>
      <c r="ENZ86" s="395"/>
      <c r="EOA86" s="395"/>
      <c r="EOB86" s="395"/>
      <c r="EOC86" s="395"/>
      <c r="EOD86" s="395"/>
      <c r="EOE86" s="395"/>
      <c r="EOF86" s="395"/>
      <c r="EOG86" s="395"/>
      <c r="EOH86" s="395"/>
      <c r="EOI86" s="395"/>
      <c r="EOJ86" s="395"/>
      <c r="EOK86" s="395"/>
      <c r="EOL86" s="395"/>
      <c r="EOM86" s="395"/>
      <c r="EON86" s="395"/>
      <c r="EOO86" s="395"/>
      <c r="EOP86" s="395"/>
      <c r="EOQ86" s="395"/>
      <c r="EOR86" s="395"/>
      <c r="EOS86" s="395"/>
      <c r="EOT86" s="395"/>
      <c r="EOU86" s="395"/>
      <c r="EOV86" s="395"/>
      <c r="EOW86" s="395"/>
      <c r="EOX86" s="395"/>
      <c r="EOY86" s="395"/>
      <c r="EOZ86" s="395"/>
      <c r="EPA86" s="395"/>
      <c r="EPB86" s="395"/>
      <c r="EPC86" s="395"/>
      <c r="EPD86" s="395"/>
      <c r="EPE86" s="395"/>
      <c r="EPF86" s="395"/>
      <c r="EPG86" s="395"/>
      <c r="EPH86" s="395"/>
      <c r="EPI86" s="395"/>
      <c r="EPJ86" s="395"/>
      <c r="EPK86" s="395"/>
      <c r="EPL86" s="395"/>
      <c r="EPM86" s="395"/>
      <c r="EPN86" s="395"/>
      <c r="EPO86" s="395"/>
      <c r="EPP86" s="395"/>
      <c r="EPQ86" s="395"/>
      <c r="EPR86" s="395"/>
      <c r="EPS86" s="395"/>
      <c r="EPT86" s="395"/>
      <c r="EPU86" s="395"/>
      <c r="EPV86" s="395"/>
      <c r="EPW86" s="395"/>
      <c r="EPX86" s="395"/>
      <c r="EPY86" s="395"/>
      <c r="EPZ86" s="395"/>
      <c r="EQA86" s="395"/>
      <c r="EQB86" s="395"/>
      <c r="EQC86" s="395"/>
      <c r="EQD86" s="395"/>
      <c r="EQE86" s="395"/>
      <c r="EQF86" s="395"/>
      <c r="EQG86" s="395"/>
      <c r="EQH86" s="395"/>
      <c r="EQI86" s="395"/>
      <c r="EQJ86" s="395"/>
      <c r="EQK86" s="395"/>
      <c r="EQL86" s="395"/>
      <c r="EQM86" s="395"/>
      <c r="EQN86" s="395"/>
      <c r="EQO86" s="395"/>
      <c r="EQP86" s="395"/>
      <c r="EQQ86" s="395"/>
      <c r="EQR86" s="395"/>
      <c r="EQS86" s="395"/>
      <c r="EQT86" s="395"/>
      <c r="EQU86" s="395"/>
      <c r="EQV86" s="395"/>
      <c r="EQW86" s="395"/>
      <c r="EQX86" s="395"/>
      <c r="EQY86" s="395"/>
      <c r="EQZ86" s="395"/>
      <c r="ERA86" s="395"/>
      <c r="ERB86" s="395"/>
      <c r="ERC86" s="395"/>
      <c r="ERD86" s="395"/>
      <c r="ERE86" s="395"/>
      <c r="ERF86" s="395"/>
      <c r="ERG86" s="395"/>
      <c r="ERH86" s="395"/>
      <c r="ERI86" s="395"/>
      <c r="ERJ86" s="395"/>
      <c r="ERK86" s="395"/>
      <c r="ERL86" s="395"/>
      <c r="ERM86" s="395"/>
      <c r="ERN86" s="395"/>
      <c r="ERO86" s="395"/>
      <c r="ERP86" s="395"/>
      <c r="ERQ86" s="395"/>
      <c r="ERR86" s="395"/>
      <c r="ERS86" s="395"/>
      <c r="ERT86" s="395"/>
      <c r="ERU86" s="395"/>
      <c r="ERV86" s="395"/>
      <c r="ERW86" s="395"/>
      <c r="ERX86" s="395"/>
      <c r="ERY86" s="395"/>
      <c r="ERZ86" s="395"/>
      <c r="ESA86" s="395"/>
      <c r="ESB86" s="395"/>
      <c r="ESC86" s="395"/>
      <c r="ESD86" s="395"/>
      <c r="ESE86" s="395"/>
      <c r="ESF86" s="395"/>
      <c r="ESG86" s="395"/>
      <c r="ESH86" s="395"/>
      <c r="ESI86" s="395"/>
      <c r="ESJ86" s="395"/>
      <c r="ESK86" s="395"/>
      <c r="ESL86" s="395"/>
      <c r="ESM86" s="395"/>
      <c r="ESN86" s="395"/>
      <c r="ESO86" s="395"/>
      <c r="ESP86" s="395"/>
      <c r="ESQ86" s="395"/>
      <c r="ESR86" s="395"/>
      <c r="ESS86" s="395"/>
      <c r="EST86" s="395"/>
      <c r="ESU86" s="395"/>
      <c r="ESV86" s="395"/>
      <c r="ESW86" s="395"/>
      <c r="ESX86" s="395"/>
      <c r="ESY86" s="395"/>
      <c r="ESZ86" s="395"/>
      <c r="ETA86" s="395"/>
      <c r="ETB86" s="395"/>
      <c r="ETC86" s="395"/>
      <c r="ETD86" s="395"/>
      <c r="ETE86" s="395"/>
      <c r="ETF86" s="395"/>
      <c r="ETG86" s="395"/>
      <c r="ETH86" s="395"/>
      <c r="ETI86" s="395"/>
      <c r="ETJ86" s="395"/>
      <c r="ETK86" s="395"/>
      <c r="ETL86" s="395"/>
      <c r="ETM86" s="395"/>
      <c r="ETN86" s="395"/>
      <c r="ETO86" s="395"/>
      <c r="ETP86" s="395"/>
      <c r="ETQ86" s="395"/>
      <c r="ETR86" s="395"/>
      <c r="ETS86" s="395"/>
      <c r="ETT86" s="395"/>
      <c r="ETU86" s="395"/>
      <c r="ETV86" s="395"/>
      <c r="ETW86" s="395"/>
      <c r="ETX86" s="395"/>
      <c r="ETY86" s="395"/>
      <c r="ETZ86" s="395"/>
      <c r="EUA86" s="395"/>
      <c r="EUB86" s="395"/>
      <c r="EUC86" s="395"/>
      <c r="EUD86" s="395"/>
      <c r="EUE86" s="395"/>
      <c r="EUF86" s="395"/>
      <c r="EUG86" s="395"/>
      <c r="EUH86" s="395"/>
      <c r="EUI86" s="395"/>
      <c r="EUJ86" s="395"/>
      <c r="EUK86" s="395"/>
      <c r="EUL86" s="395"/>
      <c r="EUM86" s="395"/>
      <c r="EUN86" s="395"/>
      <c r="EUO86" s="395"/>
      <c r="EUP86" s="395"/>
      <c r="EUQ86" s="395"/>
      <c r="EUR86" s="395"/>
      <c r="EUS86" s="395"/>
      <c r="EUT86" s="395"/>
      <c r="EUU86" s="395"/>
      <c r="EUV86" s="395"/>
      <c r="EUW86" s="395"/>
      <c r="EUX86" s="395"/>
      <c r="EUY86" s="395"/>
      <c r="EUZ86" s="395"/>
      <c r="EVA86" s="395"/>
      <c r="EVB86" s="395"/>
      <c r="EVC86" s="395"/>
      <c r="EVD86" s="395"/>
      <c r="EVE86" s="395"/>
      <c r="EVF86" s="395"/>
      <c r="EVG86" s="395"/>
      <c r="EVH86" s="395"/>
      <c r="EVI86" s="395"/>
      <c r="EVJ86" s="395"/>
      <c r="EVK86" s="395"/>
      <c r="EVL86" s="395"/>
      <c r="EVM86" s="395"/>
      <c r="EVN86" s="395"/>
      <c r="EVO86" s="395"/>
      <c r="EVP86" s="395"/>
      <c r="EVQ86" s="395"/>
      <c r="EVR86" s="395"/>
      <c r="EVS86" s="395"/>
      <c r="EVT86" s="395"/>
      <c r="EVU86" s="395"/>
      <c r="EVV86" s="395"/>
      <c r="EVW86" s="395"/>
      <c r="EVX86" s="395"/>
      <c r="EVY86" s="395"/>
      <c r="EVZ86" s="395"/>
      <c r="EWA86" s="395"/>
      <c r="EWB86" s="395"/>
      <c r="EWC86" s="395"/>
      <c r="EWD86" s="395"/>
      <c r="EWE86" s="395"/>
      <c r="EWF86" s="395"/>
      <c r="EWG86" s="395"/>
      <c r="EWH86" s="395"/>
      <c r="EWI86" s="395"/>
      <c r="EWJ86" s="395"/>
      <c r="EWK86" s="395"/>
      <c r="EWL86" s="395"/>
      <c r="EWM86" s="395"/>
      <c r="EWN86" s="395"/>
      <c r="EWO86" s="395"/>
      <c r="EWP86" s="395"/>
      <c r="EWQ86" s="395"/>
      <c r="EWR86" s="395"/>
      <c r="EWS86" s="395"/>
      <c r="EWT86" s="395"/>
      <c r="EWU86" s="395"/>
      <c r="EWV86" s="395"/>
      <c r="EWW86" s="395"/>
      <c r="EWX86" s="395"/>
      <c r="EWY86" s="395"/>
      <c r="EWZ86" s="395"/>
      <c r="EXA86" s="395"/>
      <c r="EXB86" s="395"/>
      <c r="EXC86" s="395"/>
      <c r="EXD86" s="395"/>
      <c r="EXE86" s="395"/>
      <c r="EXF86" s="395"/>
      <c r="EXG86" s="395"/>
      <c r="EXH86" s="395"/>
      <c r="EXI86" s="395"/>
      <c r="EXJ86" s="395"/>
      <c r="EXK86" s="395"/>
      <c r="EXL86" s="395"/>
      <c r="EXM86" s="395"/>
      <c r="EXN86" s="395"/>
      <c r="EXO86" s="395"/>
      <c r="EXP86" s="395"/>
      <c r="EXQ86" s="395"/>
      <c r="EXR86" s="395"/>
      <c r="EXS86" s="395"/>
      <c r="EXT86" s="395"/>
      <c r="EXU86" s="395"/>
      <c r="EXV86" s="395"/>
      <c r="EXW86" s="395"/>
      <c r="EXX86" s="395"/>
      <c r="EXY86" s="395"/>
      <c r="EXZ86" s="395"/>
      <c r="EYA86" s="395"/>
      <c r="EYB86" s="395"/>
      <c r="EYC86" s="395"/>
      <c r="EYD86" s="395"/>
      <c r="EYE86" s="395"/>
      <c r="EYF86" s="395"/>
      <c r="EYG86" s="395"/>
      <c r="EYH86" s="395"/>
      <c r="EYI86" s="395"/>
      <c r="EYJ86" s="395"/>
      <c r="EYK86" s="395"/>
      <c r="EYL86" s="395"/>
      <c r="EYM86" s="395"/>
      <c r="EYN86" s="395"/>
      <c r="EYO86" s="395"/>
      <c r="EYP86" s="395"/>
      <c r="EYQ86" s="395"/>
      <c r="EYR86" s="395"/>
      <c r="EYS86" s="395"/>
      <c r="EYT86" s="395"/>
      <c r="EYU86" s="395"/>
      <c r="EYV86" s="395"/>
      <c r="EYW86" s="395"/>
      <c r="EYX86" s="395"/>
      <c r="EYY86" s="395"/>
      <c r="EYZ86" s="395"/>
      <c r="EZA86" s="395"/>
      <c r="EZB86" s="395"/>
      <c r="EZC86" s="395"/>
      <c r="EZD86" s="395"/>
      <c r="EZE86" s="395"/>
      <c r="EZF86" s="395"/>
      <c r="EZG86" s="395"/>
      <c r="EZH86" s="395"/>
      <c r="EZI86" s="395"/>
      <c r="EZJ86" s="395"/>
      <c r="EZK86" s="395"/>
      <c r="EZL86" s="395"/>
      <c r="EZM86" s="395"/>
      <c r="EZN86" s="395"/>
      <c r="EZO86" s="395"/>
      <c r="EZP86" s="395"/>
      <c r="EZQ86" s="395"/>
      <c r="EZR86" s="395"/>
      <c r="EZS86" s="395"/>
      <c r="EZT86" s="395"/>
      <c r="EZU86" s="395"/>
      <c r="EZV86" s="395"/>
      <c r="EZW86" s="395"/>
      <c r="EZX86" s="395"/>
      <c r="EZY86" s="395"/>
      <c r="EZZ86" s="395"/>
      <c r="FAA86" s="395"/>
      <c r="FAB86" s="395"/>
      <c r="FAC86" s="395"/>
      <c r="FAD86" s="395"/>
      <c r="FAE86" s="395"/>
      <c r="FAF86" s="395"/>
      <c r="FAG86" s="395"/>
      <c r="FAH86" s="395"/>
      <c r="FAI86" s="395"/>
      <c r="FAJ86" s="395"/>
      <c r="FAK86" s="395"/>
      <c r="FAL86" s="395"/>
      <c r="FAM86" s="395"/>
      <c r="FAN86" s="395"/>
      <c r="FAO86" s="395"/>
      <c r="FAP86" s="395"/>
      <c r="FAQ86" s="395"/>
      <c r="FAR86" s="395"/>
      <c r="FAS86" s="395"/>
      <c r="FAT86" s="395"/>
      <c r="FAU86" s="395"/>
      <c r="FAV86" s="395"/>
      <c r="FAW86" s="395"/>
      <c r="FAX86" s="395"/>
      <c r="FAY86" s="395"/>
      <c r="FAZ86" s="395"/>
      <c r="FBA86" s="395"/>
      <c r="FBB86" s="395"/>
      <c r="FBC86" s="395"/>
      <c r="FBD86" s="395"/>
      <c r="FBE86" s="395"/>
      <c r="FBF86" s="395"/>
      <c r="FBG86" s="395"/>
      <c r="FBH86" s="395"/>
      <c r="FBI86" s="395"/>
      <c r="FBJ86" s="395"/>
      <c r="FBK86" s="395"/>
      <c r="FBL86" s="395"/>
      <c r="FBM86" s="395"/>
      <c r="FBN86" s="395"/>
      <c r="FBO86" s="395"/>
      <c r="FBP86" s="395"/>
      <c r="FBQ86" s="395"/>
      <c r="FBR86" s="395"/>
      <c r="FBS86" s="395"/>
      <c r="FBT86" s="395"/>
      <c r="FBU86" s="395"/>
      <c r="FBV86" s="395"/>
      <c r="FBW86" s="395"/>
      <c r="FBX86" s="395"/>
      <c r="FBY86" s="395"/>
      <c r="FBZ86" s="395"/>
      <c r="FCA86" s="395"/>
      <c r="FCB86" s="395"/>
      <c r="FCC86" s="395"/>
      <c r="FCD86" s="395"/>
      <c r="FCE86" s="395"/>
      <c r="FCF86" s="395"/>
      <c r="FCG86" s="395"/>
      <c r="FCH86" s="395"/>
      <c r="FCI86" s="395"/>
      <c r="FCJ86" s="395"/>
      <c r="FCK86" s="395"/>
      <c r="FCL86" s="395"/>
      <c r="FCM86" s="395"/>
      <c r="FCN86" s="395"/>
      <c r="FCO86" s="395"/>
      <c r="FCP86" s="395"/>
      <c r="FCQ86" s="395"/>
      <c r="FCR86" s="395"/>
      <c r="FCS86" s="395"/>
      <c r="FCT86" s="395"/>
      <c r="FCU86" s="395"/>
      <c r="FCV86" s="395"/>
      <c r="FCW86" s="395"/>
      <c r="FCX86" s="395"/>
      <c r="FCY86" s="395"/>
      <c r="FCZ86" s="395"/>
      <c r="FDA86" s="395"/>
      <c r="FDB86" s="395"/>
      <c r="FDC86" s="395"/>
      <c r="FDD86" s="395"/>
      <c r="FDE86" s="395"/>
      <c r="FDF86" s="395"/>
      <c r="FDG86" s="395"/>
      <c r="FDH86" s="395"/>
      <c r="FDI86" s="395"/>
      <c r="FDJ86" s="395"/>
      <c r="FDK86" s="395"/>
      <c r="FDL86" s="395"/>
      <c r="FDM86" s="395"/>
      <c r="FDN86" s="395"/>
      <c r="FDO86" s="395"/>
      <c r="FDP86" s="395"/>
      <c r="FDQ86" s="395"/>
      <c r="FDR86" s="395"/>
      <c r="FDS86" s="395"/>
      <c r="FDT86" s="395"/>
      <c r="FDU86" s="395"/>
      <c r="FDV86" s="395"/>
      <c r="FDW86" s="395"/>
      <c r="FDX86" s="395"/>
      <c r="FDY86" s="395"/>
      <c r="FDZ86" s="395"/>
      <c r="FEA86" s="395"/>
      <c r="FEB86" s="395"/>
      <c r="FEC86" s="395"/>
      <c r="FED86" s="395"/>
      <c r="FEE86" s="395"/>
      <c r="FEF86" s="395"/>
      <c r="FEG86" s="395"/>
      <c r="FEH86" s="395"/>
      <c r="FEI86" s="395"/>
      <c r="FEJ86" s="395"/>
      <c r="FEK86" s="395"/>
      <c r="FEL86" s="395"/>
      <c r="FEM86" s="395"/>
      <c r="FEN86" s="395"/>
      <c r="FEO86" s="395"/>
      <c r="FEP86" s="395"/>
      <c r="FEQ86" s="395"/>
      <c r="FER86" s="395"/>
      <c r="FES86" s="395"/>
      <c r="FET86" s="395"/>
      <c r="FEU86" s="395"/>
      <c r="FEV86" s="395"/>
      <c r="FEW86" s="395"/>
      <c r="FEX86" s="395"/>
      <c r="FEY86" s="395"/>
      <c r="FEZ86" s="395"/>
      <c r="FFA86" s="395"/>
      <c r="FFB86" s="395"/>
      <c r="FFC86" s="395"/>
      <c r="FFD86" s="395"/>
      <c r="FFE86" s="395"/>
      <c r="FFF86" s="395"/>
      <c r="FFG86" s="395"/>
      <c r="FFH86" s="395"/>
      <c r="FFI86" s="395"/>
      <c r="FFJ86" s="395"/>
      <c r="FFK86" s="395"/>
      <c r="FFL86" s="395"/>
      <c r="FFM86" s="395"/>
      <c r="FFN86" s="395"/>
      <c r="FFO86" s="395"/>
      <c r="FFP86" s="395"/>
      <c r="FFQ86" s="395"/>
      <c r="FFR86" s="395"/>
      <c r="FFS86" s="395"/>
      <c r="FFT86" s="395"/>
      <c r="FFU86" s="395"/>
      <c r="FFV86" s="395"/>
      <c r="FFW86" s="395"/>
      <c r="FFX86" s="395"/>
      <c r="FFY86" s="395"/>
      <c r="FFZ86" s="395"/>
      <c r="FGA86" s="395"/>
      <c r="FGB86" s="395"/>
      <c r="FGC86" s="395"/>
      <c r="FGD86" s="395"/>
      <c r="FGE86" s="395"/>
      <c r="FGF86" s="395"/>
      <c r="FGG86" s="395"/>
      <c r="FGH86" s="395"/>
      <c r="FGI86" s="395"/>
      <c r="FGJ86" s="395"/>
      <c r="FGK86" s="395"/>
      <c r="FGL86" s="395"/>
      <c r="FGM86" s="395"/>
      <c r="FGN86" s="395"/>
      <c r="FGO86" s="395"/>
      <c r="FGP86" s="395"/>
      <c r="FGQ86" s="395"/>
      <c r="FGR86" s="395"/>
      <c r="FGS86" s="395"/>
      <c r="FGT86" s="395"/>
      <c r="FGU86" s="395"/>
      <c r="FGV86" s="395"/>
      <c r="FGW86" s="395"/>
      <c r="FGX86" s="395"/>
      <c r="FGY86" s="395"/>
      <c r="FGZ86" s="395"/>
      <c r="FHA86" s="395"/>
      <c r="FHB86" s="395"/>
      <c r="FHC86" s="395"/>
      <c r="FHD86" s="395"/>
      <c r="FHE86" s="395"/>
      <c r="FHF86" s="395"/>
      <c r="FHG86" s="395"/>
      <c r="FHH86" s="395"/>
      <c r="FHI86" s="395"/>
      <c r="FHJ86" s="395"/>
      <c r="FHK86" s="395"/>
      <c r="FHL86" s="395"/>
      <c r="FHM86" s="395"/>
      <c r="FHN86" s="395"/>
      <c r="FHO86" s="395"/>
      <c r="FHP86" s="395"/>
      <c r="FHQ86" s="395"/>
      <c r="FHR86" s="395"/>
      <c r="FHS86" s="395"/>
      <c r="FHT86" s="395"/>
      <c r="FHU86" s="395"/>
      <c r="FHV86" s="395"/>
      <c r="FHW86" s="395"/>
      <c r="FHX86" s="395"/>
      <c r="FHY86" s="395"/>
      <c r="FHZ86" s="395"/>
      <c r="FIA86" s="395"/>
      <c r="FIB86" s="395"/>
      <c r="FIC86" s="395"/>
      <c r="FID86" s="395"/>
      <c r="FIE86" s="395"/>
      <c r="FIF86" s="395"/>
      <c r="FIG86" s="395"/>
      <c r="FIH86" s="395"/>
      <c r="FII86" s="395"/>
      <c r="FIJ86" s="395"/>
      <c r="FIK86" s="395"/>
      <c r="FIL86" s="395"/>
      <c r="FIM86" s="395"/>
      <c r="FIN86" s="395"/>
      <c r="FIO86" s="395"/>
      <c r="FIP86" s="395"/>
      <c r="FIQ86" s="395"/>
      <c r="FIR86" s="395"/>
      <c r="FIS86" s="395"/>
      <c r="FIT86" s="395"/>
      <c r="FIU86" s="395"/>
      <c r="FIV86" s="395"/>
      <c r="FIW86" s="395"/>
      <c r="FIX86" s="395"/>
      <c r="FIY86" s="395"/>
      <c r="FIZ86" s="395"/>
      <c r="FJA86" s="395"/>
      <c r="FJB86" s="395"/>
      <c r="FJC86" s="395"/>
      <c r="FJD86" s="395"/>
      <c r="FJE86" s="395"/>
      <c r="FJF86" s="395"/>
      <c r="FJG86" s="395"/>
      <c r="FJH86" s="395"/>
      <c r="FJI86" s="395"/>
      <c r="FJJ86" s="395"/>
      <c r="FJK86" s="395"/>
      <c r="FJL86" s="395"/>
      <c r="FJM86" s="395"/>
      <c r="FJN86" s="395"/>
      <c r="FJO86" s="395"/>
      <c r="FJP86" s="395"/>
      <c r="FJQ86" s="395"/>
      <c r="FJR86" s="395"/>
      <c r="FJS86" s="395"/>
      <c r="FJT86" s="395"/>
      <c r="FJU86" s="395"/>
      <c r="FJV86" s="395"/>
      <c r="FJW86" s="395"/>
      <c r="FJX86" s="395"/>
      <c r="FJY86" s="395"/>
      <c r="FJZ86" s="395"/>
      <c r="FKA86" s="395"/>
      <c r="FKB86" s="395"/>
      <c r="FKC86" s="395"/>
      <c r="FKD86" s="395"/>
      <c r="FKE86" s="395"/>
      <c r="FKF86" s="395"/>
      <c r="FKG86" s="395"/>
      <c r="FKH86" s="395"/>
      <c r="FKI86" s="395"/>
      <c r="FKJ86" s="395"/>
      <c r="FKK86" s="395"/>
      <c r="FKL86" s="395"/>
      <c r="FKM86" s="395"/>
      <c r="FKN86" s="395"/>
      <c r="FKO86" s="395"/>
      <c r="FKP86" s="395"/>
      <c r="FKQ86" s="395"/>
      <c r="FKR86" s="395"/>
      <c r="FKS86" s="395"/>
      <c r="FKT86" s="395"/>
      <c r="FKU86" s="395"/>
      <c r="FKV86" s="395"/>
      <c r="FKW86" s="395"/>
      <c r="FKX86" s="395"/>
      <c r="FKY86" s="395"/>
      <c r="FKZ86" s="395"/>
      <c r="FLA86" s="395"/>
      <c r="FLB86" s="395"/>
      <c r="FLC86" s="395"/>
      <c r="FLD86" s="395"/>
      <c r="FLE86" s="395"/>
      <c r="FLF86" s="395"/>
      <c r="FLG86" s="395"/>
      <c r="FLH86" s="395"/>
      <c r="FLI86" s="395"/>
      <c r="FLJ86" s="395"/>
      <c r="FLK86" s="395"/>
      <c r="FLL86" s="395"/>
      <c r="FLM86" s="395"/>
      <c r="FLN86" s="395"/>
      <c r="FLO86" s="395"/>
      <c r="FLP86" s="395"/>
      <c r="FLQ86" s="395"/>
      <c r="FLR86" s="395"/>
      <c r="FLS86" s="395"/>
      <c r="FLT86" s="395"/>
      <c r="FLU86" s="395"/>
      <c r="FLV86" s="395"/>
      <c r="FLW86" s="395"/>
      <c r="FLX86" s="395"/>
      <c r="FLY86" s="395"/>
      <c r="FLZ86" s="395"/>
      <c r="FMA86" s="395"/>
      <c r="FMB86" s="395"/>
      <c r="FMC86" s="395"/>
      <c r="FMD86" s="395"/>
      <c r="FME86" s="395"/>
      <c r="FMF86" s="395"/>
      <c r="FMG86" s="395"/>
      <c r="FMH86" s="395"/>
      <c r="FMI86" s="395"/>
      <c r="FMJ86" s="395"/>
      <c r="FMK86" s="395"/>
      <c r="FML86" s="395"/>
      <c r="FMM86" s="395"/>
      <c r="FMN86" s="395"/>
      <c r="FMO86" s="395"/>
      <c r="FMP86" s="395"/>
      <c r="FMQ86" s="395"/>
      <c r="FMR86" s="395"/>
      <c r="FMS86" s="395"/>
      <c r="FMT86" s="395"/>
      <c r="FMU86" s="395"/>
      <c r="FMV86" s="395"/>
      <c r="FMW86" s="395"/>
      <c r="FMX86" s="395"/>
      <c r="FMY86" s="395"/>
      <c r="FMZ86" s="395"/>
      <c r="FNA86" s="395"/>
      <c r="FNB86" s="395"/>
      <c r="FNC86" s="395"/>
      <c r="FND86" s="395"/>
      <c r="FNE86" s="395"/>
      <c r="FNF86" s="395"/>
      <c r="FNG86" s="395"/>
      <c r="FNH86" s="395"/>
      <c r="FNI86" s="395"/>
      <c r="FNJ86" s="395"/>
      <c r="FNK86" s="395"/>
      <c r="FNL86" s="395"/>
      <c r="FNM86" s="395"/>
      <c r="FNN86" s="395"/>
      <c r="FNO86" s="395"/>
      <c r="FNP86" s="395"/>
      <c r="FNQ86" s="395"/>
      <c r="FNR86" s="395"/>
      <c r="FNS86" s="395"/>
      <c r="FNT86" s="395"/>
      <c r="FNU86" s="395"/>
      <c r="FNV86" s="395"/>
      <c r="FNW86" s="395"/>
      <c r="FNX86" s="395"/>
      <c r="FNY86" s="395"/>
      <c r="FNZ86" s="395"/>
      <c r="FOA86" s="395"/>
      <c r="FOB86" s="395"/>
      <c r="FOC86" s="395"/>
      <c r="FOD86" s="395"/>
      <c r="FOE86" s="395"/>
      <c r="FOF86" s="395"/>
      <c r="FOG86" s="395"/>
      <c r="FOH86" s="395"/>
      <c r="FOI86" s="395"/>
      <c r="FOJ86" s="395"/>
      <c r="FOK86" s="395"/>
      <c r="FOL86" s="395"/>
      <c r="FOM86" s="395"/>
      <c r="FON86" s="395"/>
      <c r="FOO86" s="395"/>
      <c r="FOP86" s="395"/>
      <c r="FOQ86" s="395"/>
      <c r="FOR86" s="395"/>
      <c r="FOS86" s="395"/>
      <c r="FOT86" s="395"/>
      <c r="FOU86" s="395"/>
      <c r="FOV86" s="395"/>
      <c r="FOW86" s="395"/>
      <c r="FOX86" s="395"/>
      <c r="FOY86" s="395"/>
      <c r="FOZ86" s="395"/>
      <c r="FPA86" s="395"/>
      <c r="FPB86" s="395"/>
      <c r="FPC86" s="395"/>
      <c r="FPD86" s="395"/>
      <c r="FPE86" s="395"/>
      <c r="FPF86" s="395"/>
      <c r="FPG86" s="395"/>
      <c r="FPH86" s="395"/>
      <c r="FPI86" s="395"/>
      <c r="FPJ86" s="395"/>
      <c r="FPK86" s="395"/>
      <c r="FPL86" s="395"/>
      <c r="FPM86" s="395"/>
      <c r="FPN86" s="395"/>
      <c r="FPO86" s="395"/>
      <c r="FPP86" s="395"/>
      <c r="FPQ86" s="395"/>
      <c r="FPR86" s="395"/>
      <c r="FPS86" s="395"/>
      <c r="FPT86" s="395"/>
      <c r="FPU86" s="395"/>
      <c r="FPV86" s="395"/>
      <c r="FPW86" s="395"/>
      <c r="FPX86" s="395"/>
      <c r="FPY86" s="395"/>
      <c r="FPZ86" s="395"/>
      <c r="FQA86" s="395"/>
      <c r="FQB86" s="395"/>
      <c r="FQC86" s="395"/>
      <c r="FQD86" s="395"/>
      <c r="FQE86" s="395"/>
      <c r="FQF86" s="395"/>
      <c r="FQG86" s="395"/>
      <c r="FQH86" s="395"/>
      <c r="FQI86" s="395"/>
      <c r="FQJ86" s="395"/>
      <c r="FQK86" s="395"/>
      <c r="FQL86" s="395"/>
      <c r="FQM86" s="395"/>
      <c r="FQN86" s="395"/>
      <c r="FQO86" s="395"/>
      <c r="FQP86" s="395"/>
      <c r="FQQ86" s="395"/>
      <c r="FQR86" s="395"/>
      <c r="FQS86" s="395"/>
      <c r="FQT86" s="395"/>
      <c r="FQU86" s="395"/>
      <c r="FQV86" s="395"/>
      <c r="FQW86" s="395"/>
      <c r="FQX86" s="395"/>
      <c r="FQY86" s="395"/>
      <c r="FQZ86" s="395"/>
      <c r="FRA86" s="395"/>
      <c r="FRB86" s="395"/>
      <c r="FRC86" s="395"/>
      <c r="FRD86" s="395"/>
      <c r="FRE86" s="395"/>
      <c r="FRF86" s="395"/>
      <c r="FRG86" s="395"/>
      <c r="FRH86" s="395"/>
      <c r="FRI86" s="395"/>
      <c r="FRJ86" s="395"/>
      <c r="FRK86" s="395"/>
      <c r="FRL86" s="395"/>
      <c r="FRM86" s="395"/>
      <c r="FRN86" s="395"/>
      <c r="FRO86" s="395"/>
      <c r="FRP86" s="395"/>
      <c r="FRQ86" s="395"/>
      <c r="FRR86" s="395"/>
      <c r="FRS86" s="395"/>
      <c r="FRT86" s="395"/>
      <c r="FRU86" s="395"/>
      <c r="FRV86" s="395"/>
      <c r="FRW86" s="395"/>
      <c r="FRX86" s="395"/>
      <c r="FRY86" s="395"/>
      <c r="FRZ86" s="395"/>
      <c r="FSA86" s="395"/>
      <c r="FSB86" s="395"/>
      <c r="FSC86" s="395"/>
      <c r="FSD86" s="395"/>
      <c r="FSE86" s="395"/>
      <c r="FSF86" s="395"/>
      <c r="FSG86" s="395"/>
      <c r="FSH86" s="395"/>
      <c r="FSI86" s="395"/>
      <c r="FSJ86" s="395"/>
      <c r="FSK86" s="395"/>
      <c r="FSL86" s="395"/>
      <c r="FSM86" s="395"/>
      <c r="FSN86" s="395"/>
      <c r="FSO86" s="395"/>
      <c r="FSP86" s="395"/>
      <c r="FSQ86" s="395"/>
      <c r="FSR86" s="395"/>
      <c r="FSS86" s="395"/>
      <c r="FST86" s="395"/>
      <c r="FSU86" s="395"/>
      <c r="FSV86" s="395"/>
      <c r="FSW86" s="395"/>
      <c r="FSX86" s="395"/>
      <c r="FSY86" s="395"/>
      <c r="FSZ86" s="395"/>
      <c r="FTA86" s="395"/>
      <c r="FTB86" s="395"/>
      <c r="FTC86" s="395"/>
      <c r="FTD86" s="395"/>
      <c r="FTE86" s="395"/>
      <c r="FTF86" s="395"/>
      <c r="FTG86" s="395"/>
      <c r="FTH86" s="395"/>
      <c r="FTI86" s="395"/>
      <c r="FTJ86" s="395"/>
      <c r="FTK86" s="395"/>
      <c r="FTL86" s="395"/>
      <c r="FTM86" s="395"/>
      <c r="FTN86" s="395"/>
      <c r="FTO86" s="395"/>
      <c r="FTP86" s="395"/>
      <c r="FTQ86" s="395"/>
      <c r="FTR86" s="395"/>
      <c r="FTS86" s="395"/>
      <c r="FTT86" s="395"/>
      <c r="FTU86" s="395"/>
      <c r="FTV86" s="395"/>
      <c r="FTW86" s="395"/>
      <c r="FTX86" s="395"/>
      <c r="FTY86" s="395"/>
      <c r="FTZ86" s="395"/>
      <c r="FUA86" s="395"/>
      <c r="FUB86" s="395"/>
      <c r="FUC86" s="395"/>
      <c r="FUD86" s="395"/>
      <c r="FUE86" s="395"/>
      <c r="FUF86" s="395"/>
      <c r="FUG86" s="395"/>
      <c r="FUH86" s="395"/>
      <c r="FUI86" s="395"/>
      <c r="FUJ86" s="395"/>
      <c r="FUK86" s="395"/>
      <c r="FUL86" s="395"/>
      <c r="FUM86" s="395"/>
      <c r="FUN86" s="395"/>
      <c r="FUO86" s="395"/>
      <c r="FUP86" s="395"/>
      <c r="FUQ86" s="395"/>
      <c r="FUR86" s="395"/>
      <c r="FUS86" s="395"/>
      <c r="FUT86" s="395"/>
      <c r="FUU86" s="395"/>
      <c r="FUV86" s="395"/>
      <c r="FUW86" s="395"/>
      <c r="FUX86" s="395"/>
      <c r="FUY86" s="395"/>
      <c r="FUZ86" s="395"/>
      <c r="FVA86" s="395"/>
      <c r="FVB86" s="395"/>
      <c r="FVC86" s="395"/>
      <c r="FVD86" s="395"/>
      <c r="FVE86" s="395"/>
      <c r="FVF86" s="395"/>
      <c r="FVG86" s="395"/>
      <c r="FVH86" s="395"/>
      <c r="FVI86" s="395"/>
      <c r="FVJ86" s="395"/>
      <c r="FVK86" s="395"/>
      <c r="FVL86" s="395"/>
      <c r="FVM86" s="395"/>
      <c r="FVN86" s="395"/>
      <c r="FVO86" s="395"/>
      <c r="FVP86" s="395"/>
      <c r="FVQ86" s="395"/>
      <c r="FVR86" s="395"/>
      <c r="FVS86" s="395"/>
      <c r="FVT86" s="395"/>
      <c r="FVU86" s="395"/>
      <c r="FVV86" s="395"/>
      <c r="FVW86" s="395"/>
      <c r="FVX86" s="395"/>
      <c r="FVY86" s="395"/>
      <c r="FVZ86" s="395"/>
      <c r="FWA86" s="395"/>
      <c r="FWB86" s="395"/>
      <c r="FWC86" s="395"/>
      <c r="FWD86" s="395"/>
      <c r="FWE86" s="395"/>
      <c r="FWF86" s="395"/>
      <c r="FWG86" s="395"/>
      <c r="FWH86" s="395"/>
      <c r="FWI86" s="395"/>
      <c r="FWJ86" s="395"/>
      <c r="FWK86" s="395"/>
      <c r="FWL86" s="395"/>
      <c r="FWM86" s="395"/>
      <c r="FWN86" s="395"/>
      <c r="FWO86" s="395"/>
      <c r="FWP86" s="395"/>
      <c r="FWQ86" s="395"/>
      <c r="FWR86" s="395"/>
      <c r="FWS86" s="395"/>
      <c r="FWT86" s="395"/>
      <c r="FWU86" s="395"/>
      <c r="FWV86" s="395"/>
      <c r="FWW86" s="395"/>
      <c r="FWX86" s="395"/>
      <c r="FWY86" s="395"/>
      <c r="FWZ86" s="395"/>
      <c r="FXA86" s="395"/>
      <c r="FXB86" s="395"/>
      <c r="FXC86" s="395"/>
      <c r="FXD86" s="395"/>
      <c r="FXE86" s="395"/>
      <c r="FXF86" s="395"/>
      <c r="FXG86" s="395"/>
      <c r="FXH86" s="395"/>
      <c r="FXI86" s="395"/>
      <c r="FXJ86" s="395"/>
      <c r="FXK86" s="395"/>
      <c r="FXL86" s="395"/>
      <c r="FXM86" s="395"/>
      <c r="FXN86" s="395"/>
      <c r="FXO86" s="395"/>
      <c r="FXP86" s="395"/>
      <c r="FXQ86" s="395"/>
      <c r="FXR86" s="395"/>
      <c r="FXS86" s="395"/>
      <c r="FXT86" s="395"/>
      <c r="FXU86" s="395"/>
      <c r="FXV86" s="395"/>
      <c r="FXW86" s="395"/>
      <c r="FXX86" s="395"/>
      <c r="FXY86" s="395"/>
      <c r="FXZ86" s="395"/>
      <c r="FYA86" s="395"/>
      <c r="FYB86" s="395"/>
      <c r="FYC86" s="395"/>
      <c r="FYD86" s="395"/>
      <c r="FYE86" s="395"/>
      <c r="FYF86" s="395"/>
      <c r="FYG86" s="395"/>
      <c r="FYH86" s="395"/>
      <c r="FYI86" s="395"/>
      <c r="FYJ86" s="395"/>
      <c r="FYK86" s="395"/>
      <c r="FYL86" s="395"/>
      <c r="FYM86" s="395"/>
      <c r="FYN86" s="395"/>
      <c r="FYO86" s="395"/>
      <c r="FYP86" s="395"/>
      <c r="FYQ86" s="395"/>
      <c r="FYR86" s="395"/>
      <c r="FYS86" s="395"/>
      <c r="FYT86" s="395"/>
      <c r="FYU86" s="395"/>
      <c r="FYV86" s="395"/>
      <c r="FYW86" s="395"/>
      <c r="FYX86" s="395"/>
      <c r="FYY86" s="395"/>
      <c r="FYZ86" s="395"/>
      <c r="FZA86" s="395"/>
      <c r="FZB86" s="395"/>
      <c r="FZC86" s="395"/>
      <c r="FZD86" s="395"/>
      <c r="FZE86" s="395"/>
      <c r="FZF86" s="395"/>
      <c r="FZG86" s="395"/>
      <c r="FZH86" s="395"/>
      <c r="FZI86" s="395"/>
      <c r="FZJ86" s="395"/>
      <c r="FZK86" s="395"/>
      <c r="FZL86" s="395"/>
      <c r="FZM86" s="395"/>
      <c r="FZN86" s="395"/>
      <c r="FZO86" s="395"/>
      <c r="FZP86" s="395"/>
      <c r="FZQ86" s="395"/>
      <c r="FZR86" s="395"/>
      <c r="FZS86" s="395"/>
      <c r="FZT86" s="395"/>
      <c r="FZU86" s="395"/>
      <c r="FZV86" s="395"/>
      <c r="FZW86" s="395"/>
      <c r="FZX86" s="395"/>
      <c r="FZY86" s="395"/>
      <c r="FZZ86" s="395"/>
      <c r="GAA86" s="395"/>
      <c r="GAB86" s="395"/>
      <c r="GAC86" s="395"/>
      <c r="GAD86" s="395"/>
      <c r="GAE86" s="395"/>
      <c r="GAF86" s="395"/>
      <c r="GAG86" s="395"/>
      <c r="GAH86" s="395"/>
      <c r="GAI86" s="395"/>
      <c r="GAJ86" s="395"/>
      <c r="GAK86" s="395"/>
      <c r="GAL86" s="395"/>
      <c r="GAM86" s="395"/>
      <c r="GAN86" s="395"/>
      <c r="GAO86" s="395"/>
      <c r="GAP86" s="395"/>
      <c r="GAQ86" s="395"/>
      <c r="GAR86" s="395"/>
      <c r="GAS86" s="395"/>
      <c r="GAT86" s="395"/>
      <c r="GAU86" s="395"/>
      <c r="GAV86" s="395"/>
      <c r="GAW86" s="395"/>
      <c r="GAX86" s="395"/>
      <c r="GAY86" s="395"/>
      <c r="GAZ86" s="395"/>
      <c r="GBA86" s="395"/>
      <c r="GBB86" s="395"/>
      <c r="GBC86" s="395"/>
      <c r="GBD86" s="395"/>
      <c r="GBE86" s="395"/>
      <c r="GBF86" s="395"/>
      <c r="GBG86" s="395"/>
      <c r="GBH86" s="395"/>
      <c r="GBI86" s="395"/>
      <c r="GBJ86" s="395"/>
      <c r="GBK86" s="395"/>
      <c r="GBL86" s="395"/>
      <c r="GBM86" s="395"/>
      <c r="GBN86" s="395"/>
      <c r="GBO86" s="395"/>
      <c r="GBP86" s="395"/>
      <c r="GBQ86" s="395"/>
      <c r="GBR86" s="395"/>
      <c r="GBS86" s="395"/>
      <c r="GBT86" s="395"/>
      <c r="GBU86" s="395"/>
      <c r="GBV86" s="395"/>
      <c r="GBW86" s="395"/>
      <c r="GBX86" s="395"/>
      <c r="GBY86" s="395"/>
      <c r="GBZ86" s="395"/>
      <c r="GCA86" s="395"/>
      <c r="GCB86" s="395"/>
      <c r="GCC86" s="395"/>
      <c r="GCD86" s="395"/>
      <c r="GCE86" s="395"/>
      <c r="GCF86" s="395"/>
      <c r="GCG86" s="395"/>
      <c r="GCH86" s="395"/>
      <c r="GCI86" s="395"/>
      <c r="GCJ86" s="395"/>
      <c r="GCK86" s="395"/>
      <c r="GCL86" s="395"/>
      <c r="GCM86" s="395"/>
      <c r="GCN86" s="395"/>
      <c r="GCO86" s="395"/>
      <c r="GCP86" s="395"/>
      <c r="GCQ86" s="395"/>
      <c r="GCR86" s="395"/>
      <c r="GCS86" s="395"/>
      <c r="GCT86" s="395"/>
      <c r="GCU86" s="395"/>
      <c r="GCV86" s="395"/>
      <c r="GCW86" s="395"/>
      <c r="GCX86" s="395"/>
      <c r="GCY86" s="395"/>
      <c r="GCZ86" s="395"/>
      <c r="GDA86" s="395"/>
      <c r="GDB86" s="395"/>
      <c r="GDC86" s="395"/>
      <c r="GDD86" s="395"/>
      <c r="GDE86" s="395"/>
      <c r="GDF86" s="395"/>
      <c r="GDG86" s="395"/>
      <c r="GDH86" s="395"/>
      <c r="GDI86" s="395"/>
      <c r="GDJ86" s="395"/>
      <c r="GDK86" s="395"/>
      <c r="GDL86" s="395"/>
      <c r="GDM86" s="395"/>
      <c r="GDN86" s="395"/>
      <c r="GDO86" s="395"/>
      <c r="GDP86" s="395"/>
      <c r="GDQ86" s="395"/>
      <c r="GDR86" s="395"/>
      <c r="GDS86" s="395"/>
      <c r="GDT86" s="395"/>
      <c r="GDU86" s="395"/>
      <c r="GDV86" s="395"/>
      <c r="GDW86" s="395"/>
      <c r="GDX86" s="395"/>
      <c r="GDY86" s="395"/>
      <c r="GDZ86" s="395"/>
      <c r="GEA86" s="395"/>
      <c r="GEB86" s="395"/>
      <c r="GEC86" s="395"/>
      <c r="GED86" s="395"/>
      <c r="GEE86" s="395"/>
      <c r="GEF86" s="395"/>
      <c r="GEG86" s="395"/>
      <c r="GEH86" s="395"/>
      <c r="GEI86" s="395"/>
      <c r="GEJ86" s="395"/>
      <c r="GEK86" s="395"/>
      <c r="GEL86" s="395"/>
      <c r="GEM86" s="395"/>
      <c r="GEN86" s="395"/>
      <c r="GEO86" s="395"/>
      <c r="GEP86" s="395"/>
      <c r="GEQ86" s="395"/>
      <c r="GER86" s="395"/>
      <c r="GES86" s="395"/>
      <c r="GET86" s="395"/>
      <c r="GEU86" s="395"/>
      <c r="GEV86" s="395"/>
      <c r="GEW86" s="395"/>
      <c r="GEX86" s="395"/>
      <c r="GEY86" s="395"/>
      <c r="GEZ86" s="395"/>
      <c r="GFA86" s="395"/>
      <c r="GFB86" s="395"/>
      <c r="GFC86" s="395"/>
      <c r="GFD86" s="395"/>
      <c r="GFE86" s="395"/>
      <c r="GFF86" s="395"/>
      <c r="GFG86" s="395"/>
      <c r="GFH86" s="395"/>
      <c r="GFI86" s="395"/>
      <c r="GFJ86" s="395"/>
      <c r="GFK86" s="395"/>
      <c r="GFL86" s="395"/>
      <c r="GFM86" s="395"/>
      <c r="GFN86" s="395"/>
      <c r="GFO86" s="395"/>
      <c r="GFP86" s="395"/>
      <c r="GFQ86" s="395"/>
      <c r="GFR86" s="395"/>
      <c r="GFS86" s="395"/>
      <c r="GFT86" s="395"/>
      <c r="GFU86" s="395"/>
      <c r="GFV86" s="395"/>
      <c r="GFW86" s="395"/>
      <c r="GFX86" s="395"/>
      <c r="GFY86" s="395"/>
      <c r="GFZ86" s="395"/>
      <c r="GGA86" s="395"/>
      <c r="GGB86" s="395"/>
      <c r="GGC86" s="395"/>
      <c r="GGD86" s="395"/>
      <c r="GGE86" s="395"/>
      <c r="GGF86" s="395"/>
      <c r="GGG86" s="395"/>
      <c r="GGH86" s="395"/>
      <c r="GGI86" s="395"/>
      <c r="GGJ86" s="395"/>
      <c r="GGK86" s="395"/>
      <c r="GGL86" s="395"/>
      <c r="GGM86" s="395"/>
      <c r="GGN86" s="395"/>
      <c r="GGO86" s="395"/>
      <c r="GGP86" s="395"/>
      <c r="GGQ86" s="395"/>
      <c r="GGR86" s="395"/>
      <c r="GGS86" s="395"/>
      <c r="GGT86" s="395"/>
      <c r="GGU86" s="395"/>
      <c r="GGV86" s="395"/>
      <c r="GGW86" s="395"/>
      <c r="GGX86" s="395"/>
      <c r="GGY86" s="395"/>
      <c r="GGZ86" s="395"/>
      <c r="GHA86" s="395"/>
      <c r="GHB86" s="395"/>
      <c r="GHC86" s="395"/>
      <c r="GHD86" s="395"/>
      <c r="GHE86" s="395"/>
      <c r="GHF86" s="395"/>
      <c r="GHG86" s="395"/>
      <c r="GHH86" s="395"/>
      <c r="GHI86" s="395"/>
      <c r="GHJ86" s="395"/>
      <c r="GHK86" s="395"/>
      <c r="GHL86" s="395"/>
      <c r="GHM86" s="395"/>
      <c r="GHN86" s="395"/>
      <c r="GHO86" s="395"/>
      <c r="GHP86" s="395"/>
      <c r="GHQ86" s="395"/>
      <c r="GHR86" s="395"/>
      <c r="GHS86" s="395"/>
      <c r="GHT86" s="395"/>
      <c r="GHU86" s="395"/>
      <c r="GHV86" s="395"/>
      <c r="GHW86" s="395"/>
      <c r="GHX86" s="395"/>
      <c r="GHY86" s="395"/>
      <c r="GHZ86" s="395"/>
      <c r="GIA86" s="395"/>
      <c r="GIB86" s="395"/>
      <c r="GIC86" s="395"/>
      <c r="GID86" s="395"/>
      <c r="GIE86" s="395"/>
      <c r="GIF86" s="395"/>
      <c r="GIG86" s="395"/>
      <c r="GIH86" s="395"/>
      <c r="GII86" s="395"/>
      <c r="GIJ86" s="395"/>
      <c r="GIK86" s="395"/>
      <c r="GIL86" s="395"/>
      <c r="GIM86" s="395"/>
      <c r="GIN86" s="395"/>
      <c r="GIO86" s="395"/>
      <c r="GIP86" s="395"/>
      <c r="GIQ86" s="395"/>
      <c r="GIR86" s="395"/>
      <c r="GIS86" s="395"/>
      <c r="GIT86" s="395"/>
      <c r="GIU86" s="395"/>
      <c r="GIV86" s="395"/>
      <c r="GIW86" s="395"/>
      <c r="GIX86" s="395"/>
      <c r="GIY86" s="395"/>
      <c r="GIZ86" s="395"/>
      <c r="GJA86" s="395"/>
      <c r="GJB86" s="395"/>
      <c r="GJC86" s="395"/>
      <c r="GJD86" s="395"/>
      <c r="GJE86" s="395"/>
      <c r="GJF86" s="395"/>
      <c r="GJG86" s="395"/>
      <c r="GJH86" s="395"/>
      <c r="GJI86" s="395"/>
      <c r="GJJ86" s="395"/>
      <c r="GJK86" s="395"/>
      <c r="GJL86" s="395"/>
      <c r="GJM86" s="395"/>
      <c r="GJN86" s="395"/>
      <c r="GJO86" s="395"/>
      <c r="GJP86" s="395"/>
      <c r="GJQ86" s="395"/>
      <c r="GJR86" s="395"/>
      <c r="GJS86" s="395"/>
      <c r="GJT86" s="395"/>
      <c r="GJU86" s="395"/>
      <c r="GJV86" s="395"/>
      <c r="GJW86" s="395"/>
      <c r="GJX86" s="395"/>
      <c r="GJY86" s="395"/>
      <c r="GJZ86" s="395"/>
      <c r="GKA86" s="395"/>
      <c r="GKB86" s="395"/>
      <c r="GKC86" s="395"/>
      <c r="GKD86" s="395"/>
      <c r="GKE86" s="395"/>
      <c r="GKF86" s="395"/>
      <c r="GKG86" s="395"/>
      <c r="GKH86" s="395"/>
      <c r="GKI86" s="395"/>
      <c r="GKJ86" s="395"/>
      <c r="GKK86" s="395"/>
      <c r="GKL86" s="395"/>
      <c r="GKM86" s="395"/>
      <c r="GKN86" s="395"/>
      <c r="GKO86" s="395"/>
      <c r="GKP86" s="395"/>
      <c r="GKQ86" s="395"/>
      <c r="GKR86" s="395"/>
      <c r="GKS86" s="395"/>
      <c r="GKT86" s="395"/>
      <c r="GKU86" s="395"/>
      <c r="GKV86" s="395"/>
      <c r="GKW86" s="395"/>
      <c r="GKX86" s="395"/>
      <c r="GKY86" s="395"/>
      <c r="GKZ86" s="395"/>
      <c r="GLA86" s="395"/>
      <c r="GLB86" s="395"/>
      <c r="GLC86" s="395"/>
      <c r="GLD86" s="395"/>
      <c r="GLE86" s="395"/>
      <c r="GLF86" s="395"/>
      <c r="GLG86" s="395"/>
      <c r="GLH86" s="395"/>
      <c r="GLI86" s="395"/>
      <c r="GLJ86" s="395"/>
      <c r="GLK86" s="395"/>
      <c r="GLL86" s="395"/>
      <c r="GLM86" s="395"/>
      <c r="GLN86" s="395"/>
      <c r="GLO86" s="395"/>
      <c r="GLP86" s="395"/>
      <c r="GLQ86" s="395"/>
      <c r="GLR86" s="395"/>
      <c r="GLS86" s="395"/>
      <c r="GLT86" s="395"/>
      <c r="GLU86" s="395"/>
      <c r="GLV86" s="395"/>
      <c r="GLW86" s="395"/>
      <c r="GLX86" s="395"/>
      <c r="GLY86" s="395"/>
      <c r="GLZ86" s="395"/>
      <c r="GMA86" s="395"/>
      <c r="GMB86" s="395"/>
      <c r="GMC86" s="395"/>
      <c r="GMD86" s="395"/>
      <c r="GME86" s="395"/>
      <c r="GMF86" s="395"/>
      <c r="GMG86" s="395"/>
      <c r="GMH86" s="395"/>
      <c r="GMI86" s="395"/>
      <c r="GMJ86" s="395"/>
      <c r="GMK86" s="395"/>
      <c r="GML86" s="395"/>
      <c r="GMM86" s="395"/>
      <c r="GMN86" s="395"/>
      <c r="GMO86" s="395"/>
      <c r="GMP86" s="395"/>
      <c r="GMQ86" s="395"/>
      <c r="GMR86" s="395"/>
      <c r="GMS86" s="395"/>
      <c r="GMT86" s="395"/>
      <c r="GMU86" s="395"/>
      <c r="GMV86" s="395"/>
      <c r="GMW86" s="395"/>
      <c r="GMX86" s="395"/>
      <c r="GMY86" s="395"/>
      <c r="GMZ86" s="395"/>
      <c r="GNA86" s="395"/>
      <c r="GNB86" s="395"/>
      <c r="GNC86" s="395"/>
      <c r="GND86" s="395"/>
      <c r="GNE86" s="395"/>
      <c r="GNF86" s="395"/>
      <c r="GNG86" s="395"/>
      <c r="GNH86" s="395"/>
      <c r="GNI86" s="395"/>
      <c r="GNJ86" s="395"/>
      <c r="GNK86" s="395"/>
      <c r="GNL86" s="395"/>
      <c r="GNM86" s="395"/>
      <c r="GNN86" s="395"/>
      <c r="GNO86" s="395"/>
      <c r="GNP86" s="395"/>
      <c r="GNQ86" s="395"/>
      <c r="GNR86" s="395"/>
      <c r="GNS86" s="395"/>
      <c r="GNT86" s="395"/>
      <c r="GNU86" s="395"/>
      <c r="GNV86" s="395"/>
      <c r="GNW86" s="395"/>
      <c r="GNX86" s="395"/>
      <c r="GNY86" s="395"/>
      <c r="GNZ86" s="395"/>
      <c r="GOA86" s="395"/>
      <c r="GOB86" s="395"/>
      <c r="GOC86" s="395"/>
      <c r="GOD86" s="395"/>
      <c r="GOE86" s="395"/>
      <c r="GOF86" s="395"/>
      <c r="GOG86" s="395"/>
      <c r="GOH86" s="395"/>
      <c r="GOI86" s="395"/>
      <c r="GOJ86" s="395"/>
      <c r="GOK86" s="395"/>
      <c r="GOL86" s="395"/>
      <c r="GOM86" s="395"/>
      <c r="GON86" s="395"/>
      <c r="GOO86" s="395"/>
      <c r="GOP86" s="395"/>
      <c r="GOQ86" s="395"/>
      <c r="GOR86" s="395"/>
      <c r="GOS86" s="395"/>
      <c r="GOT86" s="395"/>
      <c r="GOU86" s="395"/>
      <c r="GOV86" s="395"/>
      <c r="GOW86" s="395"/>
      <c r="GOX86" s="395"/>
      <c r="GOY86" s="395"/>
      <c r="GOZ86" s="395"/>
      <c r="GPA86" s="395"/>
      <c r="GPB86" s="395"/>
      <c r="GPC86" s="395"/>
      <c r="GPD86" s="395"/>
      <c r="GPE86" s="395"/>
      <c r="GPF86" s="395"/>
      <c r="GPG86" s="395"/>
      <c r="GPH86" s="395"/>
      <c r="GPI86" s="395"/>
      <c r="GPJ86" s="395"/>
      <c r="GPK86" s="395"/>
      <c r="GPL86" s="395"/>
      <c r="GPM86" s="395"/>
      <c r="GPN86" s="395"/>
      <c r="GPO86" s="395"/>
      <c r="GPP86" s="395"/>
      <c r="GPQ86" s="395"/>
      <c r="GPR86" s="395"/>
      <c r="GPS86" s="395"/>
      <c r="GPT86" s="395"/>
      <c r="GPU86" s="395"/>
      <c r="GPV86" s="395"/>
      <c r="GPW86" s="395"/>
      <c r="GPX86" s="395"/>
      <c r="GPY86" s="395"/>
      <c r="GPZ86" s="395"/>
      <c r="GQA86" s="395"/>
      <c r="GQB86" s="395"/>
      <c r="GQC86" s="395"/>
      <c r="GQD86" s="395"/>
      <c r="GQE86" s="395"/>
      <c r="GQF86" s="395"/>
      <c r="GQG86" s="395"/>
      <c r="GQH86" s="395"/>
      <c r="GQI86" s="395"/>
      <c r="GQJ86" s="395"/>
      <c r="GQK86" s="395"/>
      <c r="GQL86" s="395"/>
      <c r="GQM86" s="395"/>
      <c r="GQN86" s="395"/>
      <c r="GQO86" s="395"/>
      <c r="GQP86" s="395"/>
      <c r="GQQ86" s="395"/>
      <c r="GQR86" s="395"/>
      <c r="GQS86" s="395"/>
      <c r="GQT86" s="395"/>
      <c r="GQU86" s="395"/>
      <c r="GQV86" s="395"/>
      <c r="GQW86" s="395"/>
      <c r="GQX86" s="395"/>
      <c r="GQY86" s="395"/>
      <c r="GQZ86" s="395"/>
      <c r="GRA86" s="395"/>
      <c r="GRB86" s="395"/>
      <c r="GRC86" s="395"/>
      <c r="GRD86" s="395"/>
      <c r="GRE86" s="395"/>
      <c r="GRF86" s="395"/>
      <c r="GRG86" s="395"/>
      <c r="GRH86" s="395"/>
      <c r="GRI86" s="395"/>
      <c r="GRJ86" s="395"/>
      <c r="GRK86" s="395"/>
      <c r="GRL86" s="395"/>
      <c r="GRM86" s="395"/>
      <c r="GRN86" s="395"/>
      <c r="GRO86" s="395"/>
      <c r="GRP86" s="395"/>
      <c r="GRQ86" s="395"/>
      <c r="GRR86" s="395"/>
      <c r="GRS86" s="395"/>
      <c r="GRT86" s="395"/>
      <c r="GRU86" s="395"/>
      <c r="GRV86" s="395"/>
      <c r="GRW86" s="395"/>
      <c r="GRX86" s="395"/>
      <c r="GRY86" s="395"/>
      <c r="GRZ86" s="395"/>
      <c r="GSA86" s="395"/>
      <c r="GSB86" s="395"/>
      <c r="GSC86" s="395"/>
      <c r="GSD86" s="395"/>
      <c r="GSE86" s="395"/>
      <c r="GSF86" s="395"/>
      <c r="GSG86" s="395"/>
      <c r="GSH86" s="395"/>
      <c r="GSI86" s="395"/>
      <c r="GSJ86" s="395"/>
      <c r="GSK86" s="395"/>
      <c r="GSL86" s="395"/>
      <c r="GSM86" s="395"/>
      <c r="GSN86" s="395"/>
      <c r="GSO86" s="395"/>
      <c r="GSP86" s="395"/>
      <c r="GSQ86" s="395"/>
      <c r="GSR86" s="395"/>
      <c r="GSS86" s="395"/>
      <c r="GST86" s="395"/>
      <c r="GSU86" s="395"/>
      <c r="GSV86" s="395"/>
      <c r="GSW86" s="395"/>
      <c r="GSX86" s="395"/>
      <c r="GSY86" s="395"/>
      <c r="GSZ86" s="395"/>
      <c r="GTA86" s="395"/>
      <c r="GTB86" s="395"/>
      <c r="GTC86" s="395"/>
      <c r="GTD86" s="395"/>
      <c r="GTE86" s="395"/>
      <c r="GTF86" s="395"/>
      <c r="GTG86" s="395"/>
      <c r="GTH86" s="395"/>
      <c r="GTI86" s="395"/>
      <c r="GTJ86" s="395"/>
      <c r="GTK86" s="395"/>
      <c r="GTL86" s="395"/>
      <c r="GTM86" s="395"/>
      <c r="GTN86" s="395"/>
      <c r="GTO86" s="395"/>
      <c r="GTP86" s="395"/>
      <c r="GTQ86" s="395"/>
      <c r="GTR86" s="395"/>
      <c r="GTS86" s="395"/>
      <c r="GTT86" s="395"/>
      <c r="GTU86" s="395"/>
      <c r="GTV86" s="395"/>
      <c r="GTW86" s="395"/>
      <c r="GTX86" s="395"/>
      <c r="GTY86" s="395"/>
      <c r="GTZ86" s="395"/>
      <c r="GUA86" s="395"/>
      <c r="GUB86" s="395"/>
      <c r="GUC86" s="395"/>
      <c r="GUD86" s="395"/>
      <c r="GUE86" s="395"/>
      <c r="GUF86" s="395"/>
      <c r="GUG86" s="395"/>
      <c r="GUH86" s="395"/>
      <c r="GUI86" s="395"/>
      <c r="GUJ86" s="395"/>
      <c r="GUK86" s="395"/>
      <c r="GUL86" s="395"/>
      <c r="GUM86" s="395"/>
      <c r="GUN86" s="395"/>
      <c r="GUO86" s="395"/>
      <c r="GUP86" s="395"/>
      <c r="GUQ86" s="395"/>
      <c r="GUR86" s="395"/>
      <c r="GUS86" s="395"/>
      <c r="GUT86" s="395"/>
      <c r="GUU86" s="395"/>
      <c r="GUV86" s="395"/>
      <c r="GUW86" s="395"/>
      <c r="GUX86" s="395"/>
      <c r="GUY86" s="395"/>
      <c r="GUZ86" s="395"/>
      <c r="GVA86" s="395"/>
      <c r="GVB86" s="395"/>
      <c r="GVC86" s="395"/>
      <c r="GVD86" s="395"/>
      <c r="GVE86" s="395"/>
      <c r="GVF86" s="395"/>
      <c r="GVG86" s="395"/>
      <c r="GVH86" s="395"/>
      <c r="GVI86" s="395"/>
      <c r="GVJ86" s="395"/>
      <c r="GVK86" s="395"/>
      <c r="GVL86" s="395"/>
      <c r="GVM86" s="395"/>
      <c r="GVN86" s="395"/>
      <c r="GVO86" s="395"/>
      <c r="GVP86" s="395"/>
      <c r="GVQ86" s="395"/>
      <c r="GVR86" s="395"/>
      <c r="GVS86" s="395"/>
      <c r="GVT86" s="395"/>
      <c r="GVU86" s="395"/>
      <c r="GVV86" s="395"/>
      <c r="GVW86" s="395"/>
      <c r="GVX86" s="395"/>
      <c r="GVY86" s="395"/>
      <c r="GVZ86" s="395"/>
      <c r="GWA86" s="395"/>
      <c r="GWB86" s="395"/>
      <c r="GWC86" s="395"/>
      <c r="GWD86" s="395"/>
      <c r="GWE86" s="395"/>
      <c r="GWF86" s="395"/>
      <c r="GWG86" s="395"/>
      <c r="GWH86" s="395"/>
      <c r="GWI86" s="395"/>
      <c r="GWJ86" s="395"/>
      <c r="GWK86" s="395"/>
      <c r="GWL86" s="395"/>
      <c r="GWM86" s="395"/>
      <c r="GWN86" s="395"/>
      <c r="GWO86" s="395"/>
      <c r="GWP86" s="395"/>
      <c r="GWQ86" s="395"/>
      <c r="GWR86" s="395"/>
      <c r="GWS86" s="395"/>
      <c r="GWT86" s="395"/>
      <c r="GWU86" s="395"/>
      <c r="GWV86" s="395"/>
      <c r="GWW86" s="395"/>
      <c r="GWX86" s="395"/>
      <c r="GWY86" s="395"/>
      <c r="GWZ86" s="395"/>
      <c r="GXA86" s="395"/>
      <c r="GXB86" s="395"/>
      <c r="GXC86" s="395"/>
      <c r="GXD86" s="395"/>
      <c r="GXE86" s="395"/>
      <c r="GXF86" s="395"/>
      <c r="GXG86" s="395"/>
      <c r="GXH86" s="395"/>
      <c r="GXI86" s="395"/>
      <c r="GXJ86" s="395"/>
      <c r="GXK86" s="395"/>
      <c r="GXL86" s="395"/>
      <c r="GXM86" s="395"/>
      <c r="GXN86" s="395"/>
      <c r="GXO86" s="395"/>
      <c r="GXP86" s="395"/>
      <c r="GXQ86" s="395"/>
      <c r="GXR86" s="395"/>
      <c r="GXS86" s="395"/>
      <c r="GXT86" s="395"/>
      <c r="GXU86" s="395"/>
      <c r="GXV86" s="395"/>
      <c r="GXW86" s="395"/>
      <c r="GXX86" s="395"/>
      <c r="GXY86" s="395"/>
      <c r="GXZ86" s="395"/>
      <c r="GYA86" s="395"/>
      <c r="GYB86" s="395"/>
      <c r="GYC86" s="395"/>
      <c r="GYD86" s="395"/>
      <c r="GYE86" s="395"/>
      <c r="GYF86" s="395"/>
      <c r="GYG86" s="395"/>
      <c r="GYH86" s="395"/>
      <c r="GYI86" s="395"/>
      <c r="GYJ86" s="395"/>
      <c r="GYK86" s="395"/>
      <c r="GYL86" s="395"/>
      <c r="GYM86" s="395"/>
      <c r="GYN86" s="395"/>
      <c r="GYO86" s="395"/>
      <c r="GYP86" s="395"/>
      <c r="GYQ86" s="395"/>
      <c r="GYR86" s="395"/>
      <c r="GYS86" s="395"/>
      <c r="GYT86" s="395"/>
      <c r="GYU86" s="395"/>
      <c r="GYV86" s="395"/>
      <c r="GYW86" s="395"/>
      <c r="GYX86" s="395"/>
      <c r="GYY86" s="395"/>
      <c r="GYZ86" s="395"/>
      <c r="GZA86" s="395"/>
      <c r="GZB86" s="395"/>
      <c r="GZC86" s="395"/>
      <c r="GZD86" s="395"/>
      <c r="GZE86" s="395"/>
      <c r="GZF86" s="395"/>
      <c r="GZG86" s="395"/>
      <c r="GZH86" s="395"/>
      <c r="GZI86" s="395"/>
      <c r="GZJ86" s="395"/>
      <c r="GZK86" s="395"/>
      <c r="GZL86" s="395"/>
      <c r="GZM86" s="395"/>
      <c r="GZN86" s="395"/>
      <c r="GZO86" s="395"/>
      <c r="GZP86" s="395"/>
      <c r="GZQ86" s="395"/>
      <c r="GZR86" s="395"/>
      <c r="GZS86" s="395"/>
      <c r="GZT86" s="395"/>
      <c r="GZU86" s="395"/>
      <c r="GZV86" s="395"/>
      <c r="GZW86" s="395"/>
      <c r="GZX86" s="395"/>
      <c r="GZY86" s="395"/>
      <c r="GZZ86" s="395"/>
      <c r="HAA86" s="395"/>
      <c r="HAB86" s="395"/>
      <c r="HAC86" s="395"/>
      <c r="HAD86" s="395"/>
      <c r="HAE86" s="395"/>
      <c r="HAF86" s="395"/>
      <c r="HAG86" s="395"/>
      <c r="HAH86" s="395"/>
      <c r="HAI86" s="395"/>
      <c r="HAJ86" s="395"/>
      <c r="HAK86" s="395"/>
      <c r="HAL86" s="395"/>
      <c r="HAM86" s="395"/>
      <c r="HAN86" s="395"/>
      <c r="HAO86" s="395"/>
      <c r="HAP86" s="395"/>
      <c r="HAQ86" s="395"/>
      <c r="HAR86" s="395"/>
      <c r="HAS86" s="395"/>
      <c r="HAT86" s="395"/>
      <c r="HAU86" s="395"/>
      <c r="HAV86" s="395"/>
      <c r="HAW86" s="395"/>
      <c r="HAX86" s="395"/>
      <c r="HAY86" s="395"/>
      <c r="HAZ86" s="395"/>
      <c r="HBA86" s="395"/>
      <c r="HBB86" s="395"/>
      <c r="HBC86" s="395"/>
      <c r="HBD86" s="395"/>
      <c r="HBE86" s="395"/>
      <c r="HBF86" s="395"/>
      <c r="HBG86" s="395"/>
      <c r="HBH86" s="395"/>
      <c r="HBI86" s="395"/>
      <c r="HBJ86" s="395"/>
      <c r="HBK86" s="395"/>
      <c r="HBL86" s="395"/>
      <c r="HBM86" s="395"/>
      <c r="HBN86" s="395"/>
      <c r="HBO86" s="395"/>
      <c r="HBP86" s="395"/>
      <c r="HBQ86" s="395"/>
      <c r="HBR86" s="395"/>
      <c r="HBS86" s="395"/>
      <c r="HBT86" s="395"/>
      <c r="HBU86" s="395"/>
      <c r="HBV86" s="395"/>
      <c r="HBW86" s="395"/>
      <c r="HBX86" s="395"/>
      <c r="HBY86" s="395"/>
      <c r="HBZ86" s="395"/>
      <c r="HCA86" s="395"/>
      <c r="HCB86" s="395"/>
      <c r="HCC86" s="395"/>
      <c r="HCD86" s="395"/>
      <c r="HCE86" s="395"/>
      <c r="HCF86" s="395"/>
      <c r="HCG86" s="395"/>
      <c r="HCH86" s="395"/>
      <c r="HCI86" s="395"/>
      <c r="HCJ86" s="395"/>
      <c r="HCK86" s="395"/>
      <c r="HCL86" s="395"/>
      <c r="HCM86" s="395"/>
      <c r="HCN86" s="395"/>
      <c r="HCO86" s="395"/>
      <c r="HCP86" s="395"/>
      <c r="HCQ86" s="395"/>
      <c r="HCR86" s="395"/>
      <c r="HCS86" s="395"/>
      <c r="HCT86" s="395"/>
      <c r="HCU86" s="395"/>
      <c r="HCV86" s="395"/>
      <c r="HCW86" s="395"/>
      <c r="HCX86" s="395"/>
      <c r="HCY86" s="395"/>
      <c r="HCZ86" s="395"/>
      <c r="HDA86" s="395"/>
      <c r="HDB86" s="395"/>
      <c r="HDC86" s="395"/>
      <c r="HDD86" s="395"/>
      <c r="HDE86" s="395"/>
      <c r="HDF86" s="395"/>
      <c r="HDG86" s="395"/>
      <c r="HDH86" s="395"/>
      <c r="HDI86" s="395"/>
      <c r="HDJ86" s="395"/>
      <c r="HDK86" s="395"/>
      <c r="HDL86" s="395"/>
      <c r="HDM86" s="395"/>
      <c r="HDN86" s="395"/>
      <c r="HDO86" s="395"/>
      <c r="HDP86" s="395"/>
      <c r="HDQ86" s="395"/>
      <c r="HDR86" s="395"/>
      <c r="HDS86" s="395"/>
      <c r="HDT86" s="395"/>
      <c r="HDU86" s="395"/>
      <c r="HDV86" s="395"/>
      <c r="HDW86" s="395"/>
      <c r="HDX86" s="395"/>
      <c r="HDY86" s="395"/>
      <c r="HDZ86" s="395"/>
      <c r="HEA86" s="395"/>
      <c r="HEB86" s="395"/>
      <c r="HEC86" s="395"/>
      <c r="HED86" s="395"/>
      <c r="HEE86" s="395"/>
      <c r="HEF86" s="395"/>
      <c r="HEG86" s="395"/>
      <c r="HEH86" s="395"/>
      <c r="HEI86" s="395"/>
      <c r="HEJ86" s="395"/>
      <c r="HEK86" s="395"/>
      <c r="HEL86" s="395"/>
      <c r="HEM86" s="395"/>
      <c r="HEN86" s="395"/>
      <c r="HEO86" s="395"/>
      <c r="HEP86" s="395"/>
      <c r="HEQ86" s="395"/>
      <c r="HER86" s="395"/>
      <c r="HES86" s="395"/>
      <c r="HET86" s="395"/>
      <c r="HEU86" s="395"/>
      <c r="HEV86" s="395"/>
      <c r="HEW86" s="395"/>
      <c r="HEX86" s="395"/>
      <c r="HEY86" s="395"/>
      <c r="HEZ86" s="395"/>
      <c r="HFA86" s="395"/>
      <c r="HFB86" s="395"/>
      <c r="HFC86" s="395"/>
      <c r="HFD86" s="395"/>
      <c r="HFE86" s="395"/>
      <c r="HFF86" s="395"/>
      <c r="HFG86" s="395"/>
      <c r="HFH86" s="395"/>
      <c r="HFI86" s="395"/>
      <c r="HFJ86" s="395"/>
      <c r="HFK86" s="395"/>
      <c r="HFL86" s="395"/>
      <c r="HFM86" s="395"/>
      <c r="HFN86" s="395"/>
      <c r="HFO86" s="395"/>
      <c r="HFP86" s="395"/>
      <c r="HFQ86" s="395"/>
      <c r="HFR86" s="395"/>
      <c r="HFS86" s="395"/>
      <c r="HFT86" s="395"/>
      <c r="HFU86" s="395"/>
      <c r="HFV86" s="395"/>
      <c r="HFW86" s="395"/>
      <c r="HFX86" s="395"/>
      <c r="HFY86" s="395"/>
      <c r="HFZ86" s="395"/>
      <c r="HGA86" s="395"/>
      <c r="HGB86" s="395"/>
      <c r="HGC86" s="395"/>
      <c r="HGD86" s="395"/>
      <c r="HGE86" s="395"/>
      <c r="HGF86" s="395"/>
      <c r="HGG86" s="395"/>
      <c r="HGH86" s="395"/>
      <c r="HGI86" s="395"/>
      <c r="HGJ86" s="395"/>
      <c r="HGK86" s="395"/>
      <c r="HGL86" s="395"/>
      <c r="HGM86" s="395"/>
      <c r="HGN86" s="395"/>
      <c r="HGO86" s="395"/>
      <c r="HGP86" s="395"/>
      <c r="HGQ86" s="395"/>
      <c r="HGR86" s="395"/>
      <c r="HGS86" s="395"/>
      <c r="HGT86" s="395"/>
      <c r="HGU86" s="395"/>
      <c r="HGV86" s="395"/>
      <c r="HGW86" s="395"/>
      <c r="HGX86" s="395"/>
      <c r="HGY86" s="395"/>
      <c r="HGZ86" s="395"/>
      <c r="HHA86" s="395"/>
      <c r="HHB86" s="395"/>
      <c r="HHC86" s="395"/>
      <c r="HHD86" s="395"/>
      <c r="HHE86" s="395"/>
      <c r="HHF86" s="395"/>
      <c r="HHG86" s="395"/>
      <c r="HHH86" s="395"/>
      <c r="HHI86" s="395"/>
      <c r="HHJ86" s="395"/>
      <c r="HHK86" s="395"/>
      <c r="HHL86" s="395"/>
      <c r="HHM86" s="395"/>
      <c r="HHN86" s="395"/>
      <c r="HHO86" s="395"/>
      <c r="HHP86" s="395"/>
      <c r="HHQ86" s="395"/>
      <c r="HHR86" s="395"/>
      <c r="HHS86" s="395"/>
      <c r="HHT86" s="395"/>
      <c r="HHU86" s="395"/>
      <c r="HHV86" s="395"/>
      <c r="HHW86" s="395"/>
      <c r="HHX86" s="395"/>
      <c r="HHY86" s="395"/>
      <c r="HHZ86" s="395"/>
      <c r="HIA86" s="395"/>
      <c r="HIB86" s="395"/>
      <c r="HIC86" s="395"/>
      <c r="HID86" s="395"/>
      <c r="HIE86" s="395"/>
      <c r="HIF86" s="395"/>
      <c r="HIG86" s="395"/>
      <c r="HIH86" s="395"/>
      <c r="HII86" s="395"/>
      <c r="HIJ86" s="395"/>
      <c r="HIK86" s="395"/>
      <c r="HIL86" s="395"/>
      <c r="HIM86" s="395"/>
      <c r="HIN86" s="395"/>
      <c r="HIO86" s="395"/>
      <c r="HIP86" s="395"/>
      <c r="HIQ86" s="395"/>
      <c r="HIR86" s="395"/>
      <c r="HIS86" s="395"/>
      <c r="HIT86" s="395"/>
      <c r="HIU86" s="395"/>
      <c r="HIV86" s="395"/>
      <c r="HIW86" s="395"/>
      <c r="HIX86" s="395"/>
      <c r="HIY86" s="395"/>
      <c r="HIZ86" s="395"/>
      <c r="HJA86" s="395"/>
      <c r="HJB86" s="395"/>
      <c r="HJC86" s="395"/>
      <c r="HJD86" s="395"/>
      <c r="HJE86" s="395"/>
      <c r="HJF86" s="395"/>
      <c r="HJG86" s="395"/>
      <c r="HJH86" s="395"/>
      <c r="HJI86" s="395"/>
      <c r="HJJ86" s="395"/>
      <c r="HJK86" s="395"/>
      <c r="HJL86" s="395"/>
      <c r="HJM86" s="395"/>
      <c r="HJN86" s="395"/>
      <c r="HJO86" s="395"/>
      <c r="HJP86" s="395"/>
      <c r="HJQ86" s="395"/>
      <c r="HJR86" s="395"/>
      <c r="HJS86" s="395"/>
      <c r="HJT86" s="395"/>
      <c r="HJU86" s="395"/>
      <c r="HJV86" s="395"/>
      <c r="HJW86" s="395"/>
      <c r="HJX86" s="395"/>
      <c r="HJY86" s="395"/>
      <c r="HJZ86" s="395"/>
      <c r="HKA86" s="395"/>
      <c r="HKB86" s="395"/>
      <c r="HKC86" s="395"/>
      <c r="HKD86" s="395"/>
      <c r="HKE86" s="395"/>
      <c r="HKF86" s="395"/>
      <c r="HKG86" s="395"/>
      <c r="HKH86" s="395"/>
      <c r="HKI86" s="395"/>
      <c r="HKJ86" s="395"/>
      <c r="HKK86" s="395"/>
      <c r="HKL86" s="395"/>
      <c r="HKM86" s="395"/>
      <c r="HKN86" s="395"/>
      <c r="HKO86" s="395"/>
      <c r="HKP86" s="395"/>
      <c r="HKQ86" s="395"/>
      <c r="HKR86" s="395"/>
      <c r="HKS86" s="395"/>
      <c r="HKT86" s="395"/>
      <c r="HKU86" s="395"/>
      <c r="HKV86" s="395"/>
      <c r="HKW86" s="395"/>
      <c r="HKX86" s="395"/>
      <c r="HKY86" s="395"/>
      <c r="HKZ86" s="395"/>
      <c r="HLA86" s="395"/>
      <c r="HLB86" s="395"/>
      <c r="HLC86" s="395"/>
      <c r="HLD86" s="395"/>
      <c r="HLE86" s="395"/>
      <c r="HLF86" s="395"/>
      <c r="HLG86" s="395"/>
      <c r="HLH86" s="395"/>
      <c r="HLI86" s="395"/>
      <c r="HLJ86" s="395"/>
      <c r="HLK86" s="395"/>
      <c r="HLL86" s="395"/>
      <c r="HLM86" s="395"/>
      <c r="HLN86" s="395"/>
      <c r="HLO86" s="395"/>
      <c r="HLP86" s="395"/>
      <c r="HLQ86" s="395"/>
      <c r="HLR86" s="395"/>
      <c r="HLS86" s="395"/>
      <c r="HLT86" s="395"/>
      <c r="HLU86" s="395"/>
      <c r="HLV86" s="395"/>
      <c r="HLW86" s="395"/>
      <c r="HLX86" s="395"/>
      <c r="HLY86" s="395"/>
      <c r="HLZ86" s="395"/>
      <c r="HMA86" s="395"/>
      <c r="HMB86" s="395"/>
      <c r="HMC86" s="395"/>
      <c r="HMD86" s="395"/>
      <c r="HME86" s="395"/>
      <c r="HMF86" s="395"/>
      <c r="HMG86" s="395"/>
      <c r="HMH86" s="395"/>
      <c r="HMI86" s="395"/>
      <c r="HMJ86" s="395"/>
      <c r="HMK86" s="395"/>
      <c r="HML86" s="395"/>
      <c r="HMM86" s="395"/>
      <c r="HMN86" s="395"/>
      <c r="HMO86" s="395"/>
      <c r="HMP86" s="395"/>
      <c r="HMQ86" s="395"/>
      <c r="HMR86" s="395"/>
      <c r="HMS86" s="395"/>
      <c r="HMT86" s="395"/>
      <c r="HMU86" s="395"/>
      <c r="HMV86" s="395"/>
      <c r="HMW86" s="395"/>
      <c r="HMX86" s="395"/>
      <c r="HMY86" s="395"/>
      <c r="HMZ86" s="395"/>
      <c r="HNA86" s="395"/>
      <c r="HNB86" s="395"/>
      <c r="HNC86" s="395"/>
      <c r="HND86" s="395"/>
      <c r="HNE86" s="395"/>
      <c r="HNF86" s="395"/>
      <c r="HNG86" s="395"/>
      <c r="HNH86" s="395"/>
      <c r="HNI86" s="395"/>
      <c r="HNJ86" s="395"/>
      <c r="HNK86" s="395"/>
      <c r="HNL86" s="395"/>
      <c r="HNM86" s="395"/>
      <c r="HNN86" s="395"/>
      <c r="HNO86" s="395"/>
      <c r="HNP86" s="395"/>
      <c r="HNQ86" s="395"/>
      <c r="HNR86" s="395"/>
      <c r="HNS86" s="395"/>
      <c r="HNT86" s="395"/>
      <c r="HNU86" s="395"/>
      <c r="HNV86" s="395"/>
      <c r="HNW86" s="395"/>
      <c r="HNX86" s="395"/>
      <c r="HNY86" s="395"/>
      <c r="HNZ86" s="395"/>
      <c r="HOA86" s="395"/>
      <c r="HOB86" s="395"/>
      <c r="HOC86" s="395"/>
      <c r="HOD86" s="395"/>
      <c r="HOE86" s="395"/>
      <c r="HOF86" s="395"/>
      <c r="HOG86" s="395"/>
      <c r="HOH86" s="395"/>
      <c r="HOI86" s="395"/>
      <c r="HOJ86" s="395"/>
      <c r="HOK86" s="395"/>
      <c r="HOL86" s="395"/>
      <c r="HOM86" s="395"/>
      <c r="HON86" s="395"/>
      <c r="HOO86" s="395"/>
      <c r="HOP86" s="395"/>
      <c r="HOQ86" s="395"/>
      <c r="HOR86" s="395"/>
      <c r="HOS86" s="395"/>
      <c r="HOT86" s="395"/>
      <c r="HOU86" s="395"/>
      <c r="HOV86" s="395"/>
      <c r="HOW86" s="395"/>
      <c r="HOX86" s="395"/>
      <c r="HOY86" s="395"/>
      <c r="HOZ86" s="395"/>
      <c r="HPA86" s="395"/>
      <c r="HPB86" s="395"/>
      <c r="HPC86" s="395"/>
      <c r="HPD86" s="395"/>
      <c r="HPE86" s="395"/>
      <c r="HPF86" s="395"/>
      <c r="HPG86" s="395"/>
      <c r="HPH86" s="395"/>
      <c r="HPI86" s="395"/>
      <c r="HPJ86" s="395"/>
      <c r="HPK86" s="395"/>
      <c r="HPL86" s="395"/>
      <c r="HPM86" s="395"/>
      <c r="HPN86" s="395"/>
      <c r="HPO86" s="395"/>
      <c r="HPP86" s="395"/>
      <c r="HPQ86" s="395"/>
      <c r="HPR86" s="395"/>
      <c r="HPS86" s="395"/>
      <c r="HPT86" s="395"/>
      <c r="HPU86" s="395"/>
      <c r="HPV86" s="395"/>
      <c r="HPW86" s="395"/>
      <c r="HPX86" s="395"/>
      <c r="HPY86" s="395"/>
      <c r="HPZ86" s="395"/>
      <c r="HQA86" s="395"/>
      <c r="HQB86" s="395"/>
      <c r="HQC86" s="395"/>
      <c r="HQD86" s="395"/>
      <c r="HQE86" s="395"/>
      <c r="HQF86" s="395"/>
      <c r="HQG86" s="395"/>
      <c r="HQH86" s="395"/>
      <c r="HQI86" s="395"/>
      <c r="HQJ86" s="395"/>
      <c r="HQK86" s="395"/>
      <c r="HQL86" s="395"/>
      <c r="HQM86" s="395"/>
      <c r="HQN86" s="395"/>
      <c r="HQO86" s="395"/>
      <c r="HQP86" s="395"/>
      <c r="HQQ86" s="395"/>
      <c r="HQR86" s="395"/>
      <c r="HQS86" s="395"/>
      <c r="HQT86" s="395"/>
      <c r="HQU86" s="395"/>
      <c r="HQV86" s="395"/>
      <c r="HQW86" s="395"/>
      <c r="HQX86" s="395"/>
      <c r="HQY86" s="395"/>
      <c r="HQZ86" s="395"/>
      <c r="HRA86" s="395"/>
      <c r="HRB86" s="395"/>
      <c r="HRC86" s="395"/>
      <c r="HRD86" s="395"/>
      <c r="HRE86" s="395"/>
      <c r="HRF86" s="395"/>
      <c r="HRG86" s="395"/>
      <c r="HRH86" s="395"/>
      <c r="HRI86" s="395"/>
      <c r="HRJ86" s="395"/>
      <c r="HRK86" s="395"/>
      <c r="HRL86" s="395"/>
      <c r="HRM86" s="395"/>
      <c r="HRN86" s="395"/>
      <c r="HRO86" s="395"/>
      <c r="HRP86" s="395"/>
      <c r="HRQ86" s="395"/>
      <c r="HRR86" s="395"/>
      <c r="HRS86" s="395"/>
      <c r="HRT86" s="395"/>
      <c r="HRU86" s="395"/>
      <c r="HRV86" s="395"/>
      <c r="HRW86" s="395"/>
      <c r="HRX86" s="395"/>
      <c r="HRY86" s="395"/>
      <c r="HRZ86" s="395"/>
      <c r="HSA86" s="395"/>
      <c r="HSB86" s="395"/>
      <c r="HSC86" s="395"/>
      <c r="HSD86" s="395"/>
      <c r="HSE86" s="395"/>
      <c r="HSF86" s="395"/>
      <c r="HSG86" s="395"/>
      <c r="HSH86" s="395"/>
      <c r="HSI86" s="395"/>
      <c r="HSJ86" s="395"/>
      <c r="HSK86" s="395"/>
      <c r="HSL86" s="395"/>
      <c r="HSM86" s="395"/>
      <c r="HSN86" s="395"/>
      <c r="HSO86" s="395"/>
      <c r="HSP86" s="395"/>
      <c r="HSQ86" s="395"/>
      <c r="HSR86" s="395"/>
      <c r="HSS86" s="395"/>
      <c r="HST86" s="395"/>
      <c r="HSU86" s="395"/>
      <c r="HSV86" s="395"/>
      <c r="HSW86" s="395"/>
      <c r="HSX86" s="395"/>
      <c r="HSY86" s="395"/>
      <c r="HSZ86" s="395"/>
      <c r="HTA86" s="395"/>
      <c r="HTB86" s="395"/>
      <c r="HTC86" s="395"/>
      <c r="HTD86" s="395"/>
      <c r="HTE86" s="395"/>
      <c r="HTF86" s="395"/>
      <c r="HTG86" s="395"/>
      <c r="HTH86" s="395"/>
      <c r="HTI86" s="395"/>
      <c r="HTJ86" s="395"/>
      <c r="HTK86" s="395"/>
      <c r="HTL86" s="395"/>
      <c r="HTM86" s="395"/>
      <c r="HTN86" s="395"/>
      <c r="HTO86" s="395"/>
      <c r="HTP86" s="395"/>
      <c r="HTQ86" s="395"/>
      <c r="HTR86" s="395"/>
      <c r="HTS86" s="395"/>
      <c r="HTT86" s="395"/>
      <c r="HTU86" s="395"/>
      <c r="HTV86" s="395"/>
      <c r="HTW86" s="395"/>
      <c r="HTX86" s="395"/>
      <c r="HTY86" s="395"/>
      <c r="HTZ86" s="395"/>
      <c r="HUA86" s="395"/>
      <c r="HUB86" s="395"/>
      <c r="HUC86" s="395"/>
      <c r="HUD86" s="395"/>
      <c r="HUE86" s="395"/>
      <c r="HUF86" s="395"/>
      <c r="HUG86" s="395"/>
      <c r="HUH86" s="395"/>
      <c r="HUI86" s="395"/>
      <c r="HUJ86" s="395"/>
      <c r="HUK86" s="395"/>
      <c r="HUL86" s="395"/>
      <c r="HUM86" s="395"/>
      <c r="HUN86" s="395"/>
      <c r="HUO86" s="395"/>
      <c r="HUP86" s="395"/>
      <c r="HUQ86" s="395"/>
      <c r="HUR86" s="395"/>
      <c r="HUS86" s="395"/>
      <c r="HUT86" s="395"/>
      <c r="HUU86" s="395"/>
      <c r="HUV86" s="395"/>
      <c r="HUW86" s="395"/>
      <c r="HUX86" s="395"/>
      <c r="HUY86" s="395"/>
      <c r="HUZ86" s="395"/>
      <c r="HVA86" s="395"/>
      <c r="HVB86" s="395"/>
      <c r="HVC86" s="395"/>
      <c r="HVD86" s="395"/>
      <c r="HVE86" s="395"/>
      <c r="HVF86" s="395"/>
      <c r="HVG86" s="395"/>
      <c r="HVH86" s="395"/>
      <c r="HVI86" s="395"/>
      <c r="HVJ86" s="395"/>
      <c r="HVK86" s="395"/>
      <c r="HVL86" s="395"/>
      <c r="HVM86" s="395"/>
      <c r="HVN86" s="395"/>
      <c r="HVO86" s="395"/>
      <c r="HVP86" s="395"/>
      <c r="HVQ86" s="395"/>
      <c r="HVR86" s="395"/>
      <c r="HVS86" s="395"/>
      <c r="HVT86" s="395"/>
      <c r="HVU86" s="395"/>
      <c r="HVV86" s="395"/>
      <c r="HVW86" s="395"/>
      <c r="HVX86" s="395"/>
      <c r="HVY86" s="395"/>
      <c r="HVZ86" s="395"/>
      <c r="HWA86" s="395"/>
      <c r="HWB86" s="395"/>
      <c r="HWC86" s="395"/>
      <c r="HWD86" s="395"/>
      <c r="HWE86" s="395"/>
      <c r="HWF86" s="395"/>
      <c r="HWG86" s="395"/>
      <c r="HWH86" s="395"/>
      <c r="HWI86" s="395"/>
      <c r="HWJ86" s="395"/>
      <c r="HWK86" s="395"/>
      <c r="HWL86" s="395"/>
      <c r="HWM86" s="395"/>
      <c r="HWN86" s="395"/>
      <c r="HWO86" s="395"/>
      <c r="HWP86" s="395"/>
      <c r="HWQ86" s="395"/>
      <c r="HWR86" s="395"/>
      <c r="HWS86" s="395"/>
      <c r="HWT86" s="395"/>
      <c r="HWU86" s="395"/>
      <c r="HWV86" s="395"/>
      <c r="HWW86" s="395"/>
      <c r="HWX86" s="395"/>
      <c r="HWY86" s="395"/>
      <c r="HWZ86" s="395"/>
      <c r="HXA86" s="395"/>
      <c r="HXB86" s="395"/>
      <c r="HXC86" s="395"/>
      <c r="HXD86" s="395"/>
      <c r="HXE86" s="395"/>
      <c r="HXF86" s="395"/>
      <c r="HXG86" s="395"/>
      <c r="HXH86" s="395"/>
      <c r="HXI86" s="395"/>
      <c r="HXJ86" s="395"/>
      <c r="HXK86" s="395"/>
      <c r="HXL86" s="395"/>
      <c r="HXM86" s="395"/>
      <c r="HXN86" s="395"/>
      <c r="HXO86" s="395"/>
      <c r="HXP86" s="395"/>
      <c r="HXQ86" s="395"/>
      <c r="HXR86" s="395"/>
      <c r="HXS86" s="395"/>
      <c r="HXT86" s="395"/>
      <c r="HXU86" s="395"/>
      <c r="HXV86" s="395"/>
      <c r="HXW86" s="395"/>
      <c r="HXX86" s="395"/>
      <c r="HXY86" s="395"/>
      <c r="HXZ86" s="395"/>
      <c r="HYA86" s="395"/>
      <c r="HYB86" s="395"/>
      <c r="HYC86" s="395"/>
      <c r="HYD86" s="395"/>
      <c r="HYE86" s="395"/>
      <c r="HYF86" s="395"/>
      <c r="HYG86" s="395"/>
      <c r="HYH86" s="395"/>
      <c r="HYI86" s="395"/>
      <c r="HYJ86" s="395"/>
      <c r="HYK86" s="395"/>
      <c r="HYL86" s="395"/>
      <c r="HYM86" s="395"/>
      <c r="HYN86" s="395"/>
      <c r="HYO86" s="395"/>
      <c r="HYP86" s="395"/>
      <c r="HYQ86" s="395"/>
      <c r="HYR86" s="395"/>
      <c r="HYS86" s="395"/>
      <c r="HYT86" s="395"/>
      <c r="HYU86" s="395"/>
      <c r="HYV86" s="395"/>
      <c r="HYW86" s="395"/>
      <c r="HYX86" s="395"/>
      <c r="HYY86" s="395"/>
      <c r="HYZ86" s="395"/>
      <c r="HZA86" s="395"/>
      <c r="HZB86" s="395"/>
      <c r="HZC86" s="395"/>
      <c r="HZD86" s="395"/>
      <c r="HZE86" s="395"/>
      <c r="HZF86" s="395"/>
      <c r="HZG86" s="395"/>
      <c r="HZH86" s="395"/>
      <c r="HZI86" s="395"/>
      <c r="HZJ86" s="395"/>
      <c r="HZK86" s="395"/>
      <c r="HZL86" s="395"/>
      <c r="HZM86" s="395"/>
      <c r="HZN86" s="395"/>
      <c r="HZO86" s="395"/>
      <c r="HZP86" s="395"/>
      <c r="HZQ86" s="395"/>
      <c r="HZR86" s="395"/>
      <c r="HZS86" s="395"/>
      <c r="HZT86" s="395"/>
      <c r="HZU86" s="395"/>
      <c r="HZV86" s="395"/>
      <c r="HZW86" s="395"/>
      <c r="HZX86" s="395"/>
      <c r="HZY86" s="395"/>
      <c r="HZZ86" s="395"/>
      <c r="IAA86" s="395"/>
      <c r="IAB86" s="395"/>
      <c r="IAC86" s="395"/>
      <c r="IAD86" s="395"/>
      <c r="IAE86" s="395"/>
      <c r="IAF86" s="395"/>
      <c r="IAG86" s="395"/>
      <c r="IAH86" s="395"/>
      <c r="IAI86" s="395"/>
      <c r="IAJ86" s="395"/>
      <c r="IAK86" s="395"/>
      <c r="IAL86" s="395"/>
      <c r="IAM86" s="395"/>
      <c r="IAN86" s="395"/>
      <c r="IAO86" s="395"/>
      <c r="IAP86" s="395"/>
      <c r="IAQ86" s="395"/>
      <c r="IAR86" s="395"/>
      <c r="IAS86" s="395"/>
      <c r="IAT86" s="395"/>
      <c r="IAU86" s="395"/>
      <c r="IAV86" s="395"/>
      <c r="IAW86" s="395"/>
      <c r="IAX86" s="395"/>
      <c r="IAY86" s="395"/>
      <c r="IAZ86" s="395"/>
      <c r="IBA86" s="395"/>
      <c r="IBB86" s="395"/>
      <c r="IBC86" s="395"/>
      <c r="IBD86" s="395"/>
      <c r="IBE86" s="395"/>
      <c r="IBF86" s="395"/>
      <c r="IBG86" s="395"/>
      <c r="IBH86" s="395"/>
      <c r="IBI86" s="395"/>
      <c r="IBJ86" s="395"/>
      <c r="IBK86" s="395"/>
      <c r="IBL86" s="395"/>
      <c r="IBM86" s="395"/>
      <c r="IBN86" s="395"/>
      <c r="IBO86" s="395"/>
      <c r="IBP86" s="395"/>
      <c r="IBQ86" s="395"/>
      <c r="IBR86" s="395"/>
      <c r="IBS86" s="395"/>
      <c r="IBT86" s="395"/>
      <c r="IBU86" s="395"/>
      <c r="IBV86" s="395"/>
      <c r="IBW86" s="395"/>
      <c r="IBX86" s="395"/>
      <c r="IBY86" s="395"/>
      <c r="IBZ86" s="395"/>
      <c r="ICA86" s="395"/>
      <c r="ICB86" s="395"/>
      <c r="ICC86" s="395"/>
      <c r="ICD86" s="395"/>
      <c r="ICE86" s="395"/>
      <c r="ICF86" s="395"/>
      <c r="ICG86" s="395"/>
      <c r="ICH86" s="395"/>
      <c r="ICI86" s="395"/>
      <c r="ICJ86" s="395"/>
      <c r="ICK86" s="395"/>
      <c r="ICL86" s="395"/>
      <c r="ICM86" s="395"/>
      <c r="ICN86" s="395"/>
      <c r="ICO86" s="395"/>
      <c r="ICP86" s="395"/>
      <c r="ICQ86" s="395"/>
      <c r="ICR86" s="395"/>
      <c r="ICS86" s="395"/>
      <c r="ICT86" s="395"/>
      <c r="ICU86" s="395"/>
      <c r="ICV86" s="395"/>
      <c r="ICW86" s="395"/>
      <c r="ICX86" s="395"/>
      <c r="ICY86" s="395"/>
      <c r="ICZ86" s="395"/>
      <c r="IDA86" s="395"/>
      <c r="IDB86" s="395"/>
      <c r="IDC86" s="395"/>
      <c r="IDD86" s="395"/>
      <c r="IDE86" s="395"/>
      <c r="IDF86" s="395"/>
      <c r="IDG86" s="395"/>
      <c r="IDH86" s="395"/>
      <c r="IDI86" s="395"/>
      <c r="IDJ86" s="395"/>
      <c r="IDK86" s="395"/>
      <c r="IDL86" s="395"/>
      <c r="IDM86" s="395"/>
      <c r="IDN86" s="395"/>
      <c r="IDO86" s="395"/>
      <c r="IDP86" s="395"/>
      <c r="IDQ86" s="395"/>
      <c r="IDR86" s="395"/>
      <c r="IDS86" s="395"/>
      <c r="IDT86" s="395"/>
      <c r="IDU86" s="395"/>
      <c r="IDV86" s="395"/>
      <c r="IDW86" s="395"/>
      <c r="IDX86" s="395"/>
      <c r="IDY86" s="395"/>
      <c r="IDZ86" s="395"/>
      <c r="IEA86" s="395"/>
      <c r="IEB86" s="395"/>
      <c r="IEC86" s="395"/>
      <c r="IED86" s="395"/>
      <c r="IEE86" s="395"/>
      <c r="IEF86" s="395"/>
      <c r="IEG86" s="395"/>
      <c r="IEH86" s="395"/>
      <c r="IEI86" s="395"/>
      <c r="IEJ86" s="395"/>
      <c r="IEK86" s="395"/>
      <c r="IEL86" s="395"/>
      <c r="IEM86" s="395"/>
      <c r="IEN86" s="395"/>
      <c r="IEO86" s="395"/>
      <c r="IEP86" s="395"/>
      <c r="IEQ86" s="395"/>
      <c r="IER86" s="395"/>
      <c r="IES86" s="395"/>
      <c r="IET86" s="395"/>
      <c r="IEU86" s="395"/>
      <c r="IEV86" s="395"/>
      <c r="IEW86" s="395"/>
      <c r="IEX86" s="395"/>
      <c r="IEY86" s="395"/>
      <c r="IEZ86" s="395"/>
      <c r="IFA86" s="395"/>
      <c r="IFB86" s="395"/>
      <c r="IFC86" s="395"/>
      <c r="IFD86" s="395"/>
      <c r="IFE86" s="395"/>
      <c r="IFF86" s="395"/>
      <c r="IFG86" s="395"/>
      <c r="IFH86" s="395"/>
      <c r="IFI86" s="395"/>
      <c r="IFJ86" s="395"/>
      <c r="IFK86" s="395"/>
      <c r="IFL86" s="395"/>
      <c r="IFM86" s="395"/>
      <c r="IFN86" s="395"/>
      <c r="IFO86" s="395"/>
      <c r="IFP86" s="395"/>
      <c r="IFQ86" s="395"/>
      <c r="IFR86" s="395"/>
      <c r="IFS86" s="395"/>
      <c r="IFT86" s="395"/>
      <c r="IFU86" s="395"/>
      <c r="IFV86" s="395"/>
      <c r="IFW86" s="395"/>
      <c r="IFX86" s="395"/>
      <c r="IFY86" s="395"/>
      <c r="IFZ86" s="395"/>
      <c r="IGA86" s="395"/>
      <c r="IGB86" s="395"/>
      <c r="IGC86" s="395"/>
      <c r="IGD86" s="395"/>
      <c r="IGE86" s="395"/>
      <c r="IGF86" s="395"/>
      <c r="IGG86" s="395"/>
      <c r="IGH86" s="395"/>
      <c r="IGI86" s="395"/>
      <c r="IGJ86" s="395"/>
      <c r="IGK86" s="395"/>
      <c r="IGL86" s="395"/>
      <c r="IGM86" s="395"/>
      <c r="IGN86" s="395"/>
      <c r="IGO86" s="395"/>
      <c r="IGP86" s="395"/>
      <c r="IGQ86" s="395"/>
      <c r="IGR86" s="395"/>
      <c r="IGS86" s="395"/>
      <c r="IGT86" s="395"/>
      <c r="IGU86" s="395"/>
      <c r="IGV86" s="395"/>
      <c r="IGW86" s="395"/>
      <c r="IGX86" s="395"/>
      <c r="IGY86" s="395"/>
      <c r="IGZ86" s="395"/>
      <c r="IHA86" s="395"/>
      <c r="IHB86" s="395"/>
      <c r="IHC86" s="395"/>
      <c r="IHD86" s="395"/>
      <c r="IHE86" s="395"/>
      <c r="IHF86" s="395"/>
      <c r="IHG86" s="395"/>
      <c r="IHH86" s="395"/>
      <c r="IHI86" s="395"/>
      <c r="IHJ86" s="395"/>
      <c r="IHK86" s="395"/>
      <c r="IHL86" s="395"/>
      <c r="IHM86" s="395"/>
      <c r="IHN86" s="395"/>
      <c r="IHO86" s="395"/>
      <c r="IHP86" s="395"/>
      <c r="IHQ86" s="395"/>
      <c r="IHR86" s="395"/>
      <c r="IHS86" s="395"/>
      <c r="IHT86" s="395"/>
      <c r="IHU86" s="395"/>
      <c r="IHV86" s="395"/>
      <c r="IHW86" s="395"/>
      <c r="IHX86" s="395"/>
      <c r="IHY86" s="395"/>
      <c r="IHZ86" s="395"/>
      <c r="IIA86" s="395"/>
      <c r="IIB86" s="395"/>
      <c r="IIC86" s="395"/>
      <c r="IID86" s="395"/>
      <c r="IIE86" s="395"/>
      <c r="IIF86" s="395"/>
      <c r="IIG86" s="395"/>
      <c r="IIH86" s="395"/>
      <c r="III86" s="395"/>
      <c r="IIJ86" s="395"/>
      <c r="IIK86" s="395"/>
      <c r="IIL86" s="395"/>
      <c r="IIM86" s="395"/>
      <c r="IIN86" s="395"/>
      <c r="IIO86" s="395"/>
      <c r="IIP86" s="395"/>
      <c r="IIQ86" s="395"/>
      <c r="IIR86" s="395"/>
      <c r="IIS86" s="395"/>
      <c r="IIT86" s="395"/>
      <c r="IIU86" s="395"/>
      <c r="IIV86" s="395"/>
      <c r="IIW86" s="395"/>
      <c r="IIX86" s="395"/>
      <c r="IIY86" s="395"/>
      <c r="IIZ86" s="395"/>
      <c r="IJA86" s="395"/>
      <c r="IJB86" s="395"/>
      <c r="IJC86" s="395"/>
      <c r="IJD86" s="395"/>
      <c r="IJE86" s="395"/>
      <c r="IJF86" s="395"/>
      <c r="IJG86" s="395"/>
      <c r="IJH86" s="395"/>
      <c r="IJI86" s="395"/>
      <c r="IJJ86" s="395"/>
      <c r="IJK86" s="395"/>
      <c r="IJL86" s="395"/>
      <c r="IJM86" s="395"/>
      <c r="IJN86" s="395"/>
      <c r="IJO86" s="395"/>
      <c r="IJP86" s="395"/>
      <c r="IJQ86" s="395"/>
      <c r="IJR86" s="395"/>
      <c r="IJS86" s="395"/>
      <c r="IJT86" s="395"/>
      <c r="IJU86" s="395"/>
      <c r="IJV86" s="395"/>
      <c r="IJW86" s="395"/>
      <c r="IJX86" s="395"/>
      <c r="IJY86" s="395"/>
      <c r="IJZ86" s="395"/>
      <c r="IKA86" s="395"/>
      <c r="IKB86" s="395"/>
      <c r="IKC86" s="395"/>
      <c r="IKD86" s="395"/>
      <c r="IKE86" s="395"/>
      <c r="IKF86" s="395"/>
      <c r="IKG86" s="395"/>
      <c r="IKH86" s="395"/>
      <c r="IKI86" s="395"/>
      <c r="IKJ86" s="395"/>
      <c r="IKK86" s="395"/>
      <c r="IKL86" s="395"/>
      <c r="IKM86" s="395"/>
      <c r="IKN86" s="395"/>
      <c r="IKO86" s="395"/>
      <c r="IKP86" s="395"/>
      <c r="IKQ86" s="395"/>
      <c r="IKR86" s="395"/>
      <c r="IKS86" s="395"/>
      <c r="IKT86" s="395"/>
      <c r="IKU86" s="395"/>
      <c r="IKV86" s="395"/>
      <c r="IKW86" s="395"/>
      <c r="IKX86" s="395"/>
      <c r="IKY86" s="395"/>
      <c r="IKZ86" s="395"/>
      <c r="ILA86" s="395"/>
      <c r="ILB86" s="395"/>
      <c r="ILC86" s="395"/>
      <c r="ILD86" s="395"/>
      <c r="ILE86" s="395"/>
      <c r="ILF86" s="395"/>
      <c r="ILG86" s="395"/>
      <c r="ILH86" s="395"/>
      <c r="ILI86" s="395"/>
      <c r="ILJ86" s="395"/>
      <c r="ILK86" s="395"/>
      <c r="ILL86" s="395"/>
      <c r="ILM86" s="395"/>
      <c r="ILN86" s="395"/>
      <c r="ILO86" s="395"/>
      <c r="ILP86" s="395"/>
      <c r="ILQ86" s="395"/>
      <c r="ILR86" s="395"/>
      <c r="ILS86" s="395"/>
      <c r="ILT86" s="395"/>
      <c r="ILU86" s="395"/>
      <c r="ILV86" s="395"/>
      <c r="ILW86" s="395"/>
      <c r="ILX86" s="395"/>
      <c r="ILY86" s="395"/>
      <c r="ILZ86" s="395"/>
      <c r="IMA86" s="395"/>
      <c r="IMB86" s="395"/>
      <c r="IMC86" s="395"/>
      <c r="IMD86" s="395"/>
      <c r="IME86" s="395"/>
      <c r="IMF86" s="395"/>
      <c r="IMG86" s="395"/>
      <c r="IMH86" s="395"/>
      <c r="IMI86" s="395"/>
      <c r="IMJ86" s="395"/>
      <c r="IMK86" s="395"/>
      <c r="IML86" s="395"/>
      <c r="IMM86" s="395"/>
      <c r="IMN86" s="395"/>
      <c r="IMO86" s="395"/>
      <c r="IMP86" s="395"/>
      <c r="IMQ86" s="395"/>
      <c r="IMR86" s="395"/>
      <c r="IMS86" s="395"/>
      <c r="IMT86" s="395"/>
      <c r="IMU86" s="395"/>
      <c r="IMV86" s="395"/>
      <c r="IMW86" s="395"/>
      <c r="IMX86" s="395"/>
      <c r="IMY86" s="395"/>
      <c r="IMZ86" s="395"/>
      <c r="INA86" s="395"/>
      <c r="INB86" s="395"/>
      <c r="INC86" s="395"/>
      <c r="IND86" s="395"/>
      <c r="INE86" s="395"/>
      <c r="INF86" s="395"/>
      <c r="ING86" s="395"/>
      <c r="INH86" s="395"/>
      <c r="INI86" s="395"/>
      <c r="INJ86" s="395"/>
      <c r="INK86" s="395"/>
      <c r="INL86" s="395"/>
      <c r="INM86" s="395"/>
      <c r="INN86" s="395"/>
      <c r="INO86" s="395"/>
      <c r="INP86" s="395"/>
      <c r="INQ86" s="395"/>
      <c r="INR86" s="395"/>
      <c r="INS86" s="395"/>
      <c r="INT86" s="395"/>
      <c r="INU86" s="395"/>
      <c r="INV86" s="395"/>
      <c r="INW86" s="395"/>
      <c r="INX86" s="395"/>
      <c r="INY86" s="395"/>
      <c r="INZ86" s="395"/>
      <c r="IOA86" s="395"/>
      <c r="IOB86" s="395"/>
      <c r="IOC86" s="395"/>
      <c r="IOD86" s="395"/>
      <c r="IOE86" s="395"/>
      <c r="IOF86" s="395"/>
      <c r="IOG86" s="395"/>
      <c r="IOH86" s="395"/>
      <c r="IOI86" s="395"/>
      <c r="IOJ86" s="395"/>
      <c r="IOK86" s="395"/>
      <c r="IOL86" s="395"/>
      <c r="IOM86" s="395"/>
      <c r="ION86" s="395"/>
      <c r="IOO86" s="395"/>
      <c r="IOP86" s="395"/>
      <c r="IOQ86" s="395"/>
      <c r="IOR86" s="395"/>
      <c r="IOS86" s="395"/>
      <c r="IOT86" s="395"/>
      <c r="IOU86" s="395"/>
      <c r="IOV86" s="395"/>
      <c r="IOW86" s="395"/>
      <c r="IOX86" s="395"/>
      <c r="IOY86" s="395"/>
      <c r="IOZ86" s="395"/>
      <c r="IPA86" s="395"/>
      <c r="IPB86" s="395"/>
      <c r="IPC86" s="395"/>
      <c r="IPD86" s="395"/>
      <c r="IPE86" s="395"/>
      <c r="IPF86" s="395"/>
      <c r="IPG86" s="395"/>
      <c r="IPH86" s="395"/>
      <c r="IPI86" s="395"/>
      <c r="IPJ86" s="395"/>
      <c r="IPK86" s="395"/>
      <c r="IPL86" s="395"/>
      <c r="IPM86" s="395"/>
      <c r="IPN86" s="395"/>
      <c r="IPO86" s="395"/>
      <c r="IPP86" s="395"/>
      <c r="IPQ86" s="395"/>
      <c r="IPR86" s="395"/>
      <c r="IPS86" s="395"/>
      <c r="IPT86" s="395"/>
      <c r="IPU86" s="395"/>
      <c r="IPV86" s="395"/>
      <c r="IPW86" s="395"/>
      <c r="IPX86" s="395"/>
      <c r="IPY86" s="395"/>
      <c r="IPZ86" s="395"/>
      <c r="IQA86" s="395"/>
      <c r="IQB86" s="395"/>
      <c r="IQC86" s="395"/>
      <c r="IQD86" s="395"/>
      <c r="IQE86" s="395"/>
      <c r="IQF86" s="395"/>
      <c r="IQG86" s="395"/>
      <c r="IQH86" s="395"/>
      <c r="IQI86" s="395"/>
      <c r="IQJ86" s="395"/>
      <c r="IQK86" s="395"/>
      <c r="IQL86" s="395"/>
      <c r="IQM86" s="395"/>
      <c r="IQN86" s="395"/>
      <c r="IQO86" s="395"/>
      <c r="IQP86" s="395"/>
      <c r="IQQ86" s="395"/>
      <c r="IQR86" s="395"/>
      <c r="IQS86" s="395"/>
      <c r="IQT86" s="395"/>
      <c r="IQU86" s="395"/>
      <c r="IQV86" s="395"/>
      <c r="IQW86" s="395"/>
      <c r="IQX86" s="395"/>
      <c r="IQY86" s="395"/>
      <c r="IQZ86" s="395"/>
      <c r="IRA86" s="395"/>
      <c r="IRB86" s="395"/>
      <c r="IRC86" s="395"/>
      <c r="IRD86" s="395"/>
      <c r="IRE86" s="395"/>
      <c r="IRF86" s="395"/>
      <c r="IRG86" s="395"/>
      <c r="IRH86" s="395"/>
      <c r="IRI86" s="395"/>
      <c r="IRJ86" s="395"/>
      <c r="IRK86" s="395"/>
      <c r="IRL86" s="395"/>
      <c r="IRM86" s="395"/>
      <c r="IRN86" s="395"/>
      <c r="IRO86" s="395"/>
      <c r="IRP86" s="395"/>
      <c r="IRQ86" s="395"/>
      <c r="IRR86" s="395"/>
      <c r="IRS86" s="395"/>
      <c r="IRT86" s="395"/>
      <c r="IRU86" s="395"/>
      <c r="IRV86" s="395"/>
      <c r="IRW86" s="395"/>
      <c r="IRX86" s="395"/>
      <c r="IRY86" s="395"/>
      <c r="IRZ86" s="395"/>
      <c r="ISA86" s="395"/>
      <c r="ISB86" s="395"/>
      <c r="ISC86" s="395"/>
      <c r="ISD86" s="395"/>
      <c r="ISE86" s="395"/>
      <c r="ISF86" s="395"/>
      <c r="ISG86" s="395"/>
      <c r="ISH86" s="395"/>
      <c r="ISI86" s="395"/>
      <c r="ISJ86" s="395"/>
      <c r="ISK86" s="395"/>
      <c r="ISL86" s="395"/>
      <c r="ISM86" s="395"/>
      <c r="ISN86" s="395"/>
      <c r="ISO86" s="395"/>
      <c r="ISP86" s="395"/>
      <c r="ISQ86" s="395"/>
      <c r="ISR86" s="395"/>
      <c r="ISS86" s="395"/>
      <c r="IST86" s="395"/>
      <c r="ISU86" s="395"/>
      <c r="ISV86" s="395"/>
      <c r="ISW86" s="395"/>
      <c r="ISX86" s="395"/>
      <c r="ISY86" s="395"/>
      <c r="ISZ86" s="395"/>
      <c r="ITA86" s="395"/>
      <c r="ITB86" s="395"/>
      <c r="ITC86" s="395"/>
      <c r="ITD86" s="395"/>
      <c r="ITE86" s="395"/>
      <c r="ITF86" s="395"/>
      <c r="ITG86" s="395"/>
      <c r="ITH86" s="395"/>
      <c r="ITI86" s="395"/>
      <c r="ITJ86" s="395"/>
      <c r="ITK86" s="395"/>
      <c r="ITL86" s="395"/>
      <c r="ITM86" s="395"/>
      <c r="ITN86" s="395"/>
      <c r="ITO86" s="395"/>
      <c r="ITP86" s="395"/>
      <c r="ITQ86" s="395"/>
      <c r="ITR86" s="395"/>
      <c r="ITS86" s="395"/>
      <c r="ITT86" s="395"/>
      <c r="ITU86" s="395"/>
      <c r="ITV86" s="395"/>
      <c r="ITW86" s="395"/>
      <c r="ITX86" s="395"/>
      <c r="ITY86" s="395"/>
      <c r="ITZ86" s="395"/>
      <c r="IUA86" s="395"/>
      <c r="IUB86" s="395"/>
      <c r="IUC86" s="395"/>
      <c r="IUD86" s="395"/>
      <c r="IUE86" s="395"/>
      <c r="IUF86" s="395"/>
      <c r="IUG86" s="395"/>
      <c r="IUH86" s="395"/>
      <c r="IUI86" s="395"/>
      <c r="IUJ86" s="395"/>
      <c r="IUK86" s="395"/>
      <c r="IUL86" s="395"/>
      <c r="IUM86" s="395"/>
      <c r="IUN86" s="395"/>
      <c r="IUO86" s="395"/>
      <c r="IUP86" s="395"/>
      <c r="IUQ86" s="395"/>
      <c r="IUR86" s="395"/>
      <c r="IUS86" s="395"/>
      <c r="IUT86" s="395"/>
      <c r="IUU86" s="395"/>
      <c r="IUV86" s="395"/>
      <c r="IUW86" s="395"/>
      <c r="IUX86" s="395"/>
      <c r="IUY86" s="395"/>
      <c r="IUZ86" s="395"/>
      <c r="IVA86" s="395"/>
      <c r="IVB86" s="395"/>
      <c r="IVC86" s="395"/>
      <c r="IVD86" s="395"/>
      <c r="IVE86" s="395"/>
      <c r="IVF86" s="395"/>
      <c r="IVG86" s="395"/>
      <c r="IVH86" s="395"/>
      <c r="IVI86" s="395"/>
      <c r="IVJ86" s="395"/>
      <c r="IVK86" s="395"/>
      <c r="IVL86" s="395"/>
      <c r="IVM86" s="395"/>
      <c r="IVN86" s="395"/>
      <c r="IVO86" s="395"/>
      <c r="IVP86" s="395"/>
      <c r="IVQ86" s="395"/>
      <c r="IVR86" s="395"/>
      <c r="IVS86" s="395"/>
      <c r="IVT86" s="395"/>
      <c r="IVU86" s="395"/>
      <c r="IVV86" s="395"/>
      <c r="IVW86" s="395"/>
      <c r="IVX86" s="395"/>
      <c r="IVY86" s="395"/>
      <c r="IVZ86" s="395"/>
      <c r="IWA86" s="395"/>
      <c r="IWB86" s="395"/>
      <c r="IWC86" s="395"/>
      <c r="IWD86" s="395"/>
      <c r="IWE86" s="395"/>
      <c r="IWF86" s="395"/>
      <c r="IWG86" s="395"/>
      <c r="IWH86" s="395"/>
      <c r="IWI86" s="395"/>
      <c r="IWJ86" s="395"/>
      <c r="IWK86" s="395"/>
      <c r="IWL86" s="395"/>
      <c r="IWM86" s="395"/>
      <c r="IWN86" s="395"/>
      <c r="IWO86" s="395"/>
      <c r="IWP86" s="395"/>
      <c r="IWQ86" s="395"/>
      <c r="IWR86" s="395"/>
      <c r="IWS86" s="395"/>
      <c r="IWT86" s="395"/>
      <c r="IWU86" s="395"/>
      <c r="IWV86" s="395"/>
      <c r="IWW86" s="395"/>
      <c r="IWX86" s="395"/>
      <c r="IWY86" s="395"/>
      <c r="IWZ86" s="395"/>
      <c r="IXA86" s="395"/>
      <c r="IXB86" s="395"/>
      <c r="IXC86" s="395"/>
      <c r="IXD86" s="395"/>
      <c r="IXE86" s="395"/>
      <c r="IXF86" s="395"/>
      <c r="IXG86" s="395"/>
      <c r="IXH86" s="395"/>
      <c r="IXI86" s="395"/>
      <c r="IXJ86" s="395"/>
      <c r="IXK86" s="395"/>
      <c r="IXL86" s="395"/>
      <c r="IXM86" s="395"/>
      <c r="IXN86" s="395"/>
      <c r="IXO86" s="395"/>
      <c r="IXP86" s="395"/>
      <c r="IXQ86" s="395"/>
      <c r="IXR86" s="395"/>
      <c r="IXS86" s="395"/>
      <c r="IXT86" s="395"/>
      <c r="IXU86" s="395"/>
      <c r="IXV86" s="395"/>
      <c r="IXW86" s="395"/>
      <c r="IXX86" s="395"/>
      <c r="IXY86" s="395"/>
      <c r="IXZ86" s="395"/>
      <c r="IYA86" s="395"/>
      <c r="IYB86" s="395"/>
      <c r="IYC86" s="395"/>
      <c r="IYD86" s="395"/>
      <c r="IYE86" s="395"/>
      <c r="IYF86" s="395"/>
      <c r="IYG86" s="395"/>
      <c r="IYH86" s="395"/>
      <c r="IYI86" s="395"/>
      <c r="IYJ86" s="395"/>
      <c r="IYK86" s="395"/>
      <c r="IYL86" s="395"/>
      <c r="IYM86" s="395"/>
      <c r="IYN86" s="395"/>
      <c r="IYO86" s="395"/>
      <c r="IYP86" s="395"/>
      <c r="IYQ86" s="395"/>
      <c r="IYR86" s="395"/>
      <c r="IYS86" s="395"/>
      <c r="IYT86" s="395"/>
      <c r="IYU86" s="395"/>
      <c r="IYV86" s="395"/>
      <c r="IYW86" s="395"/>
      <c r="IYX86" s="395"/>
      <c r="IYY86" s="395"/>
      <c r="IYZ86" s="395"/>
      <c r="IZA86" s="395"/>
      <c r="IZB86" s="395"/>
      <c r="IZC86" s="395"/>
      <c r="IZD86" s="395"/>
      <c r="IZE86" s="395"/>
      <c r="IZF86" s="395"/>
      <c r="IZG86" s="395"/>
      <c r="IZH86" s="395"/>
      <c r="IZI86" s="395"/>
      <c r="IZJ86" s="395"/>
      <c r="IZK86" s="395"/>
      <c r="IZL86" s="395"/>
      <c r="IZM86" s="395"/>
      <c r="IZN86" s="395"/>
      <c r="IZO86" s="395"/>
      <c r="IZP86" s="395"/>
      <c r="IZQ86" s="395"/>
      <c r="IZR86" s="395"/>
      <c r="IZS86" s="395"/>
      <c r="IZT86" s="395"/>
      <c r="IZU86" s="395"/>
      <c r="IZV86" s="395"/>
      <c r="IZW86" s="395"/>
      <c r="IZX86" s="395"/>
      <c r="IZY86" s="395"/>
      <c r="IZZ86" s="395"/>
      <c r="JAA86" s="395"/>
      <c r="JAB86" s="395"/>
      <c r="JAC86" s="395"/>
      <c r="JAD86" s="395"/>
      <c r="JAE86" s="395"/>
      <c r="JAF86" s="395"/>
      <c r="JAG86" s="395"/>
      <c r="JAH86" s="395"/>
      <c r="JAI86" s="395"/>
      <c r="JAJ86" s="395"/>
      <c r="JAK86" s="395"/>
      <c r="JAL86" s="395"/>
      <c r="JAM86" s="395"/>
      <c r="JAN86" s="395"/>
      <c r="JAO86" s="395"/>
      <c r="JAP86" s="395"/>
      <c r="JAQ86" s="395"/>
      <c r="JAR86" s="395"/>
      <c r="JAS86" s="395"/>
      <c r="JAT86" s="395"/>
      <c r="JAU86" s="395"/>
      <c r="JAV86" s="395"/>
      <c r="JAW86" s="395"/>
      <c r="JAX86" s="395"/>
      <c r="JAY86" s="395"/>
      <c r="JAZ86" s="395"/>
      <c r="JBA86" s="395"/>
      <c r="JBB86" s="395"/>
      <c r="JBC86" s="395"/>
      <c r="JBD86" s="395"/>
      <c r="JBE86" s="395"/>
      <c r="JBF86" s="395"/>
      <c r="JBG86" s="395"/>
      <c r="JBH86" s="395"/>
      <c r="JBI86" s="395"/>
      <c r="JBJ86" s="395"/>
      <c r="JBK86" s="395"/>
      <c r="JBL86" s="395"/>
      <c r="JBM86" s="395"/>
      <c r="JBN86" s="395"/>
      <c r="JBO86" s="395"/>
      <c r="JBP86" s="395"/>
      <c r="JBQ86" s="395"/>
      <c r="JBR86" s="395"/>
      <c r="JBS86" s="395"/>
      <c r="JBT86" s="395"/>
      <c r="JBU86" s="395"/>
      <c r="JBV86" s="395"/>
      <c r="JBW86" s="395"/>
      <c r="JBX86" s="395"/>
      <c r="JBY86" s="395"/>
      <c r="JBZ86" s="395"/>
      <c r="JCA86" s="395"/>
      <c r="JCB86" s="395"/>
      <c r="JCC86" s="395"/>
      <c r="JCD86" s="395"/>
      <c r="JCE86" s="395"/>
      <c r="JCF86" s="395"/>
      <c r="JCG86" s="395"/>
      <c r="JCH86" s="395"/>
      <c r="JCI86" s="395"/>
      <c r="JCJ86" s="395"/>
      <c r="JCK86" s="395"/>
      <c r="JCL86" s="395"/>
      <c r="JCM86" s="395"/>
      <c r="JCN86" s="395"/>
      <c r="JCO86" s="395"/>
      <c r="JCP86" s="395"/>
      <c r="JCQ86" s="395"/>
      <c r="JCR86" s="395"/>
      <c r="JCS86" s="395"/>
      <c r="JCT86" s="395"/>
      <c r="JCU86" s="395"/>
      <c r="JCV86" s="395"/>
      <c r="JCW86" s="395"/>
      <c r="JCX86" s="395"/>
      <c r="JCY86" s="395"/>
      <c r="JCZ86" s="395"/>
      <c r="JDA86" s="395"/>
      <c r="JDB86" s="395"/>
      <c r="JDC86" s="395"/>
      <c r="JDD86" s="395"/>
      <c r="JDE86" s="395"/>
      <c r="JDF86" s="395"/>
      <c r="JDG86" s="395"/>
      <c r="JDH86" s="395"/>
      <c r="JDI86" s="395"/>
      <c r="JDJ86" s="395"/>
      <c r="JDK86" s="395"/>
      <c r="JDL86" s="395"/>
      <c r="JDM86" s="395"/>
      <c r="JDN86" s="395"/>
      <c r="JDO86" s="395"/>
      <c r="JDP86" s="395"/>
      <c r="JDQ86" s="395"/>
      <c r="JDR86" s="395"/>
      <c r="JDS86" s="395"/>
      <c r="JDT86" s="395"/>
      <c r="JDU86" s="395"/>
      <c r="JDV86" s="395"/>
      <c r="JDW86" s="395"/>
      <c r="JDX86" s="395"/>
      <c r="JDY86" s="395"/>
      <c r="JDZ86" s="395"/>
      <c r="JEA86" s="395"/>
      <c r="JEB86" s="395"/>
      <c r="JEC86" s="395"/>
      <c r="JED86" s="395"/>
      <c r="JEE86" s="395"/>
      <c r="JEF86" s="395"/>
      <c r="JEG86" s="395"/>
      <c r="JEH86" s="395"/>
      <c r="JEI86" s="395"/>
      <c r="JEJ86" s="395"/>
      <c r="JEK86" s="395"/>
      <c r="JEL86" s="395"/>
      <c r="JEM86" s="395"/>
      <c r="JEN86" s="395"/>
      <c r="JEO86" s="395"/>
      <c r="JEP86" s="395"/>
      <c r="JEQ86" s="395"/>
      <c r="JER86" s="395"/>
      <c r="JES86" s="395"/>
      <c r="JET86" s="395"/>
      <c r="JEU86" s="395"/>
      <c r="JEV86" s="395"/>
      <c r="JEW86" s="395"/>
      <c r="JEX86" s="395"/>
      <c r="JEY86" s="395"/>
      <c r="JEZ86" s="395"/>
      <c r="JFA86" s="395"/>
      <c r="JFB86" s="395"/>
      <c r="JFC86" s="395"/>
      <c r="JFD86" s="395"/>
      <c r="JFE86" s="395"/>
      <c r="JFF86" s="395"/>
      <c r="JFG86" s="395"/>
      <c r="JFH86" s="395"/>
      <c r="JFI86" s="395"/>
      <c r="JFJ86" s="395"/>
      <c r="JFK86" s="395"/>
      <c r="JFL86" s="395"/>
      <c r="JFM86" s="395"/>
      <c r="JFN86" s="395"/>
      <c r="JFO86" s="395"/>
      <c r="JFP86" s="395"/>
      <c r="JFQ86" s="395"/>
      <c r="JFR86" s="395"/>
      <c r="JFS86" s="395"/>
      <c r="JFT86" s="395"/>
      <c r="JFU86" s="395"/>
      <c r="JFV86" s="395"/>
      <c r="JFW86" s="395"/>
      <c r="JFX86" s="395"/>
      <c r="JFY86" s="395"/>
      <c r="JFZ86" s="395"/>
      <c r="JGA86" s="395"/>
      <c r="JGB86" s="395"/>
      <c r="JGC86" s="395"/>
      <c r="JGD86" s="395"/>
      <c r="JGE86" s="395"/>
      <c r="JGF86" s="395"/>
      <c r="JGG86" s="395"/>
      <c r="JGH86" s="395"/>
      <c r="JGI86" s="395"/>
      <c r="JGJ86" s="395"/>
      <c r="JGK86" s="395"/>
      <c r="JGL86" s="395"/>
      <c r="JGM86" s="395"/>
      <c r="JGN86" s="395"/>
      <c r="JGO86" s="395"/>
      <c r="JGP86" s="395"/>
      <c r="JGQ86" s="395"/>
      <c r="JGR86" s="395"/>
      <c r="JGS86" s="395"/>
      <c r="JGT86" s="395"/>
      <c r="JGU86" s="395"/>
      <c r="JGV86" s="395"/>
      <c r="JGW86" s="395"/>
      <c r="JGX86" s="395"/>
      <c r="JGY86" s="395"/>
      <c r="JGZ86" s="395"/>
      <c r="JHA86" s="395"/>
      <c r="JHB86" s="395"/>
      <c r="JHC86" s="395"/>
      <c r="JHD86" s="395"/>
      <c r="JHE86" s="395"/>
      <c r="JHF86" s="395"/>
      <c r="JHG86" s="395"/>
      <c r="JHH86" s="395"/>
      <c r="JHI86" s="395"/>
      <c r="JHJ86" s="395"/>
      <c r="JHK86" s="395"/>
      <c r="JHL86" s="395"/>
      <c r="JHM86" s="395"/>
      <c r="JHN86" s="395"/>
      <c r="JHO86" s="395"/>
      <c r="JHP86" s="395"/>
      <c r="JHQ86" s="395"/>
      <c r="JHR86" s="395"/>
      <c r="JHS86" s="395"/>
      <c r="JHT86" s="395"/>
      <c r="JHU86" s="395"/>
      <c r="JHV86" s="395"/>
      <c r="JHW86" s="395"/>
      <c r="JHX86" s="395"/>
      <c r="JHY86" s="395"/>
      <c r="JHZ86" s="395"/>
      <c r="JIA86" s="395"/>
      <c r="JIB86" s="395"/>
      <c r="JIC86" s="395"/>
      <c r="JID86" s="395"/>
      <c r="JIE86" s="395"/>
      <c r="JIF86" s="395"/>
      <c r="JIG86" s="395"/>
      <c r="JIH86" s="395"/>
      <c r="JII86" s="395"/>
      <c r="JIJ86" s="395"/>
      <c r="JIK86" s="395"/>
      <c r="JIL86" s="395"/>
      <c r="JIM86" s="395"/>
      <c r="JIN86" s="395"/>
      <c r="JIO86" s="395"/>
      <c r="JIP86" s="395"/>
      <c r="JIQ86" s="395"/>
      <c r="JIR86" s="395"/>
      <c r="JIS86" s="395"/>
      <c r="JIT86" s="395"/>
      <c r="JIU86" s="395"/>
      <c r="JIV86" s="395"/>
      <c r="JIW86" s="395"/>
      <c r="JIX86" s="395"/>
      <c r="JIY86" s="395"/>
      <c r="JIZ86" s="395"/>
      <c r="JJA86" s="395"/>
      <c r="JJB86" s="395"/>
      <c r="JJC86" s="395"/>
      <c r="JJD86" s="395"/>
      <c r="JJE86" s="395"/>
      <c r="JJF86" s="395"/>
      <c r="JJG86" s="395"/>
      <c r="JJH86" s="395"/>
      <c r="JJI86" s="395"/>
      <c r="JJJ86" s="395"/>
      <c r="JJK86" s="395"/>
      <c r="JJL86" s="395"/>
      <c r="JJM86" s="395"/>
      <c r="JJN86" s="395"/>
      <c r="JJO86" s="395"/>
      <c r="JJP86" s="395"/>
      <c r="JJQ86" s="395"/>
      <c r="JJR86" s="395"/>
      <c r="JJS86" s="395"/>
      <c r="JJT86" s="395"/>
      <c r="JJU86" s="395"/>
      <c r="JJV86" s="395"/>
      <c r="JJW86" s="395"/>
      <c r="JJX86" s="395"/>
      <c r="JJY86" s="395"/>
      <c r="JJZ86" s="395"/>
      <c r="JKA86" s="395"/>
      <c r="JKB86" s="395"/>
      <c r="JKC86" s="395"/>
      <c r="JKD86" s="395"/>
      <c r="JKE86" s="395"/>
      <c r="JKF86" s="395"/>
      <c r="JKG86" s="395"/>
      <c r="JKH86" s="395"/>
      <c r="JKI86" s="395"/>
      <c r="JKJ86" s="395"/>
      <c r="JKK86" s="395"/>
      <c r="JKL86" s="395"/>
      <c r="JKM86" s="395"/>
      <c r="JKN86" s="395"/>
      <c r="JKO86" s="395"/>
      <c r="JKP86" s="395"/>
      <c r="JKQ86" s="395"/>
      <c r="JKR86" s="395"/>
      <c r="JKS86" s="395"/>
      <c r="JKT86" s="395"/>
      <c r="JKU86" s="395"/>
      <c r="JKV86" s="395"/>
      <c r="JKW86" s="395"/>
      <c r="JKX86" s="395"/>
      <c r="JKY86" s="395"/>
      <c r="JKZ86" s="395"/>
      <c r="JLA86" s="395"/>
      <c r="JLB86" s="395"/>
      <c r="JLC86" s="395"/>
      <c r="JLD86" s="395"/>
      <c r="JLE86" s="395"/>
      <c r="JLF86" s="395"/>
      <c r="JLG86" s="395"/>
      <c r="JLH86" s="395"/>
      <c r="JLI86" s="395"/>
      <c r="JLJ86" s="395"/>
      <c r="JLK86" s="395"/>
      <c r="JLL86" s="395"/>
      <c r="JLM86" s="395"/>
      <c r="JLN86" s="395"/>
      <c r="JLO86" s="395"/>
      <c r="JLP86" s="395"/>
      <c r="JLQ86" s="395"/>
      <c r="JLR86" s="395"/>
      <c r="JLS86" s="395"/>
      <c r="JLT86" s="395"/>
      <c r="JLU86" s="395"/>
      <c r="JLV86" s="395"/>
      <c r="JLW86" s="395"/>
      <c r="JLX86" s="395"/>
      <c r="JLY86" s="395"/>
      <c r="JLZ86" s="395"/>
      <c r="JMA86" s="395"/>
      <c r="JMB86" s="395"/>
      <c r="JMC86" s="395"/>
      <c r="JMD86" s="395"/>
      <c r="JME86" s="395"/>
      <c r="JMF86" s="395"/>
      <c r="JMG86" s="395"/>
      <c r="JMH86" s="395"/>
      <c r="JMI86" s="395"/>
      <c r="JMJ86" s="395"/>
      <c r="JMK86" s="395"/>
      <c r="JML86" s="395"/>
      <c r="JMM86" s="395"/>
      <c r="JMN86" s="395"/>
      <c r="JMO86" s="395"/>
      <c r="JMP86" s="395"/>
      <c r="JMQ86" s="395"/>
      <c r="JMR86" s="395"/>
      <c r="JMS86" s="395"/>
      <c r="JMT86" s="395"/>
      <c r="JMU86" s="395"/>
      <c r="JMV86" s="395"/>
      <c r="JMW86" s="395"/>
      <c r="JMX86" s="395"/>
      <c r="JMY86" s="395"/>
      <c r="JMZ86" s="395"/>
      <c r="JNA86" s="395"/>
      <c r="JNB86" s="395"/>
      <c r="JNC86" s="395"/>
      <c r="JND86" s="395"/>
      <c r="JNE86" s="395"/>
      <c r="JNF86" s="395"/>
      <c r="JNG86" s="395"/>
      <c r="JNH86" s="395"/>
      <c r="JNI86" s="395"/>
      <c r="JNJ86" s="395"/>
      <c r="JNK86" s="395"/>
      <c r="JNL86" s="395"/>
      <c r="JNM86" s="395"/>
      <c r="JNN86" s="395"/>
      <c r="JNO86" s="395"/>
      <c r="JNP86" s="395"/>
      <c r="JNQ86" s="395"/>
      <c r="JNR86" s="395"/>
      <c r="JNS86" s="395"/>
      <c r="JNT86" s="395"/>
      <c r="JNU86" s="395"/>
      <c r="JNV86" s="395"/>
      <c r="JNW86" s="395"/>
      <c r="JNX86" s="395"/>
      <c r="JNY86" s="395"/>
      <c r="JNZ86" s="395"/>
      <c r="JOA86" s="395"/>
      <c r="JOB86" s="395"/>
      <c r="JOC86" s="395"/>
      <c r="JOD86" s="395"/>
      <c r="JOE86" s="395"/>
      <c r="JOF86" s="395"/>
      <c r="JOG86" s="395"/>
      <c r="JOH86" s="395"/>
      <c r="JOI86" s="395"/>
      <c r="JOJ86" s="395"/>
      <c r="JOK86" s="395"/>
      <c r="JOL86" s="395"/>
      <c r="JOM86" s="395"/>
      <c r="JON86" s="395"/>
      <c r="JOO86" s="395"/>
      <c r="JOP86" s="395"/>
      <c r="JOQ86" s="395"/>
      <c r="JOR86" s="395"/>
      <c r="JOS86" s="395"/>
      <c r="JOT86" s="395"/>
      <c r="JOU86" s="395"/>
      <c r="JOV86" s="395"/>
      <c r="JOW86" s="395"/>
      <c r="JOX86" s="395"/>
      <c r="JOY86" s="395"/>
      <c r="JOZ86" s="395"/>
      <c r="JPA86" s="395"/>
      <c r="JPB86" s="395"/>
      <c r="JPC86" s="395"/>
      <c r="JPD86" s="395"/>
      <c r="JPE86" s="395"/>
      <c r="JPF86" s="395"/>
      <c r="JPG86" s="395"/>
      <c r="JPH86" s="395"/>
      <c r="JPI86" s="395"/>
      <c r="JPJ86" s="395"/>
      <c r="JPK86" s="395"/>
      <c r="JPL86" s="395"/>
      <c r="JPM86" s="395"/>
      <c r="JPN86" s="395"/>
      <c r="JPO86" s="395"/>
      <c r="JPP86" s="395"/>
      <c r="JPQ86" s="395"/>
      <c r="JPR86" s="395"/>
      <c r="JPS86" s="395"/>
      <c r="JPT86" s="395"/>
      <c r="JPU86" s="395"/>
      <c r="JPV86" s="395"/>
      <c r="JPW86" s="395"/>
      <c r="JPX86" s="395"/>
      <c r="JPY86" s="395"/>
      <c r="JPZ86" s="395"/>
      <c r="JQA86" s="395"/>
      <c r="JQB86" s="395"/>
      <c r="JQC86" s="395"/>
      <c r="JQD86" s="395"/>
      <c r="JQE86" s="395"/>
      <c r="JQF86" s="395"/>
      <c r="JQG86" s="395"/>
      <c r="JQH86" s="395"/>
      <c r="JQI86" s="395"/>
      <c r="JQJ86" s="395"/>
      <c r="JQK86" s="395"/>
      <c r="JQL86" s="395"/>
      <c r="JQM86" s="395"/>
      <c r="JQN86" s="395"/>
      <c r="JQO86" s="395"/>
      <c r="JQP86" s="395"/>
      <c r="JQQ86" s="395"/>
      <c r="JQR86" s="395"/>
      <c r="JQS86" s="395"/>
      <c r="JQT86" s="395"/>
      <c r="JQU86" s="395"/>
      <c r="JQV86" s="395"/>
      <c r="JQW86" s="395"/>
      <c r="JQX86" s="395"/>
      <c r="JQY86" s="395"/>
      <c r="JQZ86" s="395"/>
      <c r="JRA86" s="395"/>
      <c r="JRB86" s="395"/>
      <c r="JRC86" s="395"/>
      <c r="JRD86" s="395"/>
      <c r="JRE86" s="395"/>
      <c r="JRF86" s="395"/>
      <c r="JRG86" s="395"/>
      <c r="JRH86" s="395"/>
      <c r="JRI86" s="395"/>
      <c r="JRJ86" s="395"/>
      <c r="JRK86" s="395"/>
      <c r="JRL86" s="395"/>
      <c r="JRM86" s="395"/>
      <c r="JRN86" s="395"/>
      <c r="JRO86" s="395"/>
      <c r="JRP86" s="395"/>
      <c r="JRQ86" s="395"/>
      <c r="JRR86" s="395"/>
      <c r="JRS86" s="395"/>
      <c r="JRT86" s="395"/>
      <c r="JRU86" s="395"/>
      <c r="JRV86" s="395"/>
      <c r="JRW86" s="395"/>
      <c r="JRX86" s="395"/>
      <c r="JRY86" s="395"/>
      <c r="JRZ86" s="395"/>
      <c r="JSA86" s="395"/>
      <c r="JSB86" s="395"/>
      <c r="JSC86" s="395"/>
      <c r="JSD86" s="395"/>
      <c r="JSE86" s="395"/>
      <c r="JSF86" s="395"/>
      <c r="JSG86" s="395"/>
      <c r="JSH86" s="395"/>
      <c r="JSI86" s="395"/>
      <c r="JSJ86" s="395"/>
      <c r="JSK86" s="395"/>
      <c r="JSL86" s="395"/>
      <c r="JSM86" s="395"/>
      <c r="JSN86" s="395"/>
      <c r="JSO86" s="395"/>
      <c r="JSP86" s="395"/>
      <c r="JSQ86" s="395"/>
      <c r="JSR86" s="395"/>
      <c r="JSS86" s="395"/>
      <c r="JST86" s="395"/>
      <c r="JSU86" s="395"/>
      <c r="JSV86" s="395"/>
      <c r="JSW86" s="395"/>
      <c r="JSX86" s="395"/>
      <c r="JSY86" s="395"/>
      <c r="JSZ86" s="395"/>
      <c r="JTA86" s="395"/>
      <c r="JTB86" s="395"/>
      <c r="JTC86" s="395"/>
      <c r="JTD86" s="395"/>
      <c r="JTE86" s="395"/>
      <c r="JTF86" s="395"/>
      <c r="JTG86" s="395"/>
      <c r="JTH86" s="395"/>
      <c r="JTI86" s="395"/>
      <c r="JTJ86" s="395"/>
      <c r="JTK86" s="395"/>
      <c r="JTL86" s="395"/>
      <c r="JTM86" s="395"/>
      <c r="JTN86" s="395"/>
      <c r="JTO86" s="395"/>
      <c r="JTP86" s="395"/>
      <c r="JTQ86" s="395"/>
      <c r="JTR86" s="395"/>
      <c r="JTS86" s="395"/>
      <c r="JTT86" s="395"/>
      <c r="JTU86" s="395"/>
      <c r="JTV86" s="395"/>
      <c r="JTW86" s="395"/>
      <c r="JTX86" s="395"/>
      <c r="JTY86" s="395"/>
      <c r="JTZ86" s="395"/>
      <c r="JUA86" s="395"/>
      <c r="JUB86" s="395"/>
      <c r="JUC86" s="395"/>
      <c r="JUD86" s="395"/>
      <c r="JUE86" s="395"/>
      <c r="JUF86" s="395"/>
      <c r="JUG86" s="395"/>
      <c r="JUH86" s="395"/>
      <c r="JUI86" s="395"/>
      <c r="JUJ86" s="395"/>
      <c r="JUK86" s="395"/>
      <c r="JUL86" s="395"/>
      <c r="JUM86" s="395"/>
      <c r="JUN86" s="395"/>
      <c r="JUO86" s="395"/>
      <c r="JUP86" s="395"/>
      <c r="JUQ86" s="395"/>
      <c r="JUR86" s="395"/>
      <c r="JUS86" s="395"/>
      <c r="JUT86" s="395"/>
      <c r="JUU86" s="395"/>
      <c r="JUV86" s="395"/>
      <c r="JUW86" s="395"/>
      <c r="JUX86" s="395"/>
      <c r="JUY86" s="395"/>
      <c r="JUZ86" s="395"/>
      <c r="JVA86" s="395"/>
      <c r="JVB86" s="395"/>
      <c r="JVC86" s="395"/>
      <c r="JVD86" s="395"/>
      <c r="JVE86" s="395"/>
      <c r="JVF86" s="395"/>
      <c r="JVG86" s="395"/>
      <c r="JVH86" s="395"/>
      <c r="JVI86" s="395"/>
      <c r="JVJ86" s="395"/>
      <c r="JVK86" s="395"/>
      <c r="JVL86" s="395"/>
      <c r="JVM86" s="395"/>
      <c r="JVN86" s="395"/>
      <c r="JVO86" s="395"/>
      <c r="JVP86" s="395"/>
      <c r="JVQ86" s="395"/>
      <c r="JVR86" s="395"/>
      <c r="JVS86" s="395"/>
      <c r="JVT86" s="395"/>
      <c r="JVU86" s="395"/>
      <c r="JVV86" s="395"/>
      <c r="JVW86" s="395"/>
      <c r="JVX86" s="395"/>
      <c r="JVY86" s="395"/>
      <c r="JVZ86" s="395"/>
      <c r="JWA86" s="395"/>
      <c r="JWB86" s="395"/>
      <c r="JWC86" s="395"/>
      <c r="JWD86" s="395"/>
      <c r="JWE86" s="395"/>
      <c r="JWF86" s="395"/>
      <c r="JWG86" s="395"/>
      <c r="JWH86" s="395"/>
      <c r="JWI86" s="395"/>
      <c r="JWJ86" s="395"/>
      <c r="JWK86" s="395"/>
      <c r="JWL86" s="395"/>
      <c r="JWM86" s="395"/>
      <c r="JWN86" s="395"/>
      <c r="JWO86" s="395"/>
      <c r="JWP86" s="395"/>
      <c r="JWQ86" s="395"/>
      <c r="JWR86" s="395"/>
      <c r="JWS86" s="395"/>
      <c r="JWT86" s="395"/>
      <c r="JWU86" s="395"/>
      <c r="JWV86" s="395"/>
      <c r="JWW86" s="395"/>
      <c r="JWX86" s="395"/>
      <c r="JWY86" s="395"/>
      <c r="JWZ86" s="395"/>
      <c r="JXA86" s="395"/>
      <c r="JXB86" s="395"/>
      <c r="JXC86" s="395"/>
      <c r="JXD86" s="395"/>
      <c r="JXE86" s="395"/>
      <c r="JXF86" s="395"/>
      <c r="JXG86" s="395"/>
      <c r="JXH86" s="395"/>
      <c r="JXI86" s="395"/>
      <c r="JXJ86" s="395"/>
      <c r="JXK86" s="395"/>
      <c r="JXL86" s="395"/>
      <c r="JXM86" s="395"/>
      <c r="JXN86" s="395"/>
      <c r="JXO86" s="395"/>
      <c r="JXP86" s="395"/>
      <c r="JXQ86" s="395"/>
      <c r="JXR86" s="395"/>
      <c r="JXS86" s="395"/>
      <c r="JXT86" s="395"/>
      <c r="JXU86" s="395"/>
      <c r="JXV86" s="395"/>
      <c r="JXW86" s="395"/>
      <c r="JXX86" s="395"/>
      <c r="JXY86" s="395"/>
      <c r="JXZ86" s="395"/>
      <c r="JYA86" s="395"/>
      <c r="JYB86" s="395"/>
      <c r="JYC86" s="395"/>
      <c r="JYD86" s="395"/>
      <c r="JYE86" s="395"/>
      <c r="JYF86" s="395"/>
      <c r="JYG86" s="395"/>
      <c r="JYH86" s="395"/>
      <c r="JYI86" s="395"/>
      <c r="JYJ86" s="395"/>
      <c r="JYK86" s="395"/>
      <c r="JYL86" s="395"/>
      <c r="JYM86" s="395"/>
      <c r="JYN86" s="395"/>
      <c r="JYO86" s="395"/>
      <c r="JYP86" s="395"/>
      <c r="JYQ86" s="395"/>
      <c r="JYR86" s="395"/>
      <c r="JYS86" s="395"/>
      <c r="JYT86" s="395"/>
      <c r="JYU86" s="395"/>
      <c r="JYV86" s="395"/>
      <c r="JYW86" s="395"/>
      <c r="JYX86" s="395"/>
      <c r="JYY86" s="395"/>
      <c r="JYZ86" s="395"/>
      <c r="JZA86" s="395"/>
      <c r="JZB86" s="395"/>
      <c r="JZC86" s="395"/>
      <c r="JZD86" s="395"/>
      <c r="JZE86" s="395"/>
      <c r="JZF86" s="395"/>
      <c r="JZG86" s="395"/>
      <c r="JZH86" s="395"/>
      <c r="JZI86" s="395"/>
      <c r="JZJ86" s="395"/>
      <c r="JZK86" s="395"/>
      <c r="JZL86" s="395"/>
      <c r="JZM86" s="395"/>
      <c r="JZN86" s="395"/>
      <c r="JZO86" s="395"/>
      <c r="JZP86" s="395"/>
      <c r="JZQ86" s="395"/>
      <c r="JZR86" s="395"/>
      <c r="JZS86" s="395"/>
      <c r="JZT86" s="395"/>
      <c r="JZU86" s="395"/>
      <c r="JZV86" s="395"/>
      <c r="JZW86" s="395"/>
      <c r="JZX86" s="395"/>
      <c r="JZY86" s="395"/>
      <c r="JZZ86" s="395"/>
      <c r="KAA86" s="395"/>
      <c r="KAB86" s="395"/>
      <c r="KAC86" s="395"/>
      <c r="KAD86" s="395"/>
      <c r="KAE86" s="395"/>
      <c r="KAF86" s="395"/>
      <c r="KAG86" s="395"/>
      <c r="KAH86" s="395"/>
      <c r="KAI86" s="395"/>
      <c r="KAJ86" s="395"/>
      <c r="KAK86" s="395"/>
      <c r="KAL86" s="395"/>
      <c r="KAM86" s="395"/>
      <c r="KAN86" s="395"/>
      <c r="KAO86" s="395"/>
      <c r="KAP86" s="395"/>
      <c r="KAQ86" s="395"/>
      <c r="KAR86" s="395"/>
      <c r="KAS86" s="395"/>
      <c r="KAT86" s="395"/>
      <c r="KAU86" s="395"/>
      <c r="KAV86" s="395"/>
      <c r="KAW86" s="395"/>
      <c r="KAX86" s="395"/>
      <c r="KAY86" s="395"/>
      <c r="KAZ86" s="395"/>
      <c r="KBA86" s="395"/>
      <c r="KBB86" s="395"/>
      <c r="KBC86" s="395"/>
      <c r="KBD86" s="395"/>
      <c r="KBE86" s="395"/>
      <c r="KBF86" s="395"/>
      <c r="KBG86" s="395"/>
      <c r="KBH86" s="395"/>
      <c r="KBI86" s="395"/>
      <c r="KBJ86" s="395"/>
      <c r="KBK86" s="395"/>
      <c r="KBL86" s="395"/>
      <c r="KBM86" s="395"/>
      <c r="KBN86" s="395"/>
      <c r="KBO86" s="395"/>
      <c r="KBP86" s="395"/>
      <c r="KBQ86" s="395"/>
      <c r="KBR86" s="395"/>
      <c r="KBS86" s="395"/>
      <c r="KBT86" s="395"/>
      <c r="KBU86" s="395"/>
      <c r="KBV86" s="395"/>
      <c r="KBW86" s="395"/>
      <c r="KBX86" s="395"/>
      <c r="KBY86" s="395"/>
      <c r="KBZ86" s="395"/>
      <c r="KCA86" s="395"/>
      <c r="KCB86" s="395"/>
      <c r="KCC86" s="395"/>
      <c r="KCD86" s="395"/>
      <c r="KCE86" s="395"/>
      <c r="KCF86" s="395"/>
      <c r="KCG86" s="395"/>
      <c r="KCH86" s="395"/>
      <c r="KCI86" s="395"/>
      <c r="KCJ86" s="395"/>
      <c r="KCK86" s="395"/>
      <c r="KCL86" s="395"/>
      <c r="KCM86" s="395"/>
      <c r="KCN86" s="395"/>
      <c r="KCO86" s="395"/>
      <c r="KCP86" s="395"/>
      <c r="KCQ86" s="395"/>
      <c r="KCR86" s="395"/>
      <c r="KCS86" s="395"/>
      <c r="KCT86" s="395"/>
      <c r="KCU86" s="395"/>
      <c r="KCV86" s="395"/>
      <c r="KCW86" s="395"/>
      <c r="KCX86" s="395"/>
      <c r="KCY86" s="395"/>
      <c r="KCZ86" s="395"/>
      <c r="KDA86" s="395"/>
      <c r="KDB86" s="395"/>
      <c r="KDC86" s="395"/>
      <c r="KDD86" s="395"/>
      <c r="KDE86" s="395"/>
      <c r="KDF86" s="395"/>
      <c r="KDG86" s="395"/>
      <c r="KDH86" s="395"/>
      <c r="KDI86" s="395"/>
      <c r="KDJ86" s="395"/>
      <c r="KDK86" s="395"/>
      <c r="KDL86" s="395"/>
      <c r="KDM86" s="395"/>
      <c r="KDN86" s="395"/>
      <c r="KDO86" s="395"/>
      <c r="KDP86" s="395"/>
      <c r="KDQ86" s="395"/>
      <c r="KDR86" s="395"/>
      <c r="KDS86" s="395"/>
      <c r="KDT86" s="395"/>
      <c r="KDU86" s="395"/>
      <c r="KDV86" s="395"/>
      <c r="KDW86" s="395"/>
      <c r="KDX86" s="395"/>
      <c r="KDY86" s="395"/>
      <c r="KDZ86" s="395"/>
      <c r="KEA86" s="395"/>
      <c r="KEB86" s="395"/>
      <c r="KEC86" s="395"/>
      <c r="KED86" s="395"/>
      <c r="KEE86" s="395"/>
      <c r="KEF86" s="395"/>
      <c r="KEG86" s="395"/>
      <c r="KEH86" s="395"/>
      <c r="KEI86" s="395"/>
      <c r="KEJ86" s="395"/>
      <c r="KEK86" s="395"/>
      <c r="KEL86" s="395"/>
      <c r="KEM86" s="395"/>
      <c r="KEN86" s="395"/>
      <c r="KEO86" s="395"/>
      <c r="KEP86" s="395"/>
      <c r="KEQ86" s="395"/>
      <c r="KER86" s="395"/>
      <c r="KES86" s="395"/>
      <c r="KET86" s="395"/>
      <c r="KEU86" s="395"/>
      <c r="KEV86" s="395"/>
      <c r="KEW86" s="395"/>
      <c r="KEX86" s="395"/>
      <c r="KEY86" s="395"/>
      <c r="KEZ86" s="395"/>
      <c r="KFA86" s="395"/>
      <c r="KFB86" s="395"/>
      <c r="KFC86" s="395"/>
      <c r="KFD86" s="395"/>
      <c r="KFE86" s="395"/>
      <c r="KFF86" s="395"/>
      <c r="KFG86" s="395"/>
      <c r="KFH86" s="395"/>
      <c r="KFI86" s="395"/>
      <c r="KFJ86" s="395"/>
      <c r="KFK86" s="395"/>
      <c r="KFL86" s="395"/>
      <c r="KFM86" s="395"/>
      <c r="KFN86" s="395"/>
      <c r="KFO86" s="395"/>
      <c r="KFP86" s="395"/>
      <c r="KFQ86" s="395"/>
      <c r="KFR86" s="395"/>
      <c r="KFS86" s="395"/>
      <c r="KFT86" s="395"/>
      <c r="KFU86" s="395"/>
      <c r="KFV86" s="395"/>
      <c r="KFW86" s="395"/>
      <c r="KFX86" s="395"/>
      <c r="KFY86" s="395"/>
      <c r="KFZ86" s="395"/>
      <c r="KGA86" s="395"/>
      <c r="KGB86" s="395"/>
      <c r="KGC86" s="395"/>
      <c r="KGD86" s="395"/>
      <c r="KGE86" s="395"/>
      <c r="KGF86" s="395"/>
      <c r="KGG86" s="395"/>
      <c r="KGH86" s="395"/>
      <c r="KGI86" s="395"/>
      <c r="KGJ86" s="395"/>
      <c r="KGK86" s="395"/>
      <c r="KGL86" s="395"/>
      <c r="KGM86" s="395"/>
      <c r="KGN86" s="395"/>
      <c r="KGO86" s="395"/>
      <c r="KGP86" s="395"/>
      <c r="KGQ86" s="395"/>
      <c r="KGR86" s="395"/>
      <c r="KGS86" s="395"/>
      <c r="KGT86" s="395"/>
      <c r="KGU86" s="395"/>
      <c r="KGV86" s="395"/>
      <c r="KGW86" s="395"/>
      <c r="KGX86" s="395"/>
      <c r="KGY86" s="395"/>
      <c r="KGZ86" s="395"/>
      <c r="KHA86" s="395"/>
      <c r="KHB86" s="395"/>
      <c r="KHC86" s="395"/>
      <c r="KHD86" s="395"/>
      <c r="KHE86" s="395"/>
      <c r="KHF86" s="395"/>
      <c r="KHG86" s="395"/>
      <c r="KHH86" s="395"/>
      <c r="KHI86" s="395"/>
      <c r="KHJ86" s="395"/>
      <c r="KHK86" s="395"/>
      <c r="KHL86" s="395"/>
      <c r="KHM86" s="395"/>
      <c r="KHN86" s="395"/>
      <c r="KHO86" s="395"/>
      <c r="KHP86" s="395"/>
      <c r="KHQ86" s="395"/>
      <c r="KHR86" s="395"/>
      <c r="KHS86" s="395"/>
      <c r="KHT86" s="395"/>
      <c r="KHU86" s="395"/>
      <c r="KHV86" s="395"/>
      <c r="KHW86" s="395"/>
      <c r="KHX86" s="395"/>
      <c r="KHY86" s="395"/>
      <c r="KHZ86" s="395"/>
      <c r="KIA86" s="395"/>
      <c r="KIB86" s="395"/>
      <c r="KIC86" s="395"/>
      <c r="KID86" s="395"/>
      <c r="KIE86" s="395"/>
      <c r="KIF86" s="395"/>
      <c r="KIG86" s="395"/>
      <c r="KIH86" s="395"/>
      <c r="KII86" s="395"/>
      <c r="KIJ86" s="395"/>
      <c r="KIK86" s="395"/>
      <c r="KIL86" s="395"/>
      <c r="KIM86" s="395"/>
      <c r="KIN86" s="395"/>
      <c r="KIO86" s="395"/>
      <c r="KIP86" s="395"/>
      <c r="KIQ86" s="395"/>
      <c r="KIR86" s="395"/>
      <c r="KIS86" s="395"/>
      <c r="KIT86" s="395"/>
      <c r="KIU86" s="395"/>
      <c r="KIV86" s="395"/>
      <c r="KIW86" s="395"/>
      <c r="KIX86" s="395"/>
      <c r="KIY86" s="395"/>
      <c r="KIZ86" s="395"/>
      <c r="KJA86" s="395"/>
      <c r="KJB86" s="395"/>
      <c r="KJC86" s="395"/>
      <c r="KJD86" s="395"/>
      <c r="KJE86" s="395"/>
      <c r="KJF86" s="395"/>
      <c r="KJG86" s="395"/>
      <c r="KJH86" s="395"/>
      <c r="KJI86" s="395"/>
      <c r="KJJ86" s="395"/>
      <c r="KJK86" s="395"/>
      <c r="KJL86" s="395"/>
      <c r="KJM86" s="395"/>
      <c r="KJN86" s="395"/>
      <c r="KJO86" s="395"/>
      <c r="KJP86" s="395"/>
      <c r="KJQ86" s="395"/>
      <c r="KJR86" s="395"/>
      <c r="KJS86" s="395"/>
      <c r="KJT86" s="395"/>
      <c r="KJU86" s="395"/>
      <c r="KJV86" s="395"/>
      <c r="KJW86" s="395"/>
      <c r="KJX86" s="395"/>
      <c r="KJY86" s="395"/>
      <c r="KJZ86" s="395"/>
      <c r="KKA86" s="395"/>
      <c r="KKB86" s="395"/>
      <c r="KKC86" s="395"/>
      <c r="KKD86" s="395"/>
      <c r="KKE86" s="395"/>
      <c r="KKF86" s="395"/>
      <c r="KKG86" s="395"/>
      <c r="KKH86" s="395"/>
      <c r="KKI86" s="395"/>
      <c r="KKJ86" s="395"/>
      <c r="KKK86" s="395"/>
      <c r="KKL86" s="395"/>
      <c r="KKM86" s="395"/>
      <c r="KKN86" s="395"/>
      <c r="KKO86" s="395"/>
      <c r="KKP86" s="395"/>
      <c r="KKQ86" s="395"/>
      <c r="KKR86" s="395"/>
      <c r="KKS86" s="395"/>
      <c r="KKT86" s="395"/>
      <c r="KKU86" s="395"/>
      <c r="KKV86" s="395"/>
      <c r="KKW86" s="395"/>
      <c r="KKX86" s="395"/>
      <c r="KKY86" s="395"/>
      <c r="KKZ86" s="395"/>
      <c r="KLA86" s="395"/>
      <c r="KLB86" s="395"/>
      <c r="KLC86" s="395"/>
      <c r="KLD86" s="395"/>
      <c r="KLE86" s="395"/>
      <c r="KLF86" s="395"/>
      <c r="KLG86" s="395"/>
      <c r="KLH86" s="395"/>
      <c r="KLI86" s="395"/>
      <c r="KLJ86" s="395"/>
      <c r="KLK86" s="395"/>
      <c r="KLL86" s="395"/>
      <c r="KLM86" s="395"/>
      <c r="KLN86" s="395"/>
      <c r="KLO86" s="395"/>
      <c r="KLP86" s="395"/>
      <c r="KLQ86" s="395"/>
      <c r="KLR86" s="395"/>
      <c r="KLS86" s="395"/>
      <c r="KLT86" s="395"/>
      <c r="KLU86" s="395"/>
      <c r="KLV86" s="395"/>
      <c r="KLW86" s="395"/>
      <c r="KLX86" s="395"/>
      <c r="KLY86" s="395"/>
      <c r="KLZ86" s="395"/>
      <c r="KMA86" s="395"/>
      <c r="KMB86" s="395"/>
      <c r="KMC86" s="395"/>
      <c r="KMD86" s="395"/>
      <c r="KME86" s="395"/>
      <c r="KMF86" s="395"/>
      <c r="KMG86" s="395"/>
      <c r="KMH86" s="395"/>
      <c r="KMI86" s="395"/>
      <c r="KMJ86" s="395"/>
      <c r="KMK86" s="395"/>
      <c r="KML86" s="395"/>
      <c r="KMM86" s="395"/>
      <c r="KMN86" s="395"/>
      <c r="KMO86" s="395"/>
      <c r="KMP86" s="395"/>
      <c r="KMQ86" s="395"/>
      <c r="KMR86" s="395"/>
      <c r="KMS86" s="395"/>
      <c r="KMT86" s="395"/>
      <c r="KMU86" s="395"/>
      <c r="KMV86" s="395"/>
      <c r="KMW86" s="395"/>
      <c r="KMX86" s="395"/>
      <c r="KMY86" s="395"/>
      <c r="KMZ86" s="395"/>
      <c r="KNA86" s="395"/>
      <c r="KNB86" s="395"/>
      <c r="KNC86" s="395"/>
      <c r="KND86" s="395"/>
      <c r="KNE86" s="395"/>
      <c r="KNF86" s="395"/>
      <c r="KNG86" s="395"/>
      <c r="KNH86" s="395"/>
      <c r="KNI86" s="395"/>
      <c r="KNJ86" s="395"/>
      <c r="KNK86" s="395"/>
      <c r="KNL86" s="395"/>
      <c r="KNM86" s="395"/>
      <c r="KNN86" s="395"/>
      <c r="KNO86" s="395"/>
      <c r="KNP86" s="395"/>
      <c r="KNQ86" s="395"/>
      <c r="KNR86" s="395"/>
      <c r="KNS86" s="395"/>
      <c r="KNT86" s="395"/>
      <c r="KNU86" s="395"/>
      <c r="KNV86" s="395"/>
      <c r="KNW86" s="395"/>
      <c r="KNX86" s="395"/>
      <c r="KNY86" s="395"/>
      <c r="KNZ86" s="395"/>
      <c r="KOA86" s="395"/>
      <c r="KOB86" s="395"/>
      <c r="KOC86" s="395"/>
      <c r="KOD86" s="395"/>
      <c r="KOE86" s="395"/>
      <c r="KOF86" s="395"/>
      <c r="KOG86" s="395"/>
      <c r="KOH86" s="395"/>
      <c r="KOI86" s="395"/>
      <c r="KOJ86" s="395"/>
      <c r="KOK86" s="395"/>
      <c r="KOL86" s="395"/>
      <c r="KOM86" s="395"/>
      <c r="KON86" s="395"/>
      <c r="KOO86" s="395"/>
      <c r="KOP86" s="395"/>
      <c r="KOQ86" s="395"/>
      <c r="KOR86" s="395"/>
      <c r="KOS86" s="395"/>
      <c r="KOT86" s="395"/>
      <c r="KOU86" s="395"/>
      <c r="KOV86" s="395"/>
      <c r="KOW86" s="395"/>
      <c r="KOX86" s="395"/>
      <c r="KOY86" s="395"/>
      <c r="KOZ86" s="395"/>
      <c r="KPA86" s="395"/>
      <c r="KPB86" s="395"/>
      <c r="KPC86" s="395"/>
      <c r="KPD86" s="395"/>
      <c r="KPE86" s="395"/>
      <c r="KPF86" s="395"/>
      <c r="KPG86" s="395"/>
      <c r="KPH86" s="395"/>
      <c r="KPI86" s="395"/>
      <c r="KPJ86" s="395"/>
      <c r="KPK86" s="395"/>
      <c r="KPL86" s="395"/>
      <c r="KPM86" s="395"/>
      <c r="KPN86" s="395"/>
      <c r="KPO86" s="395"/>
      <c r="KPP86" s="395"/>
      <c r="KPQ86" s="395"/>
      <c r="KPR86" s="395"/>
      <c r="KPS86" s="395"/>
      <c r="KPT86" s="395"/>
      <c r="KPU86" s="395"/>
      <c r="KPV86" s="395"/>
      <c r="KPW86" s="395"/>
      <c r="KPX86" s="395"/>
      <c r="KPY86" s="395"/>
      <c r="KPZ86" s="395"/>
      <c r="KQA86" s="395"/>
      <c r="KQB86" s="395"/>
      <c r="KQC86" s="395"/>
      <c r="KQD86" s="395"/>
      <c r="KQE86" s="395"/>
      <c r="KQF86" s="395"/>
      <c r="KQG86" s="395"/>
      <c r="KQH86" s="395"/>
      <c r="KQI86" s="395"/>
      <c r="KQJ86" s="395"/>
      <c r="KQK86" s="395"/>
      <c r="KQL86" s="395"/>
      <c r="KQM86" s="395"/>
      <c r="KQN86" s="395"/>
      <c r="KQO86" s="395"/>
      <c r="KQP86" s="395"/>
      <c r="KQQ86" s="395"/>
      <c r="KQR86" s="395"/>
      <c r="KQS86" s="395"/>
      <c r="KQT86" s="395"/>
      <c r="KQU86" s="395"/>
      <c r="KQV86" s="395"/>
      <c r="KQW86" s="395"/>
      <c r="KQX86" s="395"/>
      <c r="KQY86" s="395"/>
      <c r="KQZ86" s="395"/>
      <c r="KRA86" s="395"/>
      <c r="KRB86" s="395"/>
      <c r="KRC86" s="395"/>
      <c r="KRD86" s="395"/>
      <c r="KRE86" s="395"/>
      <c r="KRF86" s="395"/>
      <c r="KRG86" s="395"/>
      <c r="KRH86" s="395"/>
      <c r="KRI86" s="395"/>
      <c r="KRJ86" s="395"/>
      <c r="KRK86" s="395"/>
      <c r="KRL86" s="395"/>
      <c r="KRM86" s="395"/>
      <c r="KRN86" s="395"/>
      <c r="KRO86" s="395"/>
      <c r="KRP86" s="395"/>
      <c r="KRQ86" s="395"/>
      <c r="KRR86" s="395"/>
      <c r="KRS86" s="395"/>
      <c r="KRT86" s="395"/>
      <c r="KRU86" s="395"/>
      <c r="KRV86" s="395"/>
      <c r="KRW86" s="395"/>
      <c r="KRX86" s="395"/>
      <c r="KRY86" s="395"/>
      <c r="KRZ86" s="395"/>
      <c r="KSA86" s="395"/>
      <c r="KSB86" s="395"/>
      <c r="KSC86" s="395"/>
      <c r="KSD86" s="395"/>
      <c r="KSE86" s="395"/>
      <c r="KSF86" s="395"/>
      <c r="KSG86" s="395"/>
      <c r="KSH86" s="395"/>
      <c r="KSI86" s="395"/>
      <c r="KSJ86" s="395"/>
      <c r="KSK86" s="395"/>
      <c r="KSL86" s="395"/>
      <c r="KSM86" s="395"/>
      <c r="KSN86" s="395"/>
      <c r="KSO86" s="395"/>
      <c r="KSP86" s="395"/>
      <c r="KSQ86" s="395"/>
      <c r="KSR86" s="395"/>
      <c r="KSS86" s="395"/>
      <c r="KST86" s="395"/>
      <c r="KSU86" s="395"/>
      <c r="KSV86" s="395"/>
      <c r="KSW86" s="395"/>
      <c r="KSX86" s="395"/>
      <c r="KSY86" s="395"/>
      <c r="KSZ86" s="395"/>
      <c r="KTA86" s="395"/>
      <c r="KTB86" s="395"/>
      <c r="KTC86" s="395"/>
      <c r="KTD86" s="395"/>
      <c r="KTE86" s="395"/>
      <c r="KTF86" s="395"/>
      <c r="KTG86" s="395"/>
      <c r="KTH86" s="395"/>
      <c r="KTI86" s="395"/>
      <c r="KTJ86" s="395"/>
      <c r="KTK86" s="395"/>
      <c r="KTL86" s="395"/>
      <c r="KTM86" s="395"/>
      <c r="KTN86" s="395"/>
      <c r="KTO86" s="395"/>
      <c r="KTP86" s="395"/>
      <c r="KTQ86" s="395"/>
      <c r="KTR86" s="395"/>
      <c r="KTS86" s="395"/>
      <c r="KTT86" s="395"/>
      <c r="KTU86" s="395"/>
      <c r="KTV86" s="395"/>
      <c r="KTW86" s="395"/>
      <c r="KTX86" s="395"/>
      <c r="KTY86" s="395"/>
      <c r="KTZ86" s="395"/>
      <c r="KUA86" s="395"/>
      <c r="KUB86" s="395"/>
      <c r="KUC86" s="395"/>
      <c r="KUD86" s="395"/>
      <c r="KUE86" s="395"/>
      <c r="KUF86" s="395"/>
      <c r="KUG86" s="395"/>
      <c r="KUH86" s="395"/>
      <c r="KUI86" s="395"/>
      <c r="KUJ86" s="395"/>
      <c r="KUK86" s="395"/>
      <c r="KUL86" s="395"/>
      <c r="KUM86" s="395"/>
      <c r="KUN86" s="395"/>
      <c r="KUO86" s="395"/>
      <c r="KUP86" s="395"/>
      <c r="KUQ86" s="395"/>
      <c r="KUR86" s="395"/>
      <c r="KUS86" s="395"/>
      <c r="KUT86" s="395"/>
      <c r="KUU86" s="395"/>
      <c r="KUV86" s="395"/>
      <c r="KUW86" s="395"/>
      <c r="KUX86" s="395"/>
      <c r="KUY86" s="395"/>
      <c r="KUZ86" s="395"/>
      <c r="KVA86" s="395"/>
      <c r="KVB86" s="395"/>
      <c r="KVC86" s="395"/>
      <c r="KVD86" s="395"/>
      <c r="KVE86" s="395"/>
      <c r="KVF86" s="395"/>
      <c r="KVG86" s="395"/>
      <c r="KVH86" s="395"/>
      <c r="KVI86" s="395"/>
      <c r="KVJ86" s="395"/>
      <c r="KVK86" s="395"/>
      <c r="KVL86" s="395"/>
      <c r="KVM86" s="395"/>
      <c r="KVN86" s="395"/>
      <c r="KVO86" s="395"/>
      <c r="KVP86" s="395"/>
      <c r="KVQ86" s="395"/>
      <c r="KVR86" s="395"/>
      <c r="KVS86" s="395"/>
      <c r="KVT86" s="395"/>
      <c r="KVU86" s="395"/>
      <c r="KVV86" s="395"/>
      <c r="KVW86" s="395"/>
      <c r="KVX86" s="395"/>
      <c r="KVY86" s="395"/>
      <c r="KVZ86" s="395"/>
      <c r="KWA86" s="395"/>
      <c r="KWB86" s="395"/>
      <c r="KWC86" s="395"/>
      <c r="KWD86" s="395"/>
      <c r="KWE86" s="395"/>
      <c r="KWF86" s="395"/>
      <c r="KWG86" s="395"/>
      <c r="KWH86" s="395"/>
      <c r="KWI86" s="395"/>
      <c r="KWJ86" s="395"/>
      <c r="KWK86" s="395"/>
      <c r="KWL86" s="395"/>
      <c r="KWM86" s="395"/>
      <c r="KWN86" s="395"/>
      <c r="KWO86" s="395"/>
      <c r="KWP86" s="395"/>
      <c r="KWQ86" s="395"/>
      <c r="KWR86" s="395"/>
      <c r="KWS86" s="395"/>
      <c r="KWT86" s="395"/>
      <c r="KWU86" s="395"/>
      <c r="KWV86" s="395"/>
      <c r="KWW86" s="395"/>
      <c r="KWX86" s="395"/>
      <c r="KWY86" s="395"/>
      <c r="KWZ86" s="395"/>
      <c r="KXA86" s="395"/>
      <c r="KXB86" s="395"/>
      <c r="KXC86" s="395"/>
      <c r="KXD86" s="395"/>
      <c r="KXE86" s="395"/>
      <c r="KXF86" s="395"/>
      <c r="KXG86" s="395"/>
      <c r="KXH86" s="395"/>
      <c r="KXI86" s="395"/>
      <c r="KXJ86" s="395"/>
      <c r="KXK86" s="395"/>
      <c r="KXL86" s="395"/>
      <c r="KXM86" s="395"/>
      <c r="KXN86" s="395"/>
      <c r="KXO86" s="395"/>
      <c r="KXP86" s="395"/>
      <c r="KXQ86" s="395"/>
      <c r="KXR86" s="395"/>
      <c r="KXS86" s="395"/>
      <c r="KXT86" s="395"/>
      <c r="KXU86" s="395"/>
      <c r="KXV86" s="395"/>
      <c r="KXW86" s="395"/>
      <c r="KXX86" s="395"/>
      <c r="KXY86" s="395"/>
      <c r="KXZ86" s="395"/>
      <c r="KYA86" s="395"/>
      <c r="KYB86" s="395"/>
      <c r="KYC86" s="395"/>
      <c r="KYD86" s="395"/>
      <c r="KYE86" s="395"/>
      <c r="KYF86" s="395"/>
      <c r="KYG86" s="395"/>
      <c r="KYH86" s="395"/>
      <c r="KYI86" s="395"/>
      <c r="KYJ86" s="395"/>
      <c r="KYK86" s="395"/>
      <c r="KYL86" s="395"/>
      <c r="KYM86" s="395"/>
      <c r="KYN86" s="395"/>
      <c r="KYO86" s="395"/>
      <c r="KYP86" s="395"/>
      <c r="KYQ86" s="395"/>
      <c r="KYR86" s="395"/>
      <c r="KYS86" s="395"/>
      <c r="KYT86" s="395"/>
      <c r="KYU86" s="395"/>
      <c r="KYV86" s="395"/>
      <c r="KYW86" s="395"/>
      <c r="KYX86" s="395"/>
      <c r="KYY86" s="395"/>
      <c r="KYZ86" s="395"/>
      <c r="KZA86" s="395"/>
      <c r="KZB86" s="395"/>
      <c r="KZC86" s="395"/>
      <c r="KZD86" s="395"/>
      <c r="KZE86" s="395"/>
      <c r="KZF86" s="395"/>
      <c r="KZG86" s="395"/>
      <c r="KZH86" s="395"/>
      <c r="KZI86" s="395"/>
      <c r="KZJ86" s="395"/>
      <c r="KZK86" s="395"/>
      <c r="KZL86" s="395"/>
      <c r="KZM86" s="395"/>
      <c r="KZN86" s="395"/>
      <c r="KZO86" s="395"/>
      <c r="KZP86" s="395"/>
      <c r="KZQ86" s="395"/>
      <c r="KZR86" s="395"/>
      <c r="KZS86" s="395"/>
      <c r="KZT86" s="395"/>
      <c r="KZU86" s="395"/>
      <c r="KZV86" s="395"/>
      <c r="KZW86" s="395"/>
      <c r="KZX86" s="395"/>
      <c r="KZY86" s="395"/>
      <c r="KZZ86" s="395"/>
      <c r="LAA86" s="395"/>
      <c r="LAB86" s="395"/>
      <c r="LAC86" s="395"/>
      <c r="LAD86" s="395"/>
      <c r="LAE86" s="395"/>
      <c r="LAF86" s="395"/>
      <c r="LAG86" s="395"/>
      <c r="LAH86" s="395"/>
      <c r="LAI86" s="395"/>
      <c r="LAJ86" s="395"/>
      <c r="LAK86" s="395"/>
      <c r="LAL86" s="395"/>
      <c r="LAM86" s="395"/>
      <c r="LAN86" s="395"/>
      <c r="LAO86" s="395"/>
      <c r="LAP86" s="395"/>
      <c r="LAQ86" s="395"/>
      <c r="LAR86" s="395"/>
      <c r="LAS86" s="395"/>
      <c r="LAT86" s="395"/>
      <c r="LAU86" s="395"/>
      <c r="LAV86" s="395"/>
      <c r="LAW86" s="395"/>
      <c r="LAX86" s="395"/>
      <c r="LAY86" s="395"/>
      <c r="LAZ86" s="395"/>
      <c r="LBA86" s="395"/>
      <c r="LBB86" s="395"/>
      <c r="LBC86" s="395"/>
      <c r="LBD86" s="395"/>
      <c r="LBE86" s="395"/>
      <c r="LBF86" s="395"/>
      <c r="LBG86" s="395"/>
      <c r="LBH86" s="395"/>
      <c r="LBI86" s="395"/>
      <c r="LBJ86" s="395"/>
      <c r="LBK86" s="395"/>
      <c r="LBL86" s="395"/>
      <c r="LBM86" s="395"/>
      <c r="LBN86" s="395"/>
      <c r="LBO86" s="395"/>
      <c r="LBP86" s="395"/>
      <c r="LBQ86" s="395"/>
      <c r="LBR86" s="395"/>
      <c r="LBS86" s="395"/>
      <c r="LBT86" s="395"/>
      <c r="LBU86" s="395"/>
      <c r="LBV86" s="395"/>
      <c r="LBW86" s="395"/>
      <c r="LBX86" s="395"/>
      <c r="LBY86" s="395"/>
      <c r="LBZ86" s="395"/>
      <c r="LCA86" s="395"/>
      <c r="LCB86" s="395"/>
      <c r="LCC86" s="395"/>
      <c r="LCD86" s="395"/>
      <c r="LCE86" s="395"/>
      <c r="LCF86" s="395"/>
      <c r="LCG86" s="395"/>
      <c r="LCH86" s="395"/>
      <c r="LCI86" s="395"/>
      <c r="LCJ86" s="395"/>
      <c r="LCK86" s="395"/>
      <c r="LCL86" s="395"/>
      <c r="LCM86" s="395"/>
      <c r="LCN86" s="395"/>
      <c r="LCO86" s="395"/>
      <c r="LCP86" s="395"/>
      <c r="LCQ86" s="395"/>
      <c r="LCR86" s="395"/>
      <c r="LCS86" s="395"/>
      <c r="LCT86" s="395"/>
      <c r="LCU86" s="395"/>
      <c r="LCV86" s="395"/>
      <c r="LCW86" s="395"/>
      <c r="LCX86" s="395"/>
      <c r="LCY86" s="395"/>
      <c r="LCZ86" s="395"/>
      <c r="LDA86" s="395"/>
      <c r="LDB86" s="395"/>
      <c r="LDC86" s="395"/>
      <c r="LDD86" s="395"/>
      <c r="LDE86" s="395"/>
      <c r="LDF86" s="395"/>
      <c r="LDG86" s="395"/>
      <c r="LDH86" s="395"/>
      <c r="LDI86" s="395"/>
      <c r="LDJ86" s="395"/>
      <c r="LDK86" s="395"/>
      <c r="LDL86" s="395"/>
      <c r="LDM86" s="395"/>
      <c r="LDN86" s="395"/>
      <c r="LDO86" s="395"/>
      <c r="LDP86" s="395"/>
      <c r="LDQ86" s="395"/>
      <c r="LDR86" s="395"/>
      <c r="LDS86" s="395"/>
      <c r="LDT86" s="395"/>
      <c r="LDU86" s="395"/>
      <c r="LDV86" s="395"/>
      <c r="LDW86" s="395"/>
      <c r="LDX86" s="395"/>
      <c r="LDY86" s="395"/>
      <c r="LDZ86" s="395"/>
      <c r="LEA86" s="395"/>
      <c r="LEB86" s="395"/>
      <c r="LEC86" s="395"/>
      <c r="LED86" s="395"/>
      <c r="LEE86" s="395"/>
      <c r="LEF86" s="395"/>
      <c r="LEG86" s="395"/>
      <c r="LEH86" s="395"/>
      <c r="LEI86" s="395"/>
      <c r="LEJ86" s="395"/>
      <c r="LEK86" s="395"/>
      <c r="LEL86" s="395"/>
      <c r="LEM86" s="395"/>
      <c r="LEN86" s="395"/>
      <c r="LEO86" s="395"/>
      <c r="LEP86" s="395"/>
      <c r="LEQ86" s="395"/>
      <c r="LER86" s="395"/>
      <c r="LES86" s="395"/>
      <c r="LET86" s="395"/>
      <c r="LEU86" s="395"/>
      <c r="LEV86" s="395"/>
      <c r="LEW86" s="395"/>
      <c r="LEX86" s="395"/>
      <c r="LEY86" s="395"/>
      <c r="LEZ86" s="395"/>
      <c r="LFA86" s="395"/>
      <c r="LFB86" s="395"/>
      <c r="LFC86" s="395"/>
      <c r="LFD86" s="395"/>
      <c r="LFE86" s="395"/>
      <c r="LFF86" s="395"/>
      <c r="LFG86" s="395"/>
      <c r="LFH86" s="395"/>
      <c r="LFI86" s="395"/>
      <c r="LFJ86" s="395"/>
      <c r="LFK86" s="395"/>
      <c r="LFL86" s="395"/>
      <c r="LFM86" s="395"/>
      <c r="LFN86" s="395"/>
      <c r="LFO86" s="395"/>
      <c r="LFP86" s="395"/>
      <c r="LFQ86" s="395"/>
      <c r="LFR86" s="395"/>
      <c r="LFS86" s="395"/>
      <c r="LFT86" s="395"/>
      <c r="LFU86" s="395"/>
      <c r="LFV86" s="395"/>
      <c r="LFW86" s="395"/>
      <c r="LFX86" s="395"/>
      <c r="LFY86" s="395"/>
      <c r="LFZ86" s="395"/>
      <c r="LGA86" s="395"/>
      <c r="LGB86" s="395"/>
      <c r="LGC86" s="395"/>
      <c r="LGD86" s="395"/>
      <c r="LGE86" s="395"/>
      <c r="LGF86" s="395"/>
      <c r="LGG86" s="395"/>
      <c r="LGH86" s="395"/>
      <c r="LGI86" s="395"/>
      <c r="LGJ86" s="395"/>
      <c r="LGK86" s="395"/>
      <c r="LGL86" s="395"/>
      <c r="LGM86" s="395"/>
      <c r="LGN86" s="395"/>
      <c r="LGO86" s="395"/>
      <c r="LGP86" s="395"/>
      <c r="LGQ86" s="395"/>
      <c r="LGR86" s="395"/>
      <c r="LGS86" s="395"/>
      <c r="LGT86" s="395"/>
      <c r="LGU86" s="395"/>
      <c r="LGV86" s="395"/>
      <c r="LGW86" s="395"/>
      <c r="LGX86" s="395"/>
      <c r="LGY86" s="395"/>
      <c r="LGZ86" s="395"/>
      <c r="LHA86" s="395"/>
      <c r="LHB86" s="395"/>
      <c r="LHC86" s="395"/>
      <c r="LHD86" s="395"/>
      <c r="LHE86" s="395"/>
      <c r="LHF86" s="395"/>
      <c r="LHG86" s="395"/>
      <c r="LHH86" s="395"/>
      <c r="LHI86" s="395"/>
      <c r="LHJ86" s="395"/>
      <c r="LHK86" s="395"/>
      <c r="LHL86" s="395"/>
      <c r="LHM86" s="395"/>
      <c r="LHN86" s="395"/>
      <c r="LHO86" s="395"/>
      <c r="LHP86" s="395"/>
      <c r="LHQ86" s="395"/>
      <c r="LHR86" s="395"/>
      <c r="LHS86" s="395"/>
      <c r="LHT86" s="395"/>
      <c r="LHU86" s="395"/>
      <c r="LHV86" s="395"/>
      <c r="LHW86" s="395"/>
      <c r="LHX86" s="395"/>
      <c r="LHY86" s="395"/>
      <c r="LHZ86" s="395"/>
      <c r="LIA86" s="395"/>
      <c r="LIB86" s="395"/>
      <c r="LIC86" s="395"/>
      <c r="LID86" s="395"/>
      <c r="LIE86" s="395"/>
      <c r="LIF86" s="395"/>
      <c r="LIG86" s="395"/>
      <c r="LIH86" s="395"/>
      <c r="LII86" s="395"/>
      <c r="LIJ86" s="395"/>
      <c r="LIK86" s="395"/>
      <c r="LIL86" s="395"/>
      <c r="LIM86" s="395"/>
      <c r="LIN86" s="395"/>
      <c r="LIO86" s="395"/>
      <c r="LIP86" s="395"/>
      <c r="LIQ86" s="395"/>
      <c r="LIR86" s="395"/>
      <c r="LIS86" s="395"/>
      <c r="LIT86" s="395"/>
      <c r="LIU86" s="395"/>
      <c r="LIV86" s="395"/>
      <c r="LIW86" s="395"/>
      <c r="LIX86" s="395"/>
      <c r="LIY86" s="395"/>
      <c r="LIZ86" s="395"/>
      <c r="LJA86" s="395"/>
      <c r="LJB86" s="395"/>
      <c r="LJC86" s="395"/>
      <c r="LJD86" s="395"/>
      <c r="LJE86" s="395"/>
      <c r="LJF86" s="395"/>
      <c r="LJG86" s="395"/>
      <c r="LJH86" s="395"/>
      <c r="LJI86" s="395"/>
      <c r="LJJ86" s="395"/>
      <c r="LJK86" s="395"/>
      <c r="LJL86" s="395"/>
      <c r="LJM86" s="395"/>
      <c r="LJN86" s="395"/>
      <c r="LJO86" s="395"/>
      <c r="LJP86" s="395"/>
      <c r="LJQ86" s="395"/>
      <c r="LJR86" s="395"/>
      <c r="LJS86" s="395"/>
      <c r="LJT86" s="395"/>
      <c r="LJU86" s="395"/>
      <c r="LJV86" s="395"/>
      <c r="LJW86" s="395"/>
      <c r="LJX86" s="395"/>
      <c r="LJY86" s="395"/>
      <c r="LJZ86" s="395"/>
      <c r="LKA86" s="395"/>
      <c r="LKB86" s="395"/>
      <c r="LKC86" s="395"/>
      <c r="LKD86" s="395"/>
      <c r="LKE86" s="395"/>
      <c r="LKF86" s="395"/>
      <c r="LKG86" s="395"/>
      <c r="LKH86" s="395"/>
      <c r="LKI86" s="395"/>
      <c r="LKJ86" s="395"/>
      <c r="LKK86" s="395"/>
      <c r="LKL86" s="395"/>
      <c r="LKM86" s="395"/>
      <c r="LKN86" s="395"/>
      <c r="LKO86" s="395"/>
      <c r="LKP86" s="395"/>
      <c r="LKQ86" s="395"/>
      <c r="LKR86" s="395"/>
      <c r="LKS86" s="395"/>
      <c r="LKT86" s="395"/>
      <c r="LKU86" s="395"/>
      <c r="LKV86" s="395"/>
      <c r="LKW86" s="395"/>
      <c r="LKX86" s="395"/>
      <c r="LKY86" s="395"/>
      <c r="LKZ86" s="395"/>
      <c r="LLA86" s="395"/>
      <c r="LLB86" s="395"/>
      <c r="LLC86" s="395"/>
      <c r="LLD86" s="395"/>
      <c r="LLE86" s="395"/>
      <c r="LLF86" s="395"/>
      <c r="LLG86" s="395"/>
      <c r="LLH86" s="395"/>
      <c r="LLI86" s="395"/>
      <c r="LLJ86" s="395"/>
      <c r="LLK86" s="395"/>
      <c r="LLL86" s="395"/>
      <c r="LLM86" s="395"/>
      <c r="LLN86" s="395"/>
      <c r="LLO86" s="395"/>
      <c r="LLP86" s="395"/>
      <c r="LLQ86" s="395"/>
      <c r="LLR86" s="395"/>
      <c r="LLS86" s="395"/>
      <c r="LLT86" s="395"/>
      <c r="LLU86" s="395"/>
      <c r="LLV86" s="395"/>
      <c r="LLW86" s="395"/>
      <c r="LLX86" s="395"/>
      <c r="LLY86" s="395"/>
      <c r="LLZ86" s="395"/>
      <c r="LMA86" s="395"/>
      <c r="LMB86" s="395"/>
      <c r="LMC86" s="395"/>
      <c r="LMD86" s="395"/>
      <c r="LME86" s="395"/>
      <c r="LMF86" s="395"/>
      <c r="LMG86" s="395"/>
      <c r="LMH86" s="395"/>
      <c r="LMI86" s="395"/>
      <c r="LMJ86" s="395"/>
      <c r="LMK86" s="395"/>
      <c r="LML86" s="395"/>
      <c r="LMM86" s="395"/>
      <c r="LMN86" s="395"/>
      <c r="LMO86" s="395"/>
      <c r="LMP86" s="395"/>
      <c r="LMQ86" s="395"/>
      <c r="LMR86" s="395"/>
      <c r="LMS86" s="395"/>
      <c r="LMT86" s="395"/>
      <c r="LMU86" s="395"/>
      <c r="LMV86" s="395"/>
      <c r="LMW86" s="395"/>
      <c r="LMX86" s="395"/>
      <c r="LMY86" s="395"/>
      <c r="LMZ86" s="395"/>
      <c r="LNA86" s="395"/>
      <c r="LNB86" s="395"/>
      <c r="LNC86" s="395"/>
      <c r="LND86" s="395"/>
      <c r="LNE86" s="395"/>
      <c r="LNF86" s="395"/>
      <c r="LNG86" s="395"/>
      <c r="LNH86" s="395"/>
      <c r="LNI86" s="395"/>
      <c r="LNJ86" s="395"/>
      <c r="LNK86" s="395"/>
      <c r="LNL86" s="395"/>
      <c r="LNM86" s="395"/>
      <c r="LNN86" s="395"/>
      <c r="LNO86" s="395"/>
      <c r="LNP86" s="395"/>
      <c r="LNQ86" s="395"/>
      <c r="LNR86" s="395"/>
      <c r="LNS86" s="395"/>
      <c r="LNT86" s="395"/>
      <c r="LNU86" s="395"/>
      <c r="LNV86" s="395"/>
      <c r="LNW86" s="395"/>
      <c r="LNX86" s="395"/>
      <c r="LNY86" s="395"/>
      <c r="LNZ86" s="395"/>
      <c r="LOA86" s="395"/>
      <c r="LOB86" s="395"/>
      <c r="LOC86" s="395"/>
      <c r="LOD86" s="395"/>
      <c r="LOE86" s="395"/>
      <c r="LOF86" s="395"/>
      <c r="LOG86" s="395"/>
      <c r="LOH86" s="395"/>
      <c r="LOI86" s="395"/>
      <c r="LOJ86" s="395"/>
      <c r="LOK86" s="395"/>
      <c r="LOL86" s="395"/>
      <c r="LOM86" s="395"/>
      <c r="LON86" s="395"/>
      <c r="LOO86" s="395"/>
      <c r="LOP86" s="395"/>
      <c r="LOQ86" s="395"/>
      <c r="LOR86" s="395"/>
      <c r="LOS86" s="395"/>
      <c r="LOT86" s="395"/>
      <c r="LOU86" s="395"/>
      <c r="LOV86" s="395"/>
      <c r="LOW86" s="395"/>
      <c r="LOX86" s="395"/>
      <c r="LOY86" s="395"/>
      <c r="LOZ86" s="395"/>
      <c r="LPA86" s="395"/>
      <c r="LPB86" s="395"/>
      <c r="LPC86" s="395"/>
      <c r="LPD86" s="395"/>
      <c r="LPE86" s="395"/>
      <c r="LPF86" s="395"/>
      <c r="LPG86" s="395"/>
      <c r="LPH86" s="395"/>
      <c r="LPI86" s="395"/>
      <c r="LPJ86" s="395"/>
      <c r="LPK86" s="395"/>
      <c r="LPL86" s="395"/>
      <c r="LPM86" s="395"/>
      <c r="LPN86" s="395"/>
      <c r="LPO86" s="395"/>
      <c r="LPP86" s="395"/>
      <c r="LPQ86" s="395"/>
      <c r="LPR86" s="395"/>
      <c r="LPS86" s="395"/>
      <c r="LPT86" s="395"/>
      <c r="LPU86" s="395"/>
      <c r="LPV86" s="395"/>
      <c r="LPW86" s="395"/>
      <c r="LPX86" s="395"/>
      <c r="LPY86" s="395"/>
      <c r="LPZ86" s="395"/>
      <c r="LQA86" s="395"/>
      <c r="LQB86" s="395"/>
      <c r="LQC86" s="395"/>
      <c r="LQD86" s="395"/>
      <c r="LQE86" s="395"/>
      <c r="LQF86" s="395"/>
      <c r="LQG86" s="395"/>
      <c r="LQH86" s="395"/>
      <c r="LQI86" s="395"/>
      <c r="LQJ86" s="395"/>
      <c r="LQK86" s="395"/>
      <c r="LQL86" s="395"/>
      <c r="LQM86" s="395"/>
      <c r="LQN86" s="395"/>
      <c r="LQO86" s="395"/>
      <c r="LQP86" s="395"/>
      <c r="LQQ86" s="395"/>
      <c r="LQR86" s="395"/>
      <c r="LQS86" s="395"/>
      <c r="LQT86" s="395"/>
      <c r="LQU86" s="395"/>
      <c r="LQV86" s="395"/>
      <c r="LQW86" s="395"/>
      <c r="LQX86" s="395"/>
      <c r="LQY86" s="395"/>
      <c r="LQZ86" s="395"/>
      <c r="LRA86" s="395"/>
      <c r="LRB86" s="395"/>
      <c r="LRC86" s="395"/>
      <c r="LRD86" s="395"/>
      <c r="LRE86" s="395"/>
      <c r="LRF86" s="395"/>
      <c r="LRG86" s="395"/>
      <c r="LRH86" s="395"/>
      <c r="LRI86" s="395"/>
      <c r="LRJ86" s="395"/>
      <c r="LRK86" s="395"/>
      <c r="LRL86" s="395"/>
      <c r="LRM86" s="395"/>
      <c r="LRN86" s="395"/>
      <c r="LRO86" s="395"/>
      <c r="LRP86" s="395"/>
      <c r="LRQ86" s="395"/>
      <c r="LRR86" s="395"/>
      <c r="LRS86" s="395"/>
      <c r="LRT86" s="395"/>
      <c r="LRU86" s="395"/>
      <c r="LRV86" s="395"/>
      <c r="LRW86" s="395"/>
      <c r="LRX86" s="395"/>
      <c r="LRY86" s="395"/>
      <c r="LRZ86" s="395"/>
      <c r="LSA86" s="395"/>
      <c r="LSB86" s="395"/>
      <c r="LSC86" s="395"/>
      <c r="LSD86" s="395"/>
      <c r="LSE86" s="395"/>
      <c r="LSF86" s="395"/>
      <c r="LSG86" s="395"/>
      <c r="LSH86" s="395"/>
      <c r="LSI86" s="395"/>
      <c r="LSJ86" s="395"/>
      <c r="LSK86" s="395"/>
      <c r="LSL86" s="395"/>
      <c r="LSM86" s="395"/>
      <c r="LSN86" s="395"/>
      <c r="LSO86" s="395"/>
      <c r="LSP86" s="395"/>
      <c r="LSQ86" s="395"/>
      <c r="LSR86" s="395"/>
      <c r="LSS86" s="395"/>
      <c r="LST86" s="395"/>
      <c r="LSU86" s="395"/>
      <c r="LSV86" s="395"/>
      <c r="LSW86" s="395"/>
      <c r="LSX86" s="395"/>
      <c r="LSY86" s="395"/>
      <c r="LSZ86" s="395"/>
      <c r="LTA86" s="395"/>
      <c r="LTB86" s="395"/>
      <c r="LTC86" s="395"/>
      <c r="LTD86" s="395"/>
      <c r="LTE86" s="395"/>
      <c r="LTF86" s="395"/>
      <c r="LTG86" s="395"/>
      <c r="LTH86" s="395"/>
      <c r="LTI86" s="395"/>
      <c r="LTJ86" s="395"/>
      <c r="LTK86" s="395"/>
      <c r="LTL86" s="395"/>
      <c r="LTM86" s="395"/>
      <c r="LTN86" s="395"/>
      <c r="LTO86" s="395"/>
      <c r="LTP86" s="395"/>
      <c r="LTQ86" s="395"/>
      <c r="LTR86" s="395"/>
      <c r="LTS86" s="395"/>
      <c r="LTT86" s="395"/>
      <c r="LTU86" s="395"/>
      <c r="LTV86" s="395"/>
      <c r="LTW86" s="395"/>
      <c r="LTX86" s="395"/>
      <c r="LTY86" s="395"/>
      <c r="LTZ86" s="395"/>
      <c r="LUA86" s="395"/>
      <c r="LUB86" s="395"/>
      <c r="LUC86" s="395"/>
      <c r="LUD86" s="395"/>
      <c r="LUE86" s="395"/>
      <c r="LUF86" s="395"/>
      <c r="LUG86" s="395"/>
      <c r="LUH86" s="395"/>
      <c r="LUI86" s="395"/>
      <c r="LUJ86" s="395"/>
      <c r="LUK86" s="395"/>
      <c r="LUL86" s="395"/>
      <c r="LUM86" s="395"/>
      <c r="LUN86" s="395"/>
      <c r="LUO86" s="395"/>
      <c r="LUP86" s="395"/>
      <c r="LUQ86" s="395"/>
      <c r="LUR86" s="395"/>
      <c r="LUS86" s="395"/>
      <c r="LUT86" s="395"/>
      <c r="LUU86" s="395"/>
      <c r="LUV86" s="395"/>
      <c r="LUW86" s="395"/>
      <c r="LUX86" s="395"/>
      <c r="LUY86" s="395"/>
      <c r="LUZ86" s="395"/>
      <c r="LVA86" s="395"/>
      <c r="LVB86" s="395"/>
      <c r="LVC86" s="395"/>
      <c r="LVD86" s="395"/>
      <c r="LVE86" s="395"/>
      <c r="LVF86" s="395"/>
      <c r="LVG86" s="395"/>
      <c r="LVH86" s="395"/>
      <c r="LVI86" s="395"/>
      <c r="LVJ86" s="395"/>
      <c r="LVK86" s="395"/>
      <c r="LVL86" s="395"/>
      <c r="LVM86" s="395"/>
      <c r="LVN86" s="395"/>
      <c r="LVO86" s="395"/>
      <c r="LVP86" s="395"/>
      <c r="LVQ86" s="395"/>
      <c r="LVR86" s="395"/>
      <c r="LVS86" s="395"/>
      <c r="LVT86" s="395"/>
      <c r="LVU86" s="395"/>
      <c r="LVV86" s="395"/>
      <c r="LVW86" s="395"/>
      <c r="LVX86" s="395"/>
      <c r="LVY86" s="395"/>
      <c r="LVZ86" s="395"/>
      <c r="LWA86" s="395"/>
      <c r="LWB86" s="395"/>
      <c r="LWC86" s="395"/>
      <c r="LWD86" s="395"/>
      <c r="LWE86" s="395"/>
      <c r="LWF86" s="395"/>
      <c r="LWG86" s="395"/>
      <c r="LWH86" s="395"/>
      <c r="LWI86" s="395"/>
      <c r="LWJ86" s="395"/>
      <c r="LWK86" s="395"/>
      <c r="LWL86" s="395"/>
      <c r="LWM86" s="395"/>
      <c r="LWN86" s="395"/>
      <c r="LWO86" s="395"/>
      <c r="LWP86" s="395"/>
      <c r="LWQ86" s="395"/>
      <c r="LWR86" s="395"/>
      <c r="LWS86" s="395"/>
      <c r="LWT86" s="395"/>
      <c r="LWU86" s="395"/>
      <c r="LWV86" s="395"/>
      <c r="LWW86" s="395"/>
      <c r="LWX86" s="395"/>
      <c r="LWY86" s="395"/>
      <c r="LWZ86" s="395"/>
      <c r="LXA86" s="395"/>
      <c r="LXB86" s="395"/>
      <c r="LXC86" s="395"/>
      <c r="LXD86" s="395"/>
      <c r="LXE86" s="395"/>
      <c r="LXF86" s="395"/>
      <c r="LXG86" s="395"/>
      <c r="LXH86" s="395"/>
      <c r="LXI86" s="395"/>
      <c r="LXJ86" s="395"/>
      <c r="LXK86" s="395"/>
      <c r="LXL86" s="395"/>
      <c r="LXM86" s="395"/>
      <c r="LXN86" s="395"/>
      <c r="LXO86" s="395"/>
      <c r="LXP86" s="395"/>
      <c r="LXQ86" s="395"/>
      <c r="LXR86" s="395"/>
      <c r="LXS86" s="395"/>
      <c r="LXT86" s="395"/>
      <c r="LXU86" s="395"/>
      <c r="LXV86" s="395"/>
      <c r="LXW86" s="395"/>
      <c r="LXX86" s="395"/>
      <c r="LXY86" s="395"/>
      <c r="LXZ86" s="395"/>
      <c r="LYA86" s="395"/>
      <c r="LYB86" s="395"/>
      <c r="LYC86" s="395"/>
      <c r="LYD86" s="395"/>
      <c r="LYE86" s="395"/>
      <c r="LYF86" s="395"/>
      <c r="LYG86" s="395"/>
      <c r="LYH86" s="395"/>
      <c r="LYI86" s="395"/>
      <c r="LYJ86" s="395"/>
      <c r="LYK86" s="395"/>
      <c r="LYL86" s="395"/>
      <c r="LYM86" s="395"/>
      <c r="LYN86" s="395"/>
      <c r="LYO86" s="395"/>
      <c r="LYP86" s="395"/>
      <c r="LYQ86" s="395"/>
      <c r="LYR86" s="395"/>
      <c r="LYS86" s="395"/>
      <c r="LYT86" s="395"/>
      <c r="LYU86" s="395"/>
      <c r="LYV86" s="395"/>
      <c r="LYW86" s="395"/>
      <c r="LYX86" s="395"/>
      <c r="LYY86" s="395"/>
      <c r="LYZ86" s="395"/>
      <c r="LZA86" s="395"/>
      <c r="LZB86" s="395"/>
      <c r="LZC86" s="395"/>
      <c r="LZD86" s="395"/>
      <c r="LZE86" s="395"/>
      <c r="LZF86" s="395"/>
      <c r="LZG86" s="395"/>
      <c r="LZH86" s="395"/>
      <c r="LZI86" s="395"/>
      <c r="LZJ86" s="395"/>
      <c r="LZK86" s="395"/>
      <c r="LZL86" s="395"/>
      <c r="LZM86" s="395"/>
      <c r="LZN86" s="395"/>
      <c r="LZO86" s="395"/>
      <c r="LZP86" s="395"/>
      <c r="LZQ86" s="395"/>
      <c r="LZR86" s="395"/>
      <c r="LZS86" s="395"/>
      <c r="LZT86" s="395"/>
      <c r="LZU86" s="395"/>
      <c r="LZV86" s="395"/>
      <c r="LZW86" s="395"/>
      <c r="LZX86" s="395"/>
      <c r="LZY86" s="395"/>
      <c r="LZZ86" s="395"/>
      <c r="MAA86" s="395"/>
      <c r="MAB86" s="395"/>
      <c r="MAC86" s="395"/>
      <c r="MAD86" s="395"/>
      <c r="MAE86" s="395"/>
      <c r="MAF86" s="395"/>
      <c r="MAG86" s="395"/>
      <c r="MAH86" s="395"/>
      <c r="MAI86" s="395"/>
      <c r="MAJ86" s="395"/>
      <c r="MAK86" s="395"/>
      <c r="MAL86" s="395"/>
      <c r="MAM86" s="395"/>
      <c r="MAN86" s="395"/>
      <c r="MAO86" s="395"/>
      <c r="MAP86" s="395"/>
      <c r="MAQ86" s="395"/>
      <c r="MAR86" s="395"/>
      <c r="MAS86" s="395"/>
      <c r="MAT86" s="395"/>
      <c r="MAU86" s="395"/>
      <c r="MAV86" s="395"/>
      <c r="MAW86" s="395"/>
      <c r="MAX86" s="395"/>
      <c r="MAY86" s="395"/>
      <c r="MAZ86" s="395"/>
      <c r="MBA86" s="395"/>
      <c r="MBB86" s="395"/>
      <c r="MBC86" s="395"/>
      <c r="MBD86" s="395"/>
      <c r="MBE86" s="395"/>
      <c r="MBF86" s="395"/>
      <c r="MBG86" s="395"/>
      <c r="MBH86" s="395"/>
      <c r="MBI86" s="395"/>
      <c r="MBJ86" s="395"/>
      <c r="MBK86" s="395"/>
      <c r="MBL86" s="395"/>
      <c r="MBM86" s="395"/>
      <c r="MBN86" s="395"/>
      <c r="MBO86" s="395"/>
      <c r="MBP86" s="395"/>
      <c r="MBQ86" s="395"/>
      <c r="MBR86" s="395"/>
      <c r="MBS86" s="395"/>
      <c r="MBT86" s="395"/>
      <c r="MBU86" s="395"/>
      <c r="MBV86" s="395"/>
      <c r="MBW86" s="395"/>
      <c r="MBX86" s="395"/>
      <c r="MBY86" s="395"/>
      <c r="MBZ86" s="395"/>
      <c r="MCA86" s="395"/>
      <c r="MCB86" s="395"/>
      <c r="MCC86" s="395"/>
      <c r="MCD86" s="395"/>
      <c r="MCE86" s="395"/>
      <c r="MCF86" s="395"/>
      <c r="MCG86" s="395"/>
      <c r="MCH86" s="395"/>
      <c r="MCI86" s="395"/>
      <c r="MCJ86" s="395"/>
      <c r="MCK86" s="395"/>
      <c r="MCL86" s="395"/>
      <c r="MCM86" s="395"/>
      <c r="MCN86" s="395"/>
      <c r="MCO86" s="395"/>
      <c r="MCP86" s="395"/>
      <c r="MCQ86" s="395"/>
      <c r="MCR86" s="395"/>
      <c r="MCS86" s="395"/>
      <c r="MCT86" s="395"/>
      <c r="MCU86" s="395"/>
      <c r="MCV86" s="395"/>
      <c r="MCW86" s="395"/>
      <c r="MCX86" s="395"/>
      <c r="MCY86" s="395"/>
      <c r="MCZ86" s="395"/>
      <c r="MDA86" s="395"/>
      <c r="MDB86" s="395"/>
      <c r="MDC86" s="395"/>
      <c r="MDD86" s="395"/>
      <c r="MDE86" s="395"/>
      <c r="MDF86" s="395"/>
      <c r="MDG86" s="395"/>
      <c r="MDH86" s="395"/>
      <c r="MDI86" s="395"/>
      <c r="MDJ86" s="395"/>
      <c r="MDK86" s="395"/>
      <c r="MDL86" s="395"/>
      <c r="MDM86" s="395"/>
      <c r="MDN86" s="395"/>
      <c r="MDO86" s="395"/>
      <c r="MDP86" s="395"/>
      <c r="MDQ86" s="395"/>
      <c r="MDR86" s="395"/>
      <c r="MDS86" s="395"/>
      <c r="MDT86" s="395"/>
      <c r="MDU86" s="395"/>
      <c r="MDV86" s="395"/>
      <c r="MDW86" s="395"/>
      <c r="MDX86" s="395"/>
      <c r="MDY86" s="395"/>
      <c r="MDZ86" s="395"/>
      <c r="MEA86" s="395"/>
      <c r="MEB86" s="395"/>
      <c r="MEC86" s="395"/>
      <c r="MED86" s="395"/>
      <c r="MEE86" s="395"/>
      <c r="MEF86" s="395"/>
      <c r="MEG86" s="395"/>
      <c r="MEH86" s="395"/>
      <c r="MEI86" s="395"/>
      <c r="MEJ86" s="395"/>
      <c r="MEK86" s="395"/>
      <c r="MEL86" s="395"/>
      <c r="MEM86" s="395"/>
      <c r="MEN86" s="395"/>
      <c r="MEO86" s="395"/>
      <c r="MEP86" s="395"/>
      <c r="MEQ86" s="395"/>
      <c r="MER86" s="395"/>
      <c r="MES86" s="395"/>
      <c r="MET86" s="395"/>
      <c r="MEU86" s="395"/>
      <c r="MEV86" s="395"/>
      <c r="MEW86" s="395"/>
      <c r="MEX86" s="395"/>
      <c r="MEY86" s="395"/>
      <c r="MEZ86" s="395"/>
      <c r="MFA86" s="395"/>
      <c r="MFB86" s="395"/>
      <c r="MFC86" s="395"/>
      <c r="MFD86" s="395"/>
      <c r="MFE86" s="395"/>
      <c r="MFF86" s="395"/>
      <c r="MFG86" s="395"/>
      <c r="MFH86" s="395"/>
      <c r="MFI86" s="395"/>
      <c r="MFJ86" s="395"/>
      <c r="MFK86" s="395"/>
      <c r="MFL86" s="395"/>
      <c r="MFM86" s="395"/>
      <c r="MFN86" s="395"/>
      <c r="MFO86" s="395"/>
      <c r="MFP86" s="395"/>
      <c r="MFQ86" s="395"/>
      <c r="MFR86" s="395"/>
      <c r="MFS86" s="395"/>
      <c r="MFT86" s="395"/>
      <c r="MFU86" s="395"/>
      <c r="MFV86" s="395"/>
      <c r="MFW86" s="395"/>
      <c r="MFX86" s="395"/>
      <c r="MFY86" s="395"/>
      <c r="MFZ86" s="395"/>
      <c r="MGA86" s="395"/>
      <c r="MGB86" s="395"/>
      <c r="MGC86" s="395"/>
      <c r="MGD86" s="395"/>
      <c r="MGE86" s="395"/>
      <c r="MGF86" s="395"/>
      <c r="MGG86" s="395"/>
      <c r="MGH86" s="395"/>
      <c r="MGI86" s="395"/>
      <c r="MGJ86" s="395"/>
      <c r="MGK86" s="395"/>
      <c r="MGL86" s="395"/>
      <c r="MGM86" s="395"/>
      <c r="MGN86" s="395"/>
      <c r="MGO86" s="395"/>
      <c r="MGP86" s="395"/>
      <c r="MGQ86" s="395"/>
      <c r="MGR86" s="395"/>
      <c r="MGS86" s="395"/>
      <c r="MGT86" s="395"/>
      <c r="MGU86" s="395"/>
      <c r="MGV86" s="395"/>
      <c r="MGW86" s="395"/>
      <c r="MGX86" s="395"/>
      <c r="MGY86" s="395"/>
      <c r="MGZ86" s="395"/>
      <c r="MHA86" s="395"/>
      <c r="MHB86" s="395"/>
      <c r="MHC86" s="395"/>
      <c r="MHD86" s="395"/>
      <c r="MHE86" s="395"/>
      <c r="MHF86" s="395"/>
      <c r="MHG86" s="395"/>
      <c r="MHH86" s="395"/>
      <c r="MHI86" s="395"/>
      <c r="MHJ86" s="395"/>
      <c r="MHK86" s="395"/>
      <c r="MHL86" s="395"/>
      <c r="MHM86" s="395"/>
      <c r="MHN86" s="395"/>
      <c r="MHO86" s="395"/>
      <c r="MHP86" s="395"/>
      <c r="MHQ86" s="395"/>
      <c r="MHR86" s="395"/>
      <c r="MHS86" s="395"/>
      <c r="MHT86" s="395"/>
      <c r="MHU86" s="395"/>
      <c r="MHV86" s="395"/>
      <c r="MHW86" s="395"/>
      <c r="MHX86" s="395"/>
      <c r="MHY86" s="395"/>
      <c r="MHZ86" s="395"/>
      <c r="MIA86" s="395"/>
      <c r="MIB86" s="395"/>
      <c r="MIC86" s="395"/>
      <c r="MID86" s="395"/>
      <c r="MIE86" s="395"/>
      <c r="MIF86" s="395"/>
      <c r="MIG86" s="395"/>
      <c r="MIH86" s="395"/>
      <c r="MII86" s="395"/>
      <c r="MIJ86" s="395"/>
      <c r="MIK86" s="395"/>
      <c r="MIL86" s="395"/>
      <c r="MIM86" s="395"/>
      <c r="MIN86" s="395"/>
      <c r="MIO86" s="395"/>
      <c r="MIP86" s="395"/>
      <c r="MIQ86" s="395"/>
      <c r="MIR86" s="395"/>
      <c r="MIS86" s="395"/>
      <c r="MIT86" s="395"/>
      <c r="MIU86" s="395"/>
      <c r="MIV86" s="395"/>
      <c r="MIW86" s="395"/>
      <c r="MIX86" s="395"/>
      <c r="MIY86" s="395"/>
      <c r="MIZ86" s="395"/>
      <c r="MJA86" s="395"/>
      <c r="MJB86" s="395"/>
      <c r="MJC86" s="395"/>
      <c r="MJD86" s="395"/>
      <c r="MJE86" s="395"/>
      <c r="MJF86" s="395"/>
      <c r="MJG86" s="395"/>
      <c r="MJH86" s="395"/>
      <c r="MJI86" s="395"/>
      <c r="MJJ86" s="395"/>
      <c r="MJK86" s="395"/>
      <c r="MJL86" s="395"/>
      <c r="MJM86" s="395"/>
      <c r="MJN86" s="395"/>
      <c r="MJO86" s="395"/>
      <c r="MJP86" s="395"/>
      <c r="MJQ86" s="395"/>
      <c r="MJR86" s="395"/>
      <c r="MJS86" s="395"/>
      <c r="MJT86" s="395"/>
      <c r="MJU86" s="395"/>
      <c r="MJV86" s="395"/>
      <c r="MJW86" s="395"/>
      <c r="MJX86" s="395"/>
      <c r="MJY86" s="395"/>
      <c r="MJZ86" s="395"/>
      <c r="MKA86" s="395"/>
      <c r="MKB86" s="395"/>
      <c r="MKC86" s="395"/>
      <c r="MKD86" s="395"/>
      <c r="MKE86" s="395"/>
      <c r="MKF86" s="395"/>
      <c r="MKG86" s="395"/>
      <c r="MKH86" s="395"/>
      <c r="MKI86" s="395"/>
      <c r="MKJ86" s="395"/>
      <c r="MKK86" s="395"/>
      <c r="MKL86" s="395"/>
      <c r="MKM86" s="395"/>
      <c r="MKN86" s="395"/>
      <c r="MKO86" s="395"/>
      <c r="MKP86" s="395"/>
      <c r="MKQ86" s="395"/>
      <c r="MKR86" s="395"/>
      <c r="MKS86" s="395"/>
      <c r="MKT86" s="395"/>
      <c r="MKU86" s="395"/>
      <c r="MKV86" s="395"/>
      <c r="MKW86" s="395"/>
      <c r="MKX86" s="395"/>
      <c r="MKY86" s="395"/>
      <c r="MKZ86" s="395"/>
      <c r="MLA86" s="395"/>
      <c r="MLB86" s="395"/>
      <c r="MLC86" s="395"/>
      <c r="MLD86" s="395"/>
      <c r="MLE86" s="395"/>
      <c r="MLF86" s="395"/>
      <c r="MLG86" s="395"/>
      <c r="MLH86" s="395"/>
      <c r="MLI86" s="395"/>
      <c r="MLJ86" s="395"/>
      <c r="MLK86" s="395"/>
      <c r="MLL86" s="395"/>
      <c r="MLM86" s="395"/>
      <c r="MLN86" s="395"/>
      <c r="MLO86" s="395"/>
      <c r="MLP86" s="395"/>
      <c r="MLQ86" s="395"/>
      <c r="MLR86" s="395"/>
      <c r="MLS86" s="395"/>
      <c r="MLT86" s="395"/>
      <c r="MLU86" s="395"/>
      <c r="MLV86" s="395"/>
      <c r="MLW86" s="395"/>
      <c r="MLX86" s="395"/>
      <c r="MLY86" s="395"/>
      <c r="MLZ86" s="395"/>
      <c r="MMA86" s="395"/>
      <c r="MMB86" s="395"/>
      <c r="MMC86" s="395"/>
      <c r="MMD86" s="395"/>
      <c r="MME86" s="395"/>
      <c r="MMF86" s="395"/>
      <c r="MMG86" s="395"/>
      <c r="MMH86" s="395"/>
      <c r="MMI86" s="395"/>
      <c r="MMJ86" s="395"/>
      <c r="MMK86" s="395"/>
      <c r="MML86" s="395"/>
      <c r="MMM86" s="395"/>
      <c r="MMN86" s="395"/>
      <c r="MMO86" s="395"/>
      <c r="MMP86" s="395"/>
      <c r="MMQ86" s="395"/>
      <c r="MMR86" s="395"/>
      <c r="MMS86" s="395"/>
      <c r="MMT86" s="395"/>
      <c r="MMU86" s="395"/>
      <c r="MMV86" s="395"/>
      <c r="MMW86" s="395"/>
      <c r="MMX86" s="395"/>
      <c r="MMY86" s="395"/>
      <c r="MMZ86" s="395"/>
      <c r="MNA86" s="395"/>
      <c r="MNB86" s="395"/>
      <c r="MNC86" s="395"/>
      <c r="MND86" s="395"/>
      <c r="MNE86" s="395"/>
      <c r="MNF86" s="395"/>
      <c r="MNG86" s="395"/>
      <c r="MNH86" s="395"/>
      <c r="MNI86" s="395"/>
      <c r="MNJ86" s="395"/>
      <c r="MNK86" s="395"/>
      <c r="MNL86" s="395"/>
      <c r="MNM86" s="395"/>
      <c r="MNN86" s="395"/>
      <c r="MNO86" s="395"/>
      <c r="MNP86" s="395"/>
      <c r="MNQ86" s="395"/>
      <c r="MNR86" s="395"/>
      <c r="MNS86" s="395"/>
      <c r="MNT86" s="395"/>
      <c r="MNU86" s="395"/>
      <c r="MNV86" s="395"/>
      <c r="MNW86" s="395"/>
      <c r="MNX86" s="395"/>
      <c r="MNY86" s="395"/>
      <c r="MNZ86" s="395"/>
      <c r="MOA86" s="395"/>
      <c r="MOB86" s="395"/>
      <c r="MOC86" s="395"/>
      <c r="MOD86" s="395"/>
      <c r="MOE86" s="395"/>
      <c r="MOF86" s="395"/>
      <c r="MOG86" s="395"/>
      <c r="MOH86" s="395"/>
      <c r="MOI86" s="395"/>
      <c r="MOJ86" s="395"/>
      <c r="MOK86" s="395"/>
      <c r="MOL86" s="395"/>
      <c r="MOM86" s="395"/>
      <c r="MON86" s="395"/>
      <c r="MOO86" s="395"/>
      <c r="MOP86" s="395"/>
      <c r="MOQ86" s="395"/>
      <c r="MOR86" s="395"/>
      <c r="MOS86" s="395"/>
      <c r="MOT86" s="395"/>
      <c r="MOU86" s="395"/>
      <c r="MOV86" s="395"/>
      <c r="MOW86" s="395"/>
      <c r="MOX86" s="395"/>
      <c r="MOY86" s="395"/>
      <c r="MOZ86" s="395"/>
      <c r="MPA86" s="395"/>
      <c r="MPB86" s="395"/>
      <c r="MPC86" s="395"/>
      <c r="MPD86" s="395"/>
      <c r="MPE86" s="395"/>
      <c r="MPF86" s="395"/>
      <c r="MPG86" s="395"/>
      <c r="MPH86" s="395"/>
      <c r="MPI86" s="395"/>
      <c r="MPJ86" s="395"/>
      <c r="MPK86" s="395"/>
      <c r="MPL86" s="395"/>
      <c r="MPM86" s="395"/>
      <c r="MPN86" s="395"/>
      <c r="MPO86" s="395"/>
      <c r="MPP86" s="395"/>
      <c r="MPQ86" s="395"/>
      <c r="MPR86" s="395"/>
      <c r="MPS86" s="395"/>
      <c r="MPT86" s="395"/>
      <c r="MPU86" s="395"/>
      <c r="MPV86" s="395"/>
      <c r="MPW86" s="395"/>
      <c r="MPX86" s="395"/>
      <c r="MPY86" s="395"/>
      <c r="MPZ86" s="395"/>
      <c r="MQA86" s="395"/>
      <c r="MQB86" s="395"/>
      <c r="MQC86" s="395"/>
      <c r="MQD86" s="395"/>
      <c r="MQE86" s="395"/>
      <c r="MQF86" s="395"/>
      <c r="MQG86" s="395"/>
      <c r="MQH86" s="395"/>
      <c r="MQI86" s="395"/>
      <c r="MQJ86" s="395"/>
      <c r="MQK86" s="395"/>
      <c r="MQL86" s="395"/>
      <c r="MQM86" s="395"/>
      <c r="MQN86" s="395"/>
      <c r="MQO86" s="395"/>
      <c r="MQP86" s="395"/>
      <c r="MQQ86" s="395"/>
      <c r="MQR86" s="395"/>
      <c r="MQS86" s="395"/>
      <c r="MQT86" s="395"/>
      <c r="MQU86" s="395"/>
      <c r="MQV86" s="395"/>
      <c r="MQW86" s="395"/>
      <c r="MQX86" s="395"/>
      <c r="MQY86" s="395"/>
      <c r="MQZ86" s="395"/>
      <c r="MRA86" s="395"/>
      <c r="MRB86" s="395"/>
      <c r="MRC86" s="395"/>
      <c r="MRD86" s="395"/>
      <c r="MRE86" s="395"/>
      <c r="MRF86" s="395"/>
      <c r="MRG86" s="395"/>
      <c r="MRH86" s="395"/>
      <c r="MRI86" s="395"/>
      <c r="MRJ86" s="395"/>
      <c r="MRK86" s="395"/>
      <c r="MRL86" s="395"/>
      <c r="MRM86" s="395"/>
      <c r="MRN86" s="395"/>
      <c r="MRO86" s="395"/>
      <c r="MRP86" s="395"/>
      <c r="MRQ86" s="395"/>
      <c r="MRR86" s="395"/>
      <c r="MRS86" s="395"/>
      <c r="MRT86" s="395"/>
      <c r="MRU86" s="395"/>
      <c r="MRV86" s="395"/>
      <c r="MRW86" s="395"/>
      <c r="MRX86" s="395"/>
      <c r="MRY86" s="395"/>
      <c r="MRZ86" s="395"/>
      <c r="MSA86" s="395"/>
      <c r="MSB86" s="395"/>
      <c r="MSC86" s="395"/>
      <c r="MSD86" s="395"/>
      <c r="MSE86" s="395"/>
      <c r="MSF86" s="395"/>
      <c r="MSG86" s="395"/>
      <c r="MSH86" s="395"/>
      <c r="MSI86" s="395"/>
      <c r="MSJ86" s="395"/>
      <c r="MSK86" s="395"/>
      <c r="MSL86" s="395"/>
      <c r="MSM86" s="395"/>
      <c r="MSN86" s="395"/>
      <c r="MSO86" s="395"/>
      <c r="MSP86" s="395"/>
      <c r="MSQ86" s="395"/>
      <c r="MSR86" s="395"/>
      <c r="MSS86" s="395"/>
      <c r="MST86" s="395"/>
      <c r="MSU86" s="395"/>
      <c r="MSV86" s="395"/>
      <c r="MSW86" s="395"/>
      <c r="MSX86" s="395"/>
      <c r="MSY86" s="395"/>
      <c r="MSZ86" s="395"/>
      <c r="MTA86" s="395"/>
      <c r="MTB86" s="395"/>
      <c r="MTC86" s="395"/>
      <c r="MTD86" s="395"/>
      <c r="MTE86" s="395"/>
      <c r="MTF86" s="395"/>
      <c r="MTG86" s="395"/>
      <c r="MTH86" s="395"/>
      <c r="MTI86" s="395"/>
      <c r="MTJ86" s="395"/>
      <c r="MTK86" s="395"/>
      <c r="MTL86" s="395"/>
      <c r="MTM86" s="395"/>
      <c r="MTN86" s="395"/>
      <c r="MTO86" s="395"/>
      <c r="MTP86" s="395"/>
      <c r="MTQ86" s="395"/>
      <c r="MTR86" s="395"/>
      <c r="MTS86" s="395"/>
      <c r="MTT86" s="395"/>
      <c r="MTU86" s="395"/>
      <c r="MTV86" s="395"/>
      <c r="MTW86" s="395"/>
      <c r="MTX86" s="395"/>
      <c r="MTY86" s="395"/>
      <c r="MTZ86" s="395"/>
      <c r="MUA86" s="395"/>
      <c r="MUB86" s="395"/>
      <c r="MUC86" s="395"/>
      <c r="MUD86" s="395"/>
      <c r="MUE86" s="395"/>
      <c r="MUF86" s="395"/>
      <c r="MUG86" s="395"/>
      <c r="MUH86" s="395"/>
      <c r="MUI86" s="395"/>
      <c r="MUJ86" s="395"/>
      <c r="MUK86" s="395"/>
      <c r="MUL86" s="395"/>
      <c r="MUM86" s="395"/>
      <c r="MUN86" s="395"/>
      <c r="MUO86" s="395"/>
      <c r="MUP86" s="395"/>
      <c r="MUQ86" s="395"/>
      <c r="MUR86" s="395"/>
      <c r="MUS86" s="395"/>
      <c r="MUT86" s="395"/>
      <c r="MUU86" s="395"/>
      <c r="MUV86" s="395"/>
      <c r="MUW86" s="395"/>
      <c r="MUX86" s="395"/>
      <c r="MUY86" s="395"/>
      <c r="MUZ86" s="395"/>
      <c r="MVA86" s="395"/>
      <c r="MVB86" s="395"/>
      <c r="MVC86" s="395"/>
      <c r="MVD86" s="395"/>
      <c r="MVE86" s="395"/>
      <c r="MVF86" s="395"/>
      <c r="MVG86" s="395"/>
      <c r="MVH86" s="395"/>
      <c r="MVI86" s="395"/>
      <c r="MVJ86" s="395"/>
      <c r="MVK86" s="395"/>
      <c r="MVL86" s="395"/>
      <c r="MVM86" s="395"/>
      <c r="MVN86" s="395"/>
      <c r="MVO86" s="395"/>
      <c r="MVP86" s="395"/>
      <c r="MVQ86" s="395"/>
      <c r="MVR86" s="395"/>
      <c r="MVS86" s="395"/>
      <c r="MVT86" s="395"/>
      <c r="MVU86" s="395"/>
      <c r="MVV86" s="395"/>
      <c r="MVW86" s="395"/>
      <c r="MVX86" s="395"/>
      <c r="MVY86" s="395"/>
      <c r="MVZ86" s="395"/>
      <c r="MWA86" s="395"/>
      <c r="MWB86" s="395"/>
      <c r="MWC86" s="395"/>
      <c r="MWD86" s="395"/>
      <c r="MWE86" s="395"/>
      <c r="MWF86" s="395"/>
      <c r="MWG86" s="395"/>
      <c r="MWH86" s="395"/>
      <c r="MWI86" s="395"/>
      <c r="MWJ86" s="395"/>
      <c r="MWK86" s="395"/>
      <c r="MWL86" s="395"/>
      <c r="MWM86" s="395"/>
      <c r="MWN86" s="395"/>
      <c r="MWO86" s="395"/>
      <c r="MWP86" s="395"/>
      <c r="MWQ86" s="395"/>
      <c r="MWR86" s="395"/>
      <c r="MWS86" s="395"/>
      <c r="MWT86" s="395"/>
      <c r="MWU86" s="395"/>
      <c r="MWV86" s="395"/>
      <c r="MWW86" s="395"/>
      <c r="MWX86" s="395"/>
      <c r="MWY86" s="395"/>
      <c r="MWZ86" s="395"/>
      <c r="MXA86" s="395"/>
      <c r="MXB86" s="395"/>
      <c r="MXC86" s="395"/>
      <c r="MXD86" s="395"/>
      <c r="MXE86" s="395"/>
      <c r="MXF86" s="395"/>
      <c r="MXG86" s="395"/>
      <c r="MXH86" s="395"/>
      <c r="MXI86" s="395"/>
      <c r="MXJ86" s="395"/>
      <c r="MXK86" s="395"/>
      <c r="MXL86" s="395"/>
      <c r="MXM86" s="395"/>
      <c r="MXN86" s="395"/>
      <c r="MXO86" s="395"/>
      <c r="MXP86" s="395"/>
      <c r="MXQ86" s="395"/>
      <c r="MXR86" s="395"/>
      <c r="MXS86" s="395"/>
      <c r="MXT86" s="395"/>
      <c r="MXU86" s="395"/>
      <c r="MXV86" s="395"/>
      <c r="MXW86" s="395"/>
      <c r="MXX86" s="395"/>
      <c r="MXY86" s="395"/>
      <c r="MXZ86" s="395"/>
      <c r="MYA86" s="395"/>
      <c r="MYB86" s="395"/>
      <c r="MYC86" s="395"/>
      <c r="MYD86" s="395"/>
      <c r="MYE86" s="395"/>
      <c r="MYF86" s="395"/>
      <c r="MYG86" s="395"/>
      <c r="MYH86" s="395"/>
      <c r="MYI86" s="395"/>
      <c r="MYJ86" s="395"/>
      <c r="MYK86" s="395"/>
      <c r="MYL86" s="395"/>
      <c r="MYM86" s="395"/>
      <c r="MYN86" s="395"/>
      <c r="MYO86" s="395"/>
      <c r="MYP86" s="395"/>
      <c r="MYQ86" s="395"/>
      <c r="MYR86" s="395"/>
      <c r="MYS86" s="395"/>
      <c r="MYT86" s="395"/>
      <c r="MYU86" s="395"/>
      <c r="MYV86" s="395"/>
      <c r="MYW86" s="395"/>
      <c r="MYX86" s="395"/>
      <c r="MYY86" s="395"/>
      <c r="MYZ86" s="395"/>
      <c r="MZA86" s="395"/>
      <c r="MZB86" s="395"/>
      <c r="MZC86" s="395"/>
      <c r="MZD86" s="395"/>
      <c r="MZE86" s="395"/>
      <c r="MZF86" s="395"/>
      <c r="MZG86" s="395"/>
      <c r="MZH86" s="395"/>
      <c r="MZI86" s="395"/>
      <c r="MZJ86" s="395"/>
      <c r="MZK86" s="395"/>
      <c r="MZL86" s="395"/>
      <c r="MZM86" s="395"/>
      <c r="MZN86" s="395"/>
      <c r="MZO86" s="395"/>
      <c r="MZP86" s="395"/>
      <c r="MZQ86" s="395"/>
      <c r="MZR86" s="395"/>
      <c r="MZS86" s="395"/>
      <c r="MZT86" s="395"/>
      <c r="MZU86" s="395"/>
      <c r="MZV86" s="395"/>
      <c r="MZW86" s="395"/>
      <c r="MZX86" s="395"/>
      <c r="MZY86" s="395"/>
      <c r="MZZ86" s="395"/>
      <c r="NAA86" s="395"/>
      <c r="NAB86" s="395"/>
      <c r="NAC86" s="395"/>
      <c r="NAD86" s="395"/>
      <c r="NAE86" s="395"/>
      <c r="NAF86" s="395"/>
      <c r="NAG86" s="395"/>
      <c r="NAH86" s="395"/>
      <c r="NAI86" s="395"/>
      <c r="NAJ86" s="395"/>
      <c r="NAK86" s="395"/>
      <c r="NAL86" s="395"/>
      <c r="NAM86" s="395"/>
      <c r="NAN86" s="395"/>
      <c r="NAO86" s="395"/>
      <c r="NAP86" s="395"/>
      <c r="NAQ86" s="395"/>
      <c r="NAR86" s="395"/>
      <c r="NAS86" s="395"/>
      <c r="NAT86" s="395"/>
      <c r="NAU86" s="395"/>
      <c r="NAV86" s="395"/>
      <c r="NAW86" s="395"/>
      <c r="NAX86" s="395"/>
      <c r="NAY86" s="395"/>
      <c r="NAZ86" s="395"/>
      <c r="NBA86" s="395"/>
      <c r="NBB86" s="395"/>
      <c r="NBC86" s="395"/>
      <c r="NBD86" s="395"/>
      <c r="NBE86" s="395"/>
      <c r="NBF86" s="395"/>
      <c r="NBG86" s="395"/>
      <c r="NBH86" s="395"/>
      <c r="NBI86" s="395"/>
      <c r="NBJ86" s="395"/>
      <c r="NBK86" s="395"/>
      <c r="NBL86" s="395"/>
      <c r="NBM86" s="395"/>
      <c r="NBN86" s="395"/>
      <c r="NBO86" s="395"/>
      <c r="NBP86" s="395"/>
      <c r="NBQ86" s="395"/>
      <c r="NBR86" s="395"/>
      <c r="NBS86" s="395"/>
      <c r="NBT86" s="395"/>
      <c r="NBU86" s="395"/>
      <c r="NBV86" s="395"/>
      <c r="NBW86" s="395"/>
      <c r="NBX86" s="395"/>
      <c r="NBY86" s="395"/>
      <c r="NBZ86" s="395"/>
      <c r="NCA86" s="395"/>
      <c r="NCB86" s="395"/>
      <c r="NCC86" s="395"/>
      <c r="NCD86" s="395"/>
      <c r="NCE86" s="395"/>
      <c r="NCF86" s="395"/>
      <c r="NCG86" s="395"/>
      <c r="NCH86" s="395"/>
      <c r="NCI86" s="395"/>
      <c r="NCJ86" s="395"/>
      <c r="NCK86" s="395"/>
      <c r="NCL86" s="395"/>
      <c r="NCM86" s="395"/>
      <c r="NCN86" s="395"/>
      <c r="NCO86" s="395"/>
      <c r="NCP86" s="395"/>
      <c r="NCQ86" s="395"/>
      <c r="NCR86" s="395"/>
      <c r="NCS86" s="395"/>
      <c r="NCT86" s="395"/>
      <c r="NCU86" s="395"/>
      <c r="NCV86" s="395"/>
      <c r="NCW86" s="395"/>
      <c r="NCX86" s="395"/>
      <c r="NCY86" s="395"/>
      <c r="NCZ86" s="395"/>
      <c r="NDA86" s="395"/>
      <c r="NDB86" s="395"/>
      <c r="NDC86" s="395"/>
      <c r="NDD86" s="395"/>
      <c r="NDE86" s="395"/>
      <c r="NDF86" s="395"/>
      <c r="NDG86" s="395"/>
      <c r="NDH86" s="395"/>
      <c r="NDI86" s="395"/>
      <c r="NDJ86" s="395"/>
      <c r="NDK86" s="395"/>
      <c r="NDL86" s="395"/>
      <c r="NDM86" s="395"/>
      <c r="NDN86" s="395"/>
      <c r="NDO86" s="395"/>
      <c r="NDP86" s="395"/>
      <c r="NDQ86" s="395"/>
      <c r="NDR86" s="395"/>
      <c r="NDS86" s="395"/>
      <c r="NDT86" s="395"/>
      <c r="NDU86" s="395"/>
      <c r="NDV86" s="395"/>
      <c r="NDW86" s="395"/>
      <c r="NDX86" s="395"/>
      <c r="NDY86" s="395"/>
      <c r="NDZ86" s="395"/>
      <c r="NEA86" s="395"/>
      <c r="NEB86" s="395"/>
      <c r="NEC86" s="395"/>
      <c r="NED86" s="395"/>
      <c r="NEE86" s="395"/>
      <c r="NEF86" s="395"/>
      <c r="NEG86" s="395"/>
      <c r="NEH86" s="395"/>
      <c r="NEI86" s="395"/>
      <c r="NEJ86" s="395"/>
      <c r="NEK86" s="395"/>
      <c r="NEL86" s="395"/>
      <c r="NEM86" s="395"/>
      <c r="NEN86" s="395"/>
      <c r="NEO86" s="395"/>
      <c r="NEP86" s="395"/>
      <c r="NEQ86" s="395"/>
      <c r="NER86" s="395"/>
      <c r="NES86" s="395"/>
      <c r="NET86" s="395"/>
      <c r="NEU86" s="395"/>
      <c r="NEV86" s="395"/>
      <c r="NEW86" s="395"/>
      <c r="NEX86" s="395"/>
      <c r="NEY86" s="395"/>
      <c r="NEZ86" s="395"/>
      <c r="NFA86" s="395"/>
      <c r="NFB86" s="395"/>
      <c r="NFC86" s="395"/>
      <c r="NFD86" s="395"/>
      <c r="NFE86" s="395"/>
      <c r="NFF86" s="395"/>
      <c r="NFG86" s="395"/>
      <c r="NFH86" s="395"/>
      <c r="NFI86" s="395"/>
      <c r="NFJ86" s="395"/>
      <c r="NFK86" s="395"/>
      <c r="NFL86" s="395"/>
      <c r="NFM86" s="395"/>
      <c r="NFN86" s="395"/>
      <c r="NFO86" s="395"/>
      <c r="NFP86" s="395"/>
      <c r="NFQ86" s="395"/>
      <c r="NFR86" s="395"/>
      <c r="NFS86" s="395"/>
      <c r="NFT86" s="395"/>
      <c r="NFU86" s="395"/>
      <c r="NFV86" s="395"/>
      <c r="NFW86" s="395"/>
      <c r="NFX86" s="395"/>
      <c r="NFY86" s="395"/>
      <c r="NFZ86" s="395"/>
      <c r="NGA86" s="395"/>
      <c r="NGB86" s="395"/>
      <c r="NGC86" s="395"/>
      <c r="NGD86" s="395"/>
      <c r="NGE86" s="395"/>
      <c r="NGF86" s="395"/>
      <c r="NGG86" s="395"/>
      <c r="NGH86" s="395"/>
      <c r="NGI86" s="395"/>
      <c r="NGJ86" s="395"/>
      <c r="NGK86" s="395"/>
      <c r="NGL86" s="395"/>
      <c r="NGM86" s="395"/>
      <c r="NGN86" s="395"/>
      <c r="NGO86" s="395"/>
      <c r="NGP86" s="395"/>
      <c r="NGQ86" s="395"/>
      <c r="NGR86" s="395"/>
      <c r="NGS86" s="395"/>
      <c r="NGT86" s="395"/>
      <c r="NGU86" s="395"/>
      <c r="NGV86" s="395"/>
      <c r="NGW86" s="395"/>
      <c r="NGX86" s="395"/>
      <c r="NGY86" s="395"/>
      <c r="NGZ86" s="395"/>
      <c r="NHA86" s="395"/>
      <c r="NHB86" s="395"/>
      <c r="NHC86" s="395"/>
      <c r="NHD86" s="395"/>
      <c r="NHE86" s="395"/>
      <c r="NHF86" s="395"/>
      <c r="NHG86" s="395"/>
      <c r="NHH86" s="395"/>
      <c r="NHI86" s="395"/>
      <c r="NHJ86" s="395"/>
      <c r="NHK86" s="395"/>
      <c r="NHL86" s="395"/>
      <c r="NHM86" s="395"/>
      <c r="NHN86" s="395"/>
      <c r="NHO86" s="395"/>
      <c r="NHP86" s="395"/>
      <c r="NHQ86" s="395"/>
      <c r="NHR86" s="395"/>
      <c r="NHS86" s="395"/>
      <c r="NHT86" s="395"/>
      <c r="NHU86" s="395"/>
      <c r="NHV86" s="395"/>
      <c r="NHW86" s="395"/>
      <c r="NHX86" s="395"/>
      <c r="NHY86" s="395"/>
      <c r="NHZ86" s="395"/>
      <c r="NIA86" s="395"/>
      <c r="NIB86" s="395"/>
      <c r="NIC86" s="395"/>
      <c r="NID86" s="395"/>
      <c r="NIE86" s="395"/>
      <c r="NIF86" s="395"/>
      <c r="NIG86" s="395"/>
      <c r="NIH86" s="395"/>
      <c r="NII86" s="395"/>
      <c r="NIJ86" s="395"/>
      <c r="NIK86" s="395"/>
      <c r="NIL86" s="395"/>
      <c r="NIM86" s="395"/>
      <c r="NIN86" s="395"/>
      <c r="NIO86" s="395"/>
      <c r="NIP86" s="395"/>
      <c r="NIQ86" s="395"/>
      <c r="NIR86" s="395"/>
      <c r="NIS86" s="395"/>
      <c r="NIT86" s="395"/>
      <c r="NIU86" s="395"/>
      <c r="NIV86" s="395"/>
      <c r="NIW86" s="395"/>
      <c r="NIX86" s="395"/>
      <c r="NIY86" s="395"/>
      <c r="NIZ86" s="395"/>
      <c r="NJA86" s="395"/>
      <c r="NJB86" s="395"/>
      <c r="NJC86" s="395"/>
      <c r="NJD86" s="395"/>
      <c r="NJE86" s="395"/>
      <c r="NJF86" s="395"/>
      <c r="NJG86" s="395"/>
      <c r="NJH86" s="395"/>
      <c r="NJI86" s="395"/>
      <c r="NJJ86" s="395"/>
      <c r="NJK86" s="395"/>
      <c r="NJL86" s="395"/>
      <c r="NJM86" s="395"/>
      <c r="NJN86" s="395"/>
      <c r="NJO86" s="395"/>
      <c r="NJP86" s="395"/>
      <c r="NJQ86" s="395"/>
      <c r="NJR86" s="395"/>
      <c r="NJS86" s="395"/>
      <c r="NJT86" s="395"/>
      <c r="NJU86" s="395"/>
      <c r="NJV86" s="395"/>
      <c r="NJW86" s="395"/>
      <c r="NJX86" s="395"/>
      <c r="NJY86" s="395"/>
      <c r="NJZ86" s="395"/>
      <c r="NKA86" s="395"/>
      <c r="NKB86" s="395"/>
      <c r="NKC86" s="395"/>
      <c r="NKD86" s="395"/>
      <c r="NKE86" s="395"/>
      <c r="NKF86" s="395"/>
      <c r="NKG86" s="395"/>
      <c r="NKH86" s="395"/>
      <c r="NKI86" s="395"/>
      <c r="NKJ86" s="395"/>
      <c r="NKK86" s="395"/>
      <c r="NKL86" s="395"/>
      <c r="NKM86" s="395"/>
      <c r="NKN86" s="395"/>
      <c r="NKO86" s="395"/>
      <c r="NKP86" s="395"/>
      <c r="NKQ86" s="395"/>
      <c r="NKR86" s="395"/>
      <c r="NKS86" s="395"/>
      <c r="NKT86" s="395"/>
      <c r="NKU86" s="395"/>
      <c r="NKV86" s="395"/>
      <c r="NKW86" s="395"/>
      <c r="NKX86" s="395"/>
      <c r="NKY86" s="395"/>
      <c r="NKZ86" s="395"/>
      <c r="NLA86" s="395"/>
      <c r="NLB86" s="395"/>
      <c r="NLC86" s="395"/>
      <c r="NLD86" s="395"/>
      <c r="NLE86" s="395"/>
      <c r="NLF86" s="395"/>
      <c r="NLG86" s="395"/>
      <c r="NLH86" s="395"/>
      <c r="NLI86" s="395"/>
      <c r="NLJ86" s="395"/>
      <c r="NLK86" s="395"/>
      <c r="NLL86" s="395"/>
      <c r="NLM86" s="395"/>
      <c r="NLN86" s="395"/>
      <c r="NLO86" s="395"/>
      <c r="NLP86" s="395"/>
      <c r="NLQ86" s="395"/>
      <c r="NLR86" s="395"/>
      <c r="NLS86" s="395"/>
      <c r="NLT86" s="395"/>
      <c r="NLU86" s="395"/>
      <c r="NLV86" s="395"/>
      <c r="NLW86" s="395"/>
      <c r="NLX86" s="395"/>
      <c r="NLY86" s="395"/>
      <c r="NLZ86" s="395"/>
      <c r="NMA86" s="395"/>
      <c r="NMB86" s="395"/>
      <c r="NMC86" s="395"/>
      <c r="NMD86" s="395"/>
      <c r="NME86" s="395"/>
      <c r="NMF86" s="395"/>
      <c r="NMG86" s="395"/>
      <c r="NMH86" s="395"/>
      <c r="NMI86" s="395"/>
      <c r="NMJ86" s="395"/>
      <c r="NMK86" s="395"/>
      <c r="NML86" s="395"/>
      <c r="NMM86" s="395"/>
      <c r="NMN86" s="395"/>
      <c r="NMO86" s="395"/>
      <c r="NMP86" s="395"/>
      <c r="NMQ86" s="395"/>
      <c r="NMR86" s="395"/>
      <c r="NMS86" s="395"/>
      <c r="NMT86" s="395"/>
      <c r="NMU86" s="395"/>
      <c r="NMV86" s="395"/>
      <c r="NMW86" s="395"/>
      <c r="NMX86" s="395"/>
      <c r="NMY86" s="395"/>
      <c r="NMZ86" s="395"/>
      <c r="NNA86" s="395"/>
      <c r="NNB86" s="395"/>
      <c r="NNC86" s="395"/>
      <c r="NND86" s="395"/>
      <c r="NNE86" s="395"/>
      <c r="NNF86" s="395"/>
      <c r="NNG86" s="395"/>
      <c r="NNH86" s="395"/>
      <c r="NNI86" s="395"/>
      <c r="NNJ86" s="395"/>
      <c r="NNK86" s="395"/>
      <c r="NNL86" s="395"/>
      <c r="NNM86" s="395"/>
      <c r="NNN86" s="395"/>
      <c r="NNO86" s="395"/>
      <c r="NNP86" s="395"/>
      <c r="NNQ86" s="395"/>
      <c r="NNR86" s="395"/>
      <c r="NNS86" s="395"/>
      <c r="NNT86" s="395"/>
      <c r="NNU86" s="395"/>
      <c r="NNV86" s="395"/>
      <c r="NNW86" s="395"/>
      <c r="NNX86" s="395"/>
      <c r="NNY86" s="395"/>
      <c r="NNZ86" s="395"/>
      <c r="NOA86" s="395"/>
      <c r="NOB86" s="395"/>
      <c r="NOC86" s="395"/>
      <c r="NOD86" s="395"/>
      <c r="NOE86" s="395"/>
      <c r="NOF86" s="395"/>
      <c r="NOG86" s="395"/>
      <c r="NOH86" s="395"/>
      <c r="NOI86" s="395"/>
      <c r="NOJ86" s="395"/>
      <c r="NOK86" s="395"/>
      <c r="NOL86" s="395"/>
      <c r="NOM86" s="395"/>
      <c r="NON86" s="395"/>
      <c r="NOO86" s="395"/>
      <c r="NOP86" s="395"/>
      <c r="NOQ86" s="395"/>
      <c r="NOR86" s="395"/>
      <c r="NOS86" s="395"/>
      <c r="NOT86" s="395"/>
      <c r="NOU86" s="395"/>
      <c r="NOV86" s="395"/>
      <c r="NOW86" s="395"/>
      <c r="NOX86" s="395"/>
      <c r="NOY86" s="395"/>
      <c r="NOZ86" s="395"/>
      <c r="NPA86" s="395"/>
      <c r="NPB86" s="395"/>
      <c r="NPC86" s="395"/>
      <c r="NPD86" s="395"/>
      <c r="NPE86" s="395"/>
      <c r="NPF86" s="395"/>
      <c r="NPG86" s="395"/>
      <c r="NPH86" s="395"/>
      <c r="NPI86" s="395"/>
      <c r="NPJ86" s="395"/>
      <c r="NPK86" s="395"/>
      <c r="NPL86" s="395"/>
      <c r="NPM86" s="395"/>
      <c r="NPN86" s="395"/>
      <c r="NPO86" s="395"/>
      <c r="NPP86" s="395"/>
      <c r="NPQ86" s="395"/>
      <c r="NPR86" s="395"/>
      <c r="NPS86" s="395"/>
      <c r="NPT86" s="395"/>
      <c r="NPU86" s="395"/>
      <c r="NPV86" s="395"/>
      <c r="NPW86" s="395"/>
      <c r="NPX86" s="395"/>
      <c r="NPY86" s="395"/>
      <c r="NPZ86" s="395"/>
      <c r="NQA86" s="395"/>
      <c r="NQB86" s="395"/>
      <c r="NQC86" s="395"/>
      <c r="NQD86" s="395"/>
      <c r="NQE86" s="395"/>
      <c r="NQF86" s="395"/>
      <c r="NQG86" s="395"/>
      <c r="NQH86" s="395"/>
      <c r="NQI86" s="395"/>
      <c r="NQJ86" s="395"/>
      <c r="NQK86" s="395"/>
      <c r="NQL86" s="395"/>
      <c r="NQM86" s="395"/>
      <c r="NQN86" s="395"/>
      <c r="NQO86" s="395"/>
      <c r="NQP86" s="395"/>
      <c r="NQQ86" s="395"/>
      <c r="NQR86" s="395"/>
      <c r="NQS86" s="395"/>
      <c r="NQT86" s="395"/>
      <c r="NQU86" s="395"/>
      <c r="NQV86" s="395"/>
      <c r="NQW86" s="395"/>
      <c r="NQX86" s="395"/>
      <c r="NQY86" s="395"/>
      <c r="NQZ86" s="395"/>
      <c r="NRA86" s="395"/>
      <c r="NRB86" s="395"/>
      <c r="NRC86" s="395"/>
      <c r="NRD86" s="395"/>
      <c r="NRE86" s="395"/>
      <c r="NRF86" s="395"/>
      <c r="NRG86" s="395"/>
      <c r="NRH86" s="395"/>
      <c r="NRI86" s="395"/>
      <c r="NRJ86" s="395"/>
      <c r="NRK86" s="395"/>
      <c r="NRL86" s="395"/>
      <c r="NRM86" s="395"/>
      <c r="NRN86" s="395"/>
      <c r="NRO86" s="395"/>
      <c r="NRP86" s="395"/>
      <c r="NRQ86" s="395"/>
      <c r="NRR86" s="395"/>
      <c r="NRS86" s="395"/>
      <c r="NRT86" s="395"/>
      <c r="NRU86" s="395"/>
      <c r="NRV86" s="395"/>
      <c r="NRW86" s="395"/>
      <c r="NRX86" s="395"/>
      <c r="NRY86" s="395"/>
      <c r="NRZ86" s="395"/>
      <c r="NSA86" s="395"/>
      <c r="NSB86" s="395"/>
      <c r="NSC86" s="395"/>
      <c r="NSD86" s="395"/>
      <c r="NSE86" s="395"/>
      <c r="NSF86" s="395"/>
      <c r="NSG86" s="395"/>
      <c r="NSH86" s="395"/>
      <c r="NSI86" s="395"/>
      <c r="NSJ86" s="395"/>
      <c r="NSK86" s="395"/>
      <c r="NSL86" s="395"/>
      <c r="NSM86" s="395"/>
      <c r="NSN86" s="395"/>
      <c r="NSO86" s="395"/>
      <c r="NSP86" s="395"/>
      <c r="NSQ86" s="395"/>
      <c r="NSR86" s="395"/>
      <c r="NSS86" s="395"/>
      <c r="NST86" s="395"/>
      <c r="NSU86" s="395"/>
      <c r="NSV86" s="395"/>
      <c r="NSW86" s="395"/>
      <c r="NSX86" s="395"/>
      <c r="NSY86" s="395"/>
      <c r="NSZ86" s="395"/>
      <c r="NTA86" s="395"/>
      <c r="NTB86" s="395"/>
      <c r="NTC86" s="395"/>
      <c r="NTD86" s="395"/>
      <c r="NTE86" s="395"/>
      <c r="NTF86" s="395"/>
      <c r="NTG86" s="395"/>
      <c r="NTH86" s="395"/>
      <c r="NTI86" s="395"/>
      <c r="NTJ86" s="395"/>
      <c r="NTK86" s="395"/>
      <c r="NTL86" s="395"/>
      <c r="NTM86" s="395"/>
      <c r="NTN86" s="395"/>
      <c r="NTO86" s="395"/>
      <c r="NTP86" s="395"/>
      <c r="NTQ86" s="395"/>
      <c r="NTR86" s="395"/>
      <c r="NTS86" s="395"/>
      <c r="NTT86" s="395"/>
      <c r="NTU86" s="395"/>
      <c r="NTV86" s="395"/>
      <c r="NTW86" s="395"/>
      <c r="NTX86" s="395"/>
      <c r="NTY86" s="395"/>
      <c r="NTZ86" s="395"/>
      <c r="NUA86" s="395"/>
      <c r="NUB86" s="395"/>
      <c r="NUC86" s="395"/>
      <c r="NUD86" s="395"/>
      <c r="NUE86" s="395"/>
      <c r="NUF86" s="395"/>
      <c r="NUG86" s="395"/>
      <c r="NUH86" s="395"/>
      <c r="NUI86" s="395"/>
      <c r="NUJ86" s="395"/>
      <c r="NUK86" s="395"/>
      <c r="NUL86" s="395"/>
      <c r="NUM86" s="395"/>
      <c r="NUN86" s="395"/>
      <c r="NUO86" s="395"/>
      <c r="NUP86" s="395"/>
      <c r="NUQ86" s="395"/>
      <c r="NUR86" s="395"/>
      <c r="NUS86" s="395"/>
      <c r="NUT86" s="395"/>
      <c r="NUU86" s="395"/>
      <c r="NUV86" s="395"/>
      <c r="NUW86" s="395"/>
      <c r="NUX86" s="395"/>
      <c r="NUY86" s="395"/>
      <c r="NUZ86" s="395"/>
      <c r="NVA86" s="395"/>
      <c r="NVB86" s="395"/>
      <c r="NVC86" s="395"/>
      <c r="NVD86" s="395"/>
      <c r="NVE86" s="395"/>
      <c r="NVF86" s="395"/>
      <c r="NVG86" s="395"/>
      <c r="NVH86" s="395"/>
      <c r="NVI86" s="395"/>
      <c r="NVJ86" s="395"/>
      <c r="NVK86" s="395"/>
      <c r="NVL86" s="395"/>
      <c r="NVM86" s="395"/>
      <c r="NVN86" s="395"/>
      <c r="NVO86" s="395"/>
      <c r="NVP86" s="395"/>
      <c r="NVQ86" s="395"/>
      <c r="NVR86" s="395"/>
      <c r="NVS86" s="395"/>
      <c r="NVT86" s="395"/>
      <c r="NVU86" s="395"/>
      <c r="NVV86" s="395"/>
      <c r="NVW86" s="395"/>
      <c r="NVX86" s="395"/>
      <c r="NVY86" s="395"/>
      <c r="NVZ86" s="395"/>
      <c r="NWA86" s="395"/>
      <c r="NWB86" s="395"/>
      <c r="NWC86" s="395"/>
      <c r="NWD86" s="395"/>
      <c r="NWE86" s="395"/>
      <c r="NWF86" s="395"/>
      <c r="NWG86" s="395"/>
      <c r="NWH86" s="395"/>
      <c r="NWI86" s="395"/>
      <c r="NWJ86" s="395"/>
      <c r="NWK86" s="395"/>
      <c r="NWL86" s="395"/>
      <c r="NWM86" s="395"/>
      <c r="NWN86" s="395"/>
      <c r="NWO86" s="395"/>
      <c r="NWP86" s="395"/>
      <c r="NWQ86" s="395"/>
      <c r="NWR86" s="395"/>
      <c r="NWS86" s="395"/>
      <c r="NWT86" s="395"/>
      <c r="NWU86" s="395"/>
      <c r="NWV86" s="395"/>
      <c r="NWW86" s="395"/>
      <c r="NWX86" s="395"/>
      <c r="NWY86" s="395"/>
      <c r="NWZ86" s="395"/>
      <c r="NXA86" s="395"/>
      <c r="NXB86" s="395"/>
      <c r="NXC86" s="395"/>
      <c r="NXD86" s="395"/>
      <c r="NXE86" s="395"/>
      <c r="NXF86" s="395"/>
      <c r="NXG86" s="395"/>
      <c r="NXH86" s="395"/>
      <c r="NXI86" s="395"/>
      <c r="NXJ86" s="395"/>
      <c r="NXK86" s="395"/>
      <c r="NXL86" s="395"/>
      <c r="NXM86" s="395"/>
      <c r="NXN86" s="395"/>
      <c r="NXO86" s="395"/>
      <c r="NXP86" s="395"/>
      <c r="NXQ86" s="395"/>
      <c r="NXR86" s="395"/>
      <c r="NXS86" s="395"/>
      <c r="NXT86" s="395"/>
      <c r="NXU86" s="395"/>
      <c r="NXV86" s="395"/>
      <c r="NXW86" s="395"/>
      <c r="NXX86" s="395"/>
      <c r="NXY86" s="395"/>
      <c r="NXZ86" s="395"/>
      <c r="NYA86" s="395"/>
      <c r="NYB86" s="395"/>
      <c r="NYC86" s="395"/>
      <c r="NYD86" s="395"/>
      <c r="NYE86" s="395"/>
      <c r="NYF86" s="395"/>
      <c r="NYG86" s="395"/>
      <c r="NYH86" s="395"/>
      <c r="NYI86" s="395"/>
      <c r="NYJ86" s="395"/>
      <c r="NYK86" s="395"/>
      <c r="NYL86" s="395"/>
      <c r="NYM86" s="395"/>
      <c r="NYN86" s="395"/>
      <c r="NYO86" s="395"/>
      <c r="NYP86" s="395"/>
      <c r="NYQ86" s="395"/>
      <c r="NYR86" s="395"/>
      <c r="NYS86" s="395"/>
      <c r="NYT86" s="395"/>
      <c r="NYU86" s="395"/>
      <c r="NYV86" s="395"/>
      <c r="NYW86" s="395"/>
      <c r="NYX86" s="395"/>
      <c r="NYY86" s="395"/>
      <c r="NYZ86" s="395"/>
      <c r="NZA86" s="395"/>
      <c r="NZB86" s="395"/>
      <c r="NZC86" s="395"/>
      <c r="NZD86" s="395"/>
      <c r="NZE86" s="395"/>
      <c r="NZF86" s="395"/>
      <c r="NZG86" s="395"/>
      <c r="NZH86" s="395"/>
      <c r="NZI86" s="395"/>
      <c r="NZJ86" s="395"/>
      <c r="NZK86" s="395"/>
      <c r="NZL86" s="395"/>
      <c r="NZM86" s="395"/>
      <c r="NZN86" s="395"/>
      <c r="NZO86" s="395"/>
      <c r="NZP86" s="395"/>
      <c r="NZQ86" s="395"/>
      <c r="NZR86" s="395"/>
      <c r="NZS86" s="395"/>
      <c r="NZT86" s="395"/>
      <c r="NZU86" s="395"/>
      <c r="NZV86" s="395"/>
      <c r="NZW86" s="395"/>
      <c r="NZX86" s="395"/>
      <c r="NZY86" s="395"/>
      <c r="NZZ86" s="395"/>
      <c r="OAA86" s="395"/>
      <c r="OAB86" s="395"/>
      <c r="OAC86" s="395"/>
      <c r="OAD86" s="395"/>
      <c r="OAE86" s="395"/>
      <c r="OAF86" s="395"/>
      <c r="OAG86" s="395"/>
      <c r="OAH86" s="395"/>
      <c r="OAI86" s="395"/>
      <c r="OAJ86" s="395"/>
      <c r="OAK86" s="395"/>
      <c r="OAL86" s="395"/>
      <c r="OAM86" s="395"/>
      <c r="OAN86" s="395"/>
      <c r="OAO86" s="395"/>
      <c r="OAP86" s="395"/>
      <c r="OAQ86" s="395"/>
      <c r="OAR86" s="395"/>
      <c r="OAS86" s="395"/>
      <c r="OAT86" s="395"/>
      <c r="OAU86" s="395"/>
      <c r="OAV86" s="395"/>
      <c r="OAW86" s="395"/>
      <c r="OAX86" s="395"/>
      <c r="OAY86" s="395"/>
      <c r="OAZ86" s="395"/>
      <c r="OBA86" s="395"/>
      <c r="OBB86" s="395"/>
      <c r="OBC86" s="395"/>
      <c r="OBD86" s="395"/>
      <c r="OBE86" s="395"/>
      <c r="OBF86" s="395"/>
      <c r="OBG86" s="395"/>
      <c r="OBH86" s="395"/>
      <c r="OBI86" s="395"/>
      <c r="OBJ86" s="395"/>
      <c r="OBK86" s="395"/>
      <c r="OBL86" s="395"/>
      <c r="OBM86" s="395"/>
      <c r="OBN86" s="395"/>
      <c r="OBO86" s="395"/>
      <c r="OBP86" s="395"/>
      <c r="OBQ86" s="395"/>
      <c r="OBR86" s="395"/>
      <c r="OBS86" s="395"/>
      <c r="OBT86" s="395"/>
      <c r="OBU86" s="395"/>
      <c r="OBV86" s="395"/>
      <c r="OBW86" s="395"/>
      <c r="OBX86" s="395"/>
      <c r="OBY86" s="395"/>
      <c r="OBZ86" s="395"/>
      <c r="OCA86" s="395"/>
      <c r="OCB86" s="395"/>
      <c r="OCC86" s="395"/>
      <c r="OCD86" s="395"/>
      <c r="OCE86" s="395"/>
      <c r="OCF86" s="395"/>
      <c r="OCG86" s="395"/>
      <c r="OCH86" s="395"/>
      <c r="OCI86" s="395"/>
      <c r="OCJ86" s="395"/>
      <c r="OCK86" s="395"/>
      <c r="OCL86" s="395"/>
      <c r="OCM86" s="395"/>
      <c r="OCN86" s="395"/>
      <c r="OCO86" s="395"/>
      <c r="OCP86" s="395"/>
      <c r="OCQ86" s="395"/>
      <c r="OCR86" s="395"/>
      <c r="OCS86" s="395"/>
      <c r="OCT86" s="395"/>
      <c r="OCU86" s="395"/>
      <c r="OCV86" s="395"/>
      <c r="OCW86" s="395"/>
      <c r="OCX86" s="395"/>
      <c r="OCY86" s="395"/>
      <c r="OCZ86" s="395"/>
      <c r="ODA86" s="395"/>
      <c r="ODB86" s="395"/>
      <c r="ODC86" s="395"/>
      <c r="ODD86" s="395"/>
      <c r="ODE86" s="395"/>
      <c r="ODF86" s="395"/>
      <c r="ODG86" s="395"/>
      <c r="ODH86" s="395"/>
      <c r="ODI86" s="395"/>
      <c r="ODJ86" s="395"/>
      <c r="ODK86" s="395"/>
      <c r="ODL86" s="395"/>
      <c r="ODM86" s="395"/>
      <c r="ODN86" s="395"/>
      <c r="ODO86" s="395"/>
      <c r="ODP86" s="395"/>
      <c r="ODQ86" s="395"/>
      <c r="ODR86" s="395"/>
      <c r="ODS86" s="395"/>
      <c r="ODT86" s="395"/>
      <c r="ODU86" s="395"/>
      <c r="ODV86" s="395"/>
      <c r="ODW86" s="395"/>
      <c r="ODX86" s="395"/>
      <c r="ODY86" s="395"/>
      <c r="ODZ86" s="395"/>
      <c r="OEA86" s="395"/>
      <c r="OEB86" s="395"/>
      <c r="OEC86" s="395"/>
      <c r="OED86" s="395"/>
      <c r="OEE86" s="395"/>
      <c r="OEF86" s="395"/>
      <c r="OEG86" s="395"/>
      <c r="OEH86" s="395"/>
      <c r="OEI86" s="395"/>
      <c r="OEJ86" s="395"/>
      <c r="OEK86" s="395"/>
      <c r="OEL86" s="395"/>
      <c r="OEM86" s="395"/>
      <c r="OEN86" s="395"/>
      <c r="OEO86" s="395"/>
      <c r="OEP86" s="395"/>
      <c r="OEQ86" s="395"/>
      <c r="OER86" s="395"/>
      <c r="OES86" s="395"/>
      <c r="OET86" s="395"/>
      <c r="OEU86" s="395"/>
      <c r="OEV86" s="395"/>
      <c r="OEW86" s="395"/>
      <c r="OEX86" s="395"/>
      <c r="OEY86" s="395"/>
      <c r="OEZ86" s="395"/>
      <c r="OFA86" s="395"/>
      <c r="OFB86" s="395"/>
      <c r="OFC86" s="395"/>
      <c r="OFD86" s="395"/>
      <c r="OFE86" s="395"/>
      <c r="OFF86" s="395"/>
      <c r="OFG86" s="395"/>
      <c r="OFH86" s="395"/>
      <c r="OFI86" s="395"/>
      <c r="OFJ86" s="395"/>
      <c r="OFK86" s="395"/>
      <c r="OFL86" s="395"/>
      <c r="OFM86" s="395"/>
      <c r="OFN86" s="395"/>
      <c r="OFO86" s="395"/>
      <c r="OFP86" s="395"/>
      <c r="OFQ86" s="395"/>
      <c r="OFR86" s="395"/>
      <c r="OFS86" s="395"/>
      <c r="OFT86" s="395"/>
      <c r="OFU86" s="395"/>
      <c r="OFV86" s="395"/>
      <c r="OFW86" s="395"/>
      <c r="OFX86" s="395"/>
      <c r="OFY86" s="395"/>
      <c r="OFZ86" s="395"/>
      <c r="OGA86" s="395"/>
      <c r="OGB86" s="395"/>
      <c r="OGC86" s="395"/>
      <c r="OGD86" s="395"/>
      <c r="OGE86" s="395"/>
      <c r="OGF86" s="395"/>
      <c r="OGG86" s="395"/>
      <c r="OGH86" s="395"/>
      <c r="OGI86" s="395"/>
      <c r="OGJ86" s="395"/>
      <c r="OGK86" s="395"/>
      <c r="OGL86" s="395"/>
      <c r="OGM86" s="395"/>
      <c r="OGN86" s="395"/>
      <c r="OGO86" s="395"/>
      <c r="OGP86" s="395"/>
      <c r="OGQ86" s="395"/>
      <c r="OGR86" s="395"/>
      <c r="OGS86" s="395"/>
      <c r="OGT86" s="395"/>
      <c r="OGU86" s="395"/>
      <c r="OGV86" s="395"/>
      <c r="OGW86" s="395"/>
      <c r="OGX86" s="395"/>
      <c r="OGY86" s="395"/>
      <c r="OGZ86" s="395"/>
      <c r="OHA86" s="395"/>
      <c r="OHB86" s="395"/>
      <c r="OHC86" s="395"/>
      <c r="OHD86" s="395"/>
      <c r="OHE86" s="395"/>
      <c r="OHF86" s="395"/>
      <c r="OHG86" s="395"/>
      <c r="OHH86" s="395"/>
      <c r="OHI86" s="395"/>
      <c r="OHJ86" s="395"/>
      <c r="OHK86" s="395"/>
      <c r="OHL86" s="395"/>
      <c r="OHM86" s="395"/>
      <c r="OHN86" s="395"/>
      <c r="OHO86" s="395"/>
      <c r="OHP86" s="395"/>
      <c r="OHQ86" s="395"/>
      <c r="OHR86" s="395"/>
      <c r="OHS86" s="395"/>
      <c r="OHT86" s="395"/>
      <c r="OHU86" s="395"/>
      <c r="OHV86" s="395"/>
      <c r="OHW86" s="395"/>
      <c r="OHX86" s="395"/>
      <c r="OHY86" s="395"/>
      <c r="OHZ86" s="395"/>
      <c r="OIA86" s="395"/>
      <c r="OIB86" s="395"/>
      <c r="OIC86" s="395"/>
      <c r="OID86" s="395"/>
      <c r="OIE86" s="395"/>
      <c r="OIF86" s="395"/>
      <c r="OIG86" s="395"/>
      <c r="OIH86" s="395"/>
      <c r="OII86" s="395"/>
      <c r="OIJ86" s="395"/>
      <c r="OIK86" s="395"/>
      <c r="OIL86" s="395"/>
      <c r="OIM86" s="395"/>
      <c r="OIN86" s="395"/>
      <c r="OIO86" s="395"/>
      <c r="OIP86" s="395"/>
      <c r="OIQ86" s="395"/>
      <c r="OIR86" s="395"/>
      <c r="OIS86" s="395"/>
      <c r="OIT86" s="395"/>
      <c r="OIU86" s="395"/>
      <c r="OIV86" s="395"/>
      <c r="OIW86" s="395"/>
      <c r="OIX86" s="395"/>
      <c r="OIY86" s="395"/>
      <c r="OIZ86" s="395"/>
      <c r="OJA86" s="395"/>
      <c r="OJB86" s="395"/>
      <c r="OJC86" s="395"/>
      <c r="OJD86" s="395"/>
      <c r="OJE86" s="395"/>
      <c r="OJF86" s="395"/>
      <c r="OJG86" s="395"/>
      <c r="OJH86" s="395"/>
      <c r="OJI86" s="395"/>
      <c r="OJJ86" s="395"/>
      <c r="OJK86" s="395"/>
      <c r="OJL86" s="395"/>
      <c r="OJM86" s="395"/>
      <c r="OJN86" s="395"/>
      <c r="OJO86" s="395"/>
      <c r="OJP86" s="395"/>
      <c r="OJQ86" s="395"/>
      <c r="OJR86" s="395"/>
      <c r="OJS86" s="395"/>
      <c r="OJT86" s="395"/>
      <c r="OJU86" s="395"/>
      <c r="OJV86" s="395"/>
      <c r="OJW86" s="395"/>
      <c r="OJX86" s="395"/>
      <c r="OJY86" s="395"/>
      <c r="OJZ86" s="395"/>
      <c r="OKA86" s="395"/>
      <c r="OKB86" s="395"/>
      <c r="OKC86" s="395"/>
      <c r="OKD86" s="395"/>
      <c r="OKE86" s="395"/>
      <c r="OKF86" s="395"/>
      <c r="OKG86" s="395"/>
      <c r="OKH86" s="395"/>
      <c r="OKI86" s="395"/>
      <c r="OKJ86" s="395"/>
      <c r="OKK86" s="395"/>
      <c r="OKL86" s="395"/>
      <c r="OKM86" s="395"/>
      <c r="OKN86" s="395"/>
      <c r="OKO86" s="395"/>
      <c r="OKP86" s="395"/>
      <c r="OKQ86" s="395"/>
      <c r="OKR86" s="395"/>
      <c r="OKS86" s="395"/>
      <c r="OKT86" s="395"/>
      <c r="OKU86" s="395"/>
      <c r="OKV86" s="395"/>
      <c r="OKW86" s="395"/>
      <c r="OKX86" s="395"/>
      <c r="OKY86" s="395"/>
      <c r="OKZ86" s="395"/>
      <c r="OLA86" s="395"/>
      <c r="OLB86" s="395"/>
      <c r="OLC86" s="395"/>
      <c r="OLD86" s="395"/>
      <c r="OLE86" s="395"/>
      <c r="OLF86" s="395"/>
      <c r="OLG86" s="395"/>
      <c r="OLH86" s="395"/>
      <c r="OLI86" s="395"/>
      <c r="OLJ86" s="395"/>
      <c r="OLK86" s="395"/>
      <c r="OLL86" s="395"/>
      <c r="OLM86" s="395"/>
      <c r="OLN86" s="395"/>
      <c r="OLO86" s="395"/>
      <c r="OLP86" s="395"/>
      <c r="OLQ86" s="395"/>
      <c r="OLR86" s="395"/>
      <c r="OLS86" s="395"/>
      <c r="OLT86" s="395"/>
      <c r="OLU86" s="395"/>
      <c r="OLV86" s="395"/>
      <c r="OLW86" s="395"/>
      <c r="OLX86" s="395"/>
      <c r="OLY86" s="395"/>
      <c r="OLZ86" s="395"/>
      <c r="OMA86" s="395"/>
      <c r="OMB86" s="395"/>
      <c r="OMC86" s="395"/>
      <c r="OMD86" s="395"/>
      <c r="OME86" s="395"/>
      <c r="OMF86" s="395"/>
      <c r="OMG86" s="395"/>
      <c r="OMH86" s="395"/>
      <c r="OMI86" s="395"/>
      <c r="OMJ86" s="395"/>
      <c r="OMK86" s="395"/>
      <c r="OML86" s="395"/>
      <c r="OMM86" s="395"/>
      <c r="OMN86" s="395"/>
      <c r="OMO86" s="395"/>
      <c r="OMP86" s="395"/>
      <c r="OMQ86" s="395"/>
      <c r="OMR86" s="395"/>
      <c r="OMS86" s="395"/>
      <c r="OMT86" s="395"/>
      <c r="OMU86" s="395"/>
      <c r="OMV86" s="395"/>
      <c r="OMW86" s="395"/>
      <c r="OMX86" s="395"/>
      <c r="OMY86" s="395"/>
      <c r="OMZ86" s="395"/>
      <c r="ONA86" s="395"/>
      <c r="ONB86" s="395"/>
      <c r="ONC86" s="395"/>
      <c r="OND86" s="395"/>
      <c r="ONE86" s="395"/>
      <c r="ONF86" s="395"/>
      <c r="ONG86" s="395"/>
      <c r="ONH86" s="395"/>
      <c r="ONI86" s="395"/>
      <c r="ONJ86" s="395"/>
      <c r="ONK86" s="395"/>
      <c r="ONL86" s="395"/>
      <c r="ONM86" s="395"/>
      <c r="ONN86" s="395"/>
      <c r="ONO86" s="395"/>
      <c r="ONP86" s="395"/>
      <c r="ONQ86" s="395"/>
      <c r="ONR86" s="395"/>
      <c r="ONS86" s="395"/>
      <c r="ONT86" s="395"/>
      <c r="ONU86" s="395"/>
      <c r="ONV86" s="395"/>
      <c r="ONW86" s="395"/>
      <c r="ONX86" s="395"/>
      <c r="ONY86" s="395"/>
      <c r="ONZ86" s="395"/>
      <c r="OOA86" s="395"/>
      <c r="OOB86" s="395"/>
      <c r="OOC86" s="395"/>
      <c r="OOD86" s="395"/>
      <c r="OOE86" s="395"/>
      <c r="OOF86" s="395"/>
      <c r="OOG86" s="395"/>
      <c r="OOH86" s="395"/>
      <c r="OOI86" s="395"/>
      <c r="OOJ86" s="395"/>
      <c r="OOK86" s="395"/>
      <c r="OOL86" s="395"/>
      <c r="OOM86" s="395"/>
      <c r="OON86" s="395"/>
      <c r="OOO86" s="395"/>
      <c r="OOP86" s="395"/>
      <c r="OOQ86" s="395"/>
      <c r="OOR86" s="395"/>
      <c r="OOS86" s="395"/>
      <c r="OOT86" s="395"/>
      <c r="OOU86" s="395"/>
      <c r="OOV86" s="395"/>
      <c r="OOW86" s="395"/>
      <c r="OOX86" s="395"/>
      <c r="OOY86" s="395"/>
      <c r="OOZ86" s="395"/>
      <c r="OPA86" s="395"/>
      <c r="OPB86" s="395"/>
      <c r="OPC86" s="395"/>
      <c r="OPD86" s="395"/>
      <c r="OPE86" s="395"/>
      <c r="OPF86" s="395"/>
      <c r="OPG86" s="395"/>
      <c r="OPH86" s="395"/>
      <c r="OPI86" s="395"/>
      <c r="OPJ86" s="395"/>
      <c r="OPK86" s="395"/>
      <c r="OPL86" s="395"/>
      <c r="OPM86" s="395"/>
      <c r="OPN86" s="395"/>
      <c r="OPO86" s="395"/>
      <c r="OPP86" s="395"/>
      <c r="OPQ86" s="395"/>
      <c r="OPR86" s="395"/>
      <c r="OPS86" s="395"/>
      <c r="OPT86" s="395"/>
      <c r="OPU86" s="395"/>
      <c r="OPV86" s="395"/>
      <c r="OPW86" s="395"/>
      <c r="OPX86" s="395"/>
      <c r="OPY86" s="395"/>
      <c r="OPZ86" s="395"/>
      <c r="OQA86" s="395"/>
      <c r="OQB86" s="395"/>
      <c r="OQC86" s="395"/>
      <c r="OQD86" s="395"/>
      <c r="OQE86" s="395"/>
      <c r="OQF86" s="395"/>
      <c r="OQG86" s="395"/>
      <c r="OQH86" s="395"/>
      <c r="OQI86" s="395"/>
      <c r="OQJ86" s="395"/>
      <c r="OQK86" s="395"/>
      <c r="OQL86" s="395"/>
      <c r="OQM86" s="395"/>
      <c r="OQN86" s="395"/>
      <c r="OQO86" s="395"/>
      <c r="OQP86" s="395"/>
      <c r="OQQ86" s="395"/>
      <c r="OQR86" s="395"/>
      <c r="OQS86" s="395"/>
      <c r="OQT86" s="395"/>
      <c r="OQU86" s="395"/>
      <c r="OQV86" s="395"/>
      <c r="OQW86" s="395"/>
      <c r="OQX86" s="395"/>
      <c r="OQY86" s="395"/>
      <c r="OQZ86" s="395"/>
      <c r="ORA86" s="395"/>
      <c r="ORB86" s="395"/>
      <c r="ORC86" s="395"/>
      <c r="ORD86" s="395"/>
      <c r="ORE86" s="395"/>
      <c r="ORF86" s="395"/>
      <c r="ORG86" s="395"/>
      <c r="ORH86" s="395"/>
      <c r="ORI86" s="395"/>
      <c r="ORJ86" s="395"/>
      <c r="ORK86" s="395"/>
      <c r="ORL86" s="395"/>
      <c r="ORM86" s="395"/>
      <c r="ORN86" s="395"/>
      <c r="ORO86" s="395"/>
      <c r="ORP86" s="395"/>
      <c r="ORQ86" s="395"/>
      <c r="ORR86" s="395"/>
      <c r="ORS86" s="395"/>
      <c r="ORT86" s="395"/>
      <c r="ORU86" s="395"/>
      <c r="ORV86" s="395"/>
      <c r="ORW86" s="395"/>
      <c r="ORX86" s="395"/>
      <c r="ORY86" s="395"/>
      <c r="ORZ86" s="395"/>
      <c r="OSA86" s="395"/>
      <c r="OSB86" s="395"/>
      <c r="OSC86" s="395"/>
      <c r="OSD86" s="395"/>
      <c r="OSE86" s="395"/>
      <c r="OSF86" s="395"/>
      <c r="OSG86" s="395"/>
      <c r="OSH86" s="395"/>
      <c r="OSI86" s="395"/>
      <c r="OSJ86" s="395"/>
      <c r="OSK86" s="395"/>
      <c r="OSL86" s="395"/>
      <c r="OSM86" s="395"/>
      <c r="OSN86" s="395"/>
      <c r="OSO86" s="395"/>
      <c r="OSP86" s="395"/>
      <c r="OSQ86" s="395"/>
      <c r="OSR86" s="395"/>
      <c r="OSS86" s="395"/>
      <c r="OST86" s="395"/>
      <c r="OSU86" s="395"/>
      <c r="OSV86" s="395"/>
      <c r="OSW86" s="395"/>
      <c r="OSX86" s="395"/>
      <c r="OSY86" s="395"/>
      <c r="OSZ86" s="395"/>
      <c r="OTA86" s="395"/>
      <c r="OTB86" s="395"/>
      <c r="OTC86" s="395"/>
      <c r="OTD86" s="395"/>
      <c r="OTE86" s="395"/>
      <c r="OTF86" s="395"/>
      <c r="OTG86" s="395"/>
      <c r="OTH86" s="395"/>
      <c r="OTI86" s="395"/>
      <c r="OTJ86" s="395"/>
      <c r="OTK86" s="395"/>
      <c r="OTL86" s="395"/>
      <c r="OTM86" s="395"/>
      <c r="OTN86" s="395"/>
      <c r="OTO86" s="395"/>
      <c r="OTP86" s="395"/>
      <c r="OTQ86" s="395"/>
      <c r="OTR86" s="395"/>
      <c r="OTS86" s="395"/>
      <c r="OTT86" s="395"/>
      <c r="OTU86" s="395"/>
      <c r="OTV86" s="395"/>
      <c r="OTW86" s="395"/>
      <c r="OTX86" s="395"/>
      <c r="OTY86" s="395"/>
      <c r="OTZ86" s="395"/>
      <c r="OUA86" s="395"/>
      <c r="OUB86" s="395"/>
      <c r="OUC86" s="395"/>
      <c r="OUD86" s="395"/>
      <c r="OUE86" s="395"/>
      <c r="OUF86" s="395"/>
      <c r="OUG86" s="395"/>
      <c r="OUH86" s="395"/>
      <c r="OUI86" s="395"/>
      <c r="OUJ86" s="395"/>
      <c r="OUK86" s="395"/>
      <c r="OUL86" s="395"/>
      <c r="OUM86" s="395"/>
      <c r="OUN86" s="395"/>
      <c r="OUO86" s="395"/>
      <c r="OUP86" s="395"/>
      <c r="OUQ86" s="395"/>
      <c r="OUR86" s="395"/>
      <c r="OUS86" s="395"/>
      <c r="OUT86" s="395"/>
      <c r="OUU86" s="395"/>
      <c r="OUV86" s="395"/>
      <c r="OUW86" s="395"/>
      <c r="OUX86" s="395"/>
      <c r="OUY86" s="395"/>
      <c r="OUZ86" s="395"/>
      <c r="OVA86" s="395"/>
      <c r="OVB86" s="395"/>
      <c r="OVC86" s="395"/>
      <c r="OVD86" s="395"/>
      <c r="OVE86" s="395"/>
      <c r="OVF86" s="395"/>
      <c r="OVG86" s="395"/>
      <c r="OVH86" s="395"/>
      <c r="OVI86" s="395"/>
      <c r="OVJ86" s="395"/>
      <c r="OVK86" s="395"/>
      <c r="OVL86" s="395"/>
      <c r="OVM86" s="395"/>
      <c r="OVN86" s="395"/>
      <c r="OVO86" s="395"/>
      <c r="OVP86" s="395"/>
      <c r="OVQ86" s="395"/>
      <c r="OVR86" s="395"/>
      <c r="OVS86" s="395"/>
      <c r="OVT86" s="395"/>
      <c r="OVU86" s="395"/>
      <c r="OVV86" s="395"/>
      <c r="OVW86" s="395"/>
      <c r="OVX86" s="395"/>
      <c r="OVY86" s="395"/>
      <c r="OVZ86" s="395"/>
      <c r="OWA86" s="395"/>
      <c r="OWB86" s="395"/>
      <c r="OWC86" s="395"/>
      <c r="OWD86" s="395"/>
      <c r="OWE86" s="395"/>
      <c r="OWF86" s="395"/>
      <c r="OWG86" s="395"/>
      <c r="OWH86" s="395"/>
      <c r="OWI86" s="395"/>
      <c r="OWJ86" s="395"/>
      <c r="OWK86" s="395"/>
      <c r="OWL86" s="395"/>
      <c r="OWM86" s="395"/>
      <c r="OWN86" s="395"/>
      <c r="OWO86" s="395"/>
      <c r="OWP86" s="395"/>
      <c r="OWQ86" s="395"/>
      <c r="OWR86" s="395"/>
      <c r="OWS86" s="395"/>
      <c r="OWT86" s="395"/>
      <c r="OWU86" s="395"/>
      <c r="OWV86" s="395"/>
      <c r="OWW86" s="395"/>
      <c r="OWX86" s="395"/>
      <c r="OWY86" s="395"/>
      <c r="OWZ86" s="395"/>
      <c r="OXA86" s="395"/>
      <c r="OXB86" s="395"/>
      <c r="OXC86" s="395"/>
      <c r="OXD86" s="395"/>
      <c r="OXE86" s="395"/>
      <c r="OXF86" s="395"/>
      <c r="OXG86" s="395"/>
      <c r="OXH86" s="395"/>
      <c r="OXI86" s="395"/>
      <c r="OXJ86" s="395"/>
      <c r="OXK86" s="395"/>
      <c r="OXL86" s="395"/>
      <c r="OXM86" s="395"/>
      <c r="OXN86" s="395"/>
      <c r="OXO86" s="395"/>
      <c r="OXP86" s="395"/>
      <c r="OXQ86" s="395"/>
      <c r="OXR86" s="395"/>
      <c r="OXS86" s="395"/>
      <c r="OXT86" s="395"/>
      <c r="OXU86" s="395"/>
      <c r="OXV86" s="395"/>
      <c r="OXW86" s="395"/>
      <c r="OXX86" s="395"/>
      <c r="OXY86" s="395"/>
      <c r="OXZ86" s="395"/>
      <c r="OYA86" s="395"/>
      <c r="OYB86" s="395"/>
      <c r="OYC86" s="395"/>
      <c r="OYD86" s="395"/>
      <c r="OYE86" s="395"/>
      <c r="OYF86" s="395"/>
      <c r="OYG86" s="395"/>
      <c r="OYH86" s="395"/>
      <c r="OYI86" s="395"/>
      <c r="OYJ86" s="395"/>
      <c r="OYK86" s="395"/>
      <c r="OYL86" s="395"/>
      <c r="OYM86" s="395"/>
      <c r="OYN86" s="395"/>
      <c r="OYO86" s="395"/>
      <c r="OYP86" s="395"/>
      <c r="OYQ86" s="395"/>
      <c r="OYR86" s="395"/>
      <c r="OYS86" s="395"/>
      <c r="OYT86" s="395"/>
      <c r="OYU86" s="395"/>
      <c r="OYV86" s="395"/>
      <c r="OYW86" s="395"/>
      <c r="OYX86" s="395"/>
      <c r="OYY86" s="395"/>
      <c r="OYZ86" s="395"/>
      <c r="OZA86" s="395"/>
      <c r="OZB86" s="395"/>
      <c r="OZC86" s="395"/>
      <c r="OZD86" s="395"/>
      <c r="OZE86" s="395"/>
      <c r="OZF86" s="395"/>
      <c r="OZG86" s="395"/>
      <c r="OZH86" s="395"/>
      <c r="OZI86" s="395"/>
      <c r="OZJ86" s="395"/>
      <c r="OZK86" s="395"/>
      <c r="OZL86" s="395"/>
      <c r="OZM86" s="395"/>
      <c r="OZN86" s="395"/>
      <c r="OZO86" s="395"/>
      <c r="OZP86" s="395"/>
      <c r="OZQ86" s="395"/>
      <c r="OZR86" s="395"/>
      <c r="OZS86" s="395"/>
      <c r="OZT86" s="395"/>
      <c r="OZU86" s="395"/>
      <c r="OZV86" s="395"/>
      <c r="OZW86" s="395"/>
      <c r="OZX86" s="395"/>
      <c r="OZY86" s="395"/>
      <c r="OZZ86" s="395"/>
      <c r="PAA86" s="395"/>
      <c r="PAB86" s="395"/>
      <c r="PAC86" s="395"/>
      <c r="PAD86" s="395"/>
      <c r="PAE86" s="395"/>
      <c r="PAF86" s="395"/>
      <c r="PAG86" s="395"/>
      <c r="PAH86" s="395"/>
      <c r="PAI86" s="395"/>
      <c r="PAJ86" s="395"/>
      <c r="PAK86" s="395"/>
      <c r="PAL86" s="395"/>
      <c r="PAM86" s="395"/>
      <c r="PAN86" s="395"/>
      <c r="PAO86" s="395"/>
      <c r="PAP86" s="395"/>
      <c r="PAQ86" s="395"/>
      <c r="PAR86" s="395"/>
      <c r="PAS86" s="395"/>
      <c r="PAT86" s="395"/>
      <c r="PAU86" s="395"/>
      <c r="PAV86" s="395"/>
      <c r="PAW86" s="395"/>
      <c r="PAX86" s="395"/>
      <c r="PAY86" s="395"/>
      <c r="PAZ86" s="395"/>
      <c r="PBA86" s="395"/>
      <c r="PBB86" s="395"/>
      <c r="PBC86" s="395"/>
      <c r="PBD86" s="395"/>
      <c r="PBE86" s="395"/>
      <c r="PBF86" s="395"/>
      <c r="PBG86" s="395"/>
      <c r="PBH86" s="395"/>
      <c r="PBI86" s="395"/>
      <c r="PBJ86" s="395"/>
      <c r="PBK86" s="395"/>
      <c r="PBL86" s="395"/>
      <c r="PBM86" s="395"/>
      <c r="PBN86" s="395"/>
      <c r="PBO86" s="395"/>
      <c r="PBP86" s="395"/>
      <c r="PBQ86" s="395"/>
      <c r="PBR86" s="395"/>
      <c r="PBS86" s="395"/>
      <c r="PBT86" s="395"/>
      <c r="PBU86" s="395"/>
      <c r="PBV86" s="395"/>
      <c r="PBW86" s="395"/>
      <c r="PBX86" s="395"/>
      <c r="PBY86" s="395"/>
      <c r="PBZ86" s="395"/>
      <c r="PCA86" s="395"/>
      <c r="PCB86" s="395"/>
      <c r="PCC86" s="395"/>
      <c r="PCD86" s="395"/>
      <c r="PCE86" s="395"/>
      <c r="PCF86" s="395"/>
      <c r="PCG86" s="395"/>
      <c r="PCH86" s="395"/>
      <c r="PCI86" s="395"/>
      <c r="PCJ86" s="395"/>
      <c r="PCK86" s="395"/>
      <c r="PCL86" s="395"/>
      <c r="PCM86" s="395"/>
      <c r="PCN86" s="395"/>
      <c r="PCO86" s="395"/>
      <c r="PCP86" s="395"/>
      <c r="PCQ86" s="395"/>
      <c r="PCR86" s="395"/>
      <c r="PCS86" s="395"/>
      <c r="PCT86" s="395"/>
      <c r="PCU86" s="395"/>
      <c r="PCV86" s="395"/>
      <c r="PCW86" s="395"/>
      <c r="PCX86" s="395"/>
      <c r="PCY86" s="395"/>
      <c r="PCZ86" s="395"/>
      <c r="PDA86" s="395"/>
      <c r="PDB86" s="395"/>
      <c r="PDC86" s="395"/>
      <c r="PDD86" s="395"/>
      <c r="PDE86" s="395"/>
      <c r="PDF86" s="395"/>
      <c r="PDG86" s="395"/>
      <c r="PDH86" s="395"/>
      <c r="PDI86" s="395"/>
      <c r="PDJ86" s="395"/>
      <c r="PDK86" s="395"/>
      <c r="PDL86" s="395"/>
      <c r="PDM86" s="395"/>
      <c r="PDN86" s="395"/>
      <c r="PDO86" s="395"/>
      <c r="PDP86" s="395"/>
      <c r="PDQ86" s="395"/>
      <c r="PDR86" s="395"/>
      <c r="PDS86" s="395"/>
      <c r="PDT86" s="395"/>
      <c r="PDU86" s="395"/>
      <c r="PDV86" s="395"/>
      <c r="PDW86" s="395"/>
      <c r="PDX86" s="395"/>
      <c r="PDY86" s="395"/>
      <c r="PDZ86" s="395"/>
      <c r="PEA86" s="395"/>
      <c r="PEB86" s="395"/>
      <c r="PEC86" s="395"/>
      <c r="PED86" s="395"/>
      <c r="PEE86" s="395"/>
      <c r="PEF86" s="395"/>
      <c r="PEG86" s="395"/>
      <c r="PEH86" s="395"/>
      <c r="PEI86" s="395"/>
      <c r="PEJ86" s="395"/>
      <c r="PEK86" s="395"/>
      <c r="PEL86" s="395"/>
      <c r="PEM86" s="395"/>
      <c r="PEN86" s="395"/>
      <c r="PEO86" s="395"/>
      <c r="PEP86" s="395"/>
      <c r="PEQ86" s="395"/>
      <c r="PER86" s="395"/>
      <c r="PES86" s="395"/>
      <c r="PET86" s="395"/>
      <c r="PEU86" s="395"/>
      <c r="PEV86" s="395"/>
      <c r="PEW86" s="395"/>
      <c r="PEX86" s="395"/>
      <c r="PEY86" s="395"/>
      <c r="PEZ86" s="395"/>
      <c r="PFA86" s="395"/>
      <c r="PFB86" s="395"/>
      <c r="PFC86" s="395"/>
      <c r="PFD86" s="395"/>
      <c r="PFE86" s="395"/>
      <c r="PFF86" s="395"/>
      <c r="PFG86" s="395"/>
      <c r="PFH86" s="395"/>
      <c r="PFI86" s="395"/>
      <c r="PFJ86" s="395"/>
      <c r="PFK86" s="395"/>
      <c r="PFL86" s="395"/>
      <c r="PFM86" s="395"/>
      <c r="PFN86" s="395"/>
      <c r="PFO86" s="395"/>
      <c r="PFP86" s="395"/>
      <c r="PFQ86" s="395"/>
      <c r="PFR86" s="395"/>
      <c r="PFS86" s="395"/>
      <c r="PFT86" s="395"/>
      <c r="PFU86" s="395"/>
      <c r="PFV86" s="395"/>
      <c r="PFW86" s="395"/>
      <c r="PFX86" s="395"/>
      <c r="PFY86" s="395"/>
      <c r="PFZ86" s="395"/>
      <c r="PGA86" s="395"/>
      <c r="PGB86" s="395"/>
      <c r="PGC86" s="395"/>
      <c r="PGD86" s="395"/>
      <c r="PGE86" s="395"/>
      <c r="PGF86" s="395"/>
      <c r="PGG86" s="395"/>
      <c r="PGH86" s="395"/>
      <c r="PGI86" s="395"/>
      <c r="PGJ86" s="395"/>
      <c r="PGK86" s="395"/>
      <c r="PGL86" s="395"/>
      <c r="PGM86" s="395"/>
      <c r="PGN86" s="395"/>
      <c r="PGO86" s="395"/>
      <c r="PGP86" s="395"/>
      <c r="PGQ86" s="395"/>
      <c r="PGR86" s="395"/>
      <c r="PGS86" s="395"/>
      <c r="PGT86" s="395"/>
      <c r="PGU86" s="395"/>
      <c r="PGV86" s="395"/>
      <c r="PGW86" s="395"/>
      <c r="PGX86" s="395"/>
      <c r="PGY86" s="395"/>
      <c r="PGZ86" s="395"/>
      <c r="PHA86" s="395"/>
      <c r="PHB86" s="395"/>
      <c r="PHC86" s="395"/>
      <c r="PHD86" s="395"/>
      <c r="PHE86" s="395"/>
      <c r="PHF86" s="395"/>
      <c r="PHG86" s="395"/>
      <c r="PHH86" s="395"/>
      <c r="PHI86" s="395"/>
      <c r="PHJ86" s="395"/>
      <c r="PHK86" s="395"/>
      <c r="PHL86" s="395"/>
      <c r="PHM86" s="395"/>
      <c r="PHN86" s="395"/>
      <c r="PHO86" s="395"/>
      <c r="PHP86" s="395"/>
      <c r="PHQ86" s="395"/>
      <c r="PHR86" s="395"/>
      <c r="PHS86" s="395"/>
      <c r="PHT86" s="395"/>
      <c r="PHU86" s="395"/>
      <c r="PHV86" s="395"/>
      <c r="PHW86" s="395"/>
      <c r="PHX86" s="395"/>
      <c r="PHY86" s="395"/>
      <c r="PHZ86" s="395"/>
      <c r="PIA86" s="395"/>
      <c r="PIB86" s="395"/>
      <c r="PIC86" s="395"/>
      <c r="PID86" s="395"/>
      <c r="PIE86" s="395"/>
      <c r="PIF86" s="395"/>
      <c r="PIG86" s="395"/>
      <c r="PIH86" s="395"/>
      <c r="PII86" s="395"/>
      <c r="PIJ86" s="395"/>
      <c r="PIK86" s="395"/>
      <c r="PIL86" s="395"/>
      <c r="PIM86" s="395"/>
      <c r="PIN86" s="395"/>
      <c r="PIO86" s="395"/>
      <c r="PIP86" s="395"/>
      <c r="PIQ86" s="395"/>
      <c r="PIR86" s="395"/>
      <c r="PIS86" s="395"/>
      <c r="PIT86" s="395"/>
      <c r="PIU86" s="395"/>
      <c r="PIV86" s="395"/>
      <c r="PIW86" s="395"/>
      <c r="PIX86" s="395"/>
      <c r="PIY86" s="395"/>
      <c r="PIZ86" s="395"/>
      <c r="PJA86" s="395"/>
      <c r="PJB86" s="395"/>
      <c r="PJC86" s="395"/>
      <c r="PJD86" s="395"/>
      <c r="PJE86" s="395"/>
      <c r="PJF86" s="395"/>
      <c r="PJG86" s="395"/>
      <c r="PJH86" s="395"/>
      <c r="PJI86" s="395"/>
      <c r="PJJ86" s="395"/>
      <c r="PJK86" s="395"/>
      <c r="PJL86" s="395"/>
      <c r="PJM86" s="395"/>
      <c r="PJN86" s="395"/>
      <c r="PJO86" s="395"/>
      <c r="PJP86" s="395"/>
      <c r="PJQ86" s="395"/>
      <c r="PJR86" s="395"/>
      <c r="PJS86" s="395"/>
      <c r="PJT86" s="395"/>
      <c r="PJU86" s="395"/>
      <c r="PJV86" s="395"/>
      <c r="PJW86" s="395"/>
      <c r="PJX86" s="395"/>
      <c r="PJY86" s="395"/>
      <c r="PJZ86" s="395"/>
      <c r="PKA86" s="395"/>
      <c r="PKB86" s="395"/>
      <c r="PKC86" s="395"/>
      <c r="PKD86" s="395"/>
      <c r="PKE86" s="395"/>
      <c r="PKF86" s="395"/>
      <c r="PKG86" s="395"/>
      <c r="PKH86" s="395"/>
      <c r="PKI86" s="395"/>
      <c r="PKJ86" s="395"/>
      <c r="PKK86" s="395"/>
      <c r="PKL86" s="395"/>
      <c r="PKM86" s="395"/>
      <c r="PKN86" s="395"/>
      <c r="PKO86" s="395"/>
      <c r="PKP86" s="395"/>
      <c r="PKQ86" s="395"/>
      <c r="PKR86" s="395"/>
      <c r="PKS86" s="395"/>
      <c r="PKT86" s="395"/>
      <c r="PKU86" s="395"/>
      <c r="PKV86" s="395"/>
      <c r="PKW86" s="395"/>
      <c r="PKX86" s="395"/>
      <c r="PKY86" s="395"/>
      <c r="PKZ86" s="395"/>
      <c r="PLA86" s="395"/>
      <c r="PLB86" s="395"/>
      <c r="PLC86" s="395"/>
      <c r="PLD86" s="395"/>
      <c r="PLE86" s="395"/>
      <c r="PLF86" s="395"/>
      <c r="PLG86" s="395"/>
      <c r="PLH86" s="395"/>
      <c r="PLI86" s="395"/>
      <c r="PLJ86" s="395"/>
      <c r="PLK86" s="395"/>
      <c r="PLL86" s="395"/>
      <c r="PLM86" s="395"/>
      <c r="PLN86" s="395"/>
      <c r="PLO86" s="395"/>
      <c r="PLP86" s="395"/>
      <c r="PLQ86" s="395"/>
      <c r="PLR86" s="395"/>
      <c r="PLS86" s="395"/>
      <c r="PLT86" s="395"/>
      <c r="PLU86" s="395"/>
      <c r="PLV86" s="395"/>
      <c r="PLW86" s="395"/>
      <c r="PLX86" s="395"/>
      <c r="PLY86" s="395"/>
      <c r="PLZ86" s="395"/>
      <c r="PMA86" s="395"/>
      <c r="PMB86" s="395"/>
      <c r="PMC86" s="395"/>
      <c r="PMD86" s="395"/>
      <c r="PME86" s="395"/>
      <c r="PMF86" s="395"/>
      <c r="PMG86" s="395"/>
      <c r="PMH86" s="395"/>
      <c r="PMI86" s="395"/>
      <c r="PMJ86" s="395"/>
      <c r="PMK86" s="395"/>
      <c r="PML86" s="395"/>
      <c r="PMM86" s="395"/>
      <c r="PMN86" s="395"/>
      <c r="PMO86" s="395"/>
      <c r="PMP86" s="395"/>
      <c r="PMQ86" s="395"/>
      <c r="PMR86" s="395"/>
      <c r="PMS86" s="395"/>
      <c r="PMT86" s="395"/>
      <c r="PMU86" s="395"/>
      <c r="PMV86" s="395"/>
      <c r="PMW86" s="395"/>
      <c r="PMX86" s="395"/>
      <c r="PMY86" s="395"/>
      <c r="PMZ86" s="395"/>
      <c r="PNA86" s="395"/>
      <c r="PNB86" s="395"/>
      <c r="PNC86" s="395"/>
      <c r="PND86" s="395"/>
      <c r="PNE86" s="395"/>
      <c r="PNF86" s="395"/>
      <c r="PNG86" s="395"/>
      <c r="PNH86" s="395"/>
      <c r="PNI86" s="395"/>
      <c r="PNJ86" s="395"/>
      <c r="PNK86" s="395"/>
      <c r="PNL86" s="395"/>
      <c r="PNM86" s="395"/>
      <c r="PNN86" s="395"/>
      <c r="PNO86" s="395"/>
      <c r="PNP86" s="395"/>
      <c r="PNQ86" s="395"/>
      <c r="PNR86" s="395"/>
      <c r="PNS86" s="395"/>
      <c r="PNT86" s="395"/>
      <c r="PNU86" s="395"/>
      <c r="PNV86" s="395"/>
      <c r="PNW86" s="395"/>
      <c r="PNX86" s="395"/>
      <c r="PNY86" s="395"/>
      <c r="PNZ86" s="395"/>
      <c r="POA86" s="395"/>
      <c r="POB86" s="395"/>
      <c r="POC86" s="395"/>
      <c r="POD86" s="395"/>
      <c r="POE86" s="395"/>
      <c r="POF86" s="395"/>
      <c r="POG86" s="395"/>
      <c r="POH86" s="395"/>
      <c r="POI86" s="395"/>
      <c r="POJ86" s="395"/>
      <c r="POK86" s="395"/>
      <c r="POL86" s="395"/>
      <c r="POM86" s="395"/>
      <c r="PON86" s="395"/>
      <c r="POO86" s="395"/>
      <c r="POP86" s="395"/>
      <c r="POQ86" s="395"/>
      <c r="POR86" s="395"/>
      <c r="POS86" s="395"/>
      <c r="POT86" s="395"/>
      <c r="POU86" s="395"/>
      <c r="POV86" s="395"/>
      <c r="POW86" s="395"/>
      <c r="POX86" s="395"/>
      <c r="POY86" s="395"/>
      <c r="POZ86" s="395"/>
      <c r="PPA86" s="395"/>
      <c r="PPB86" s="395"/>
      <c r="PPC86" s="395"/>
      <c r="PPD86" s="395"/>
      <c r="PPE86" s="395"/>
      <c r="PPF86" s="395"/>
      <c r="PPG86" s="395"/>
      <c r="PPH86" s="395"/>
      <c r="PPI86" s="395"/>
      <c r="PPJ86" s="395"/>
      <c r="PPK86" s="395"/>
      <c r="PPL86" s="395"/>
      <c r="PPM86" s="395"/>
      <c r="PPN86" s="395"/>
      <c r="PPO86" s="395"/>
      <c r="PPP86" s="395"/>
      <c r="PPQ86" s="395"/>
      <c r="PPR86" s="395"/>
      <c r="PPS86" s="395"/>
      <c r="PPT86" s="395"/>
      <c r="PPU86" s="395"/>
      <c r="PPV86" s="395"/>
      <c r="PPW86" s="395"/>
      <c r="PPX86" s="395"/>
      <c r="PPY86" s="395"/>
      <c r="PPZ86" s="395"/>
      <c r="PQA86" s="395"/>
      <c r="PQB86" s="395"/>
      <c r="PQC86" s="395"/>
      <c r="PQD86" s="395"/>
      <c r="PQE86" s="395"/>
      <c r="PQF86" s="395"/>
      <c r="PQG86" s="395"/>
      <c r="PQH86" s="395"/>
      <c r="PQI86" s="395"/>
      <c r="PQJ86" s="395"/>
      <c r="PQK86" s="395"/>
      <c r="PQL86" s="395"/>
      <c r="PQM86" s="395"/>
      <c r="PQN86" s="395"/>
      <c r="PQO86" s="395"/>
      <c r="PQP86" s="395"/>
      <c r="PQQ86" s="395"/>
      <c r="PQR86" s="395"/>
      <c r="PQS86" s="395"/>
      <c r="PQT86" s="395"/>
      <c r="PQU86" s="395"/>
      <c r="PQV86" s="395"/>
      <c r="PQW86" s="395"/>
      <c r="PQX86" s="395"/>
      <c r="PQY86" s="395"/>
      <c r="PQZ86" s="395"/>
      <c r="PRA86" s="395"/>
      <c r="PRB86" s="395"/>
      <c r="PRC86" s="395"/>
      <c r="PRD86" s="395"/>
      <c r="PRE86" s="395"/>
      <c r="PRF86" s="395"/>
      <c r="PRG86" s="395"/>
      <c r="PRH86" s="395"/>
      <c r="PRI86" s="395"/>
      <c r="PRJ86" s="395"/>
      <c r="PRK86" s="395"/>
      <c r="PRL86" s="395"/>
      <c r="PRM86" s="395"/>
      <c r="PRN86" s="395"/>
      <c r="PRO86" s="395"/>
      <c r="PRP86" s="395"/>
      <c r="PRQ86" s="395"/>
      <c r="PRR86" s="395"/>
      <c r="PRS86" s="395"/>
      <c r="PRT86" s="395"/>
      <c r="PRU86" s="395"/>
      <c r="PRV86" s="395"/>
      <c r="PRW86" s="395"/>
      <c r="PRX86" s="395"/>
      <c r="PRY86" s="395"/>
      <c r="PRZ86" s="395"/>
      <c r="PSA86" s="395"/>
      <c r="PSB86" s="395"/>
      <c r="PSC86" s="395"/>
      <c r="PSD86" s="395"/>
      <c r="PSE86" s="395"/>
      <c r="PSF86" s="395"/>
      <c r="PSG86" s="395"/>
      <c r="PSH86" s="395"/>
      <c r="PSI86" s="395"/>
      <c r="PSJ86" s="395"/>
      <c r="PSK86" s="395"/>
      <c r="PSL86" s="395"/>
      <c r="PSM86" s="395"/>
      <c r="PSN86" s="395"/>
      <c r="PSO86" s="395"/>
      <c r="PSP86" s="395"/>
      <c r="PSQ86" s="395"/>
      <c r="PSR86" s="395"/>
      <c r="PSS86" s="395"/>
      <c r="PST86" s="395"/>
      <c r="PSU86" s="395"/>
      <c r="PSV86" s="395"/>
      <c r="PSW86" s="395"/>
      <c r="PSX86" s="395"/>
      <c r="PSY86" s="395"/>
      <c r="PSZ86" s="395"/>
      <c r="PTA86" s="395"/>
      <c r="PTB86" s="395"/>
      <c r="PTC86" s="395"/>
      <c r="PTD86" s="395"/>
      <c r="PTE86" s="395"/>
      <c r="PTF86" s="395"/>
      <c r="PTG86" s="395"/>
      <c r="PTH86" s="395"/>
      <c r="PTI86" s="395"/>
      <c r="PTJ86" s="395"/>
      <c r="PTK86" s="395"/>
      <c r="PTL86" s="395"/>
      <c r="PTM86" s="395"/>
      <c r="PTN86" s="395"/>
      <c r="PTO86" s="395"/>
      <c r="PTP86" s="395"/>
      <c r="PTQ86" s="395"/>
      <c r="PTR86" s="395"/>
      <c r="PTS86" s="395"/>
      <c r="PTT86" s="395"/>
      <c r="PTU86" s="395"/>
      <c r="PTV86" s="395"/>
      <c r="PTW86" s="395"/>
      <c r="PTX86" s="395"/>
      <c r="PTY86" s="395"/>
      <c r="PTZ86" s="395"/>
      <c r="PUA86" s="395"/>
      <c r="PUB86" s="395"/>
      <c r="PUC86" s="395"/>
      <c r="PUD86" s="395"/>
      <c r="PUE86" s="395"/>
      <c r="PUF86" s="395"/>
      <c r="PUG86" s="395"/>
      <c r="PUH86" s="395"/>
      <c r="PUI86" s="395"/>
      <c r="PUJ86" s="395"/>
      <c r="PUK86" s="395"/>
      <c r="PUL86" s="395"/>
      <c r="PUM86" s="395"/>
      <c r="PUN86" s="395"/>
      <c r="PUO86" s="395"/>
      <c r="PUP86" s="395"/>
      <c r="PUQ86" s="395"/>
      <c r="PUR86" s="395"/>
      <c r="PUS86" s="395"/>
      <c r="PUT86" s="395"/>
      <c r="PUU86" s="395"/>
      <c r="PUV86" s="395"/>
      <c r="PUW86" s="395"/>
      <c r="PUX86" s="395"/>
      <c r="PUY86" s="395"/>
      <c r="PUZ86" s="395"/>
      <c r="PVA86" s="395"/>
      <c r="PVB86" s="395"/>
      <c r="PVC86" s="395"/>
      <c r="PVD86" s="395"/>
      <c r="PVE86" s="395"/>
      <c r="PVF86" s="395"/>
      <c r="PVG86" s="395"/>
      <c r="PVH86" s="395"/>
      <c r="PVI86" s="395"/>
      <c r="PVJ86" s="395"/>
      <c r="PVK86" s="395"/>
      <c r="PVL86" s="395"/>
      <c r="PVM86" s="395"/>
      <c r="PVN86" s="395"/>
      <c r="PVO86" s="395"/>
      <c r="PVP86" s="395"/>
      <c r="PVQ86" s="395"/>
      <c r="PVR86" s="395"/>
      <c r="PVS86" s="395"/>
      <c r="PVT86" s="395"/>
      <c r="PVU86" s="395"/>
      <c r="PVV86" s="395"/>
      <c r="PVW86" s="395"/>
      <c r="PVX86" s="395"/>
      <c r="PVY86" s="395"/>
      <c r="PVZ86" s="395"/>
      <c r="PWA86" s="395"/>
      <c r="PWB86" s="395"/>
      <c r="PWC86" s="395"/>
      <c r="PWD86" s="395"/>
      <c r="PWE86" s="395"/>
      <c r="PWF86" s="395"/>
      <c r="PWG86" s="395"/>
      <c r="PWH86" s="395"/>
      <c r="PWI86" s="395"/>
      <c r="PWJ86" s="395"/>
      <c r="PWK86" s="395"/>
      <c r="PWL86" s="395"/>
      <c r="PWM86" s="395"/>
      <c r="PWN86" s="395"/>
      <c r="PWO86" s="395"/>
      <c r="PWP86" s="395"/>
      <c r="PWQ86" s="395"/>
      <c r="PWR86" s="395"/>
      <c r="PWS86" s="395"/>
      <c r="PWT86" s="395"/>
      <c r="PWU86" s="395"/>
      <c r="PWV86" s="395"/>
      <c r="PWW86" s="395"/>
      <c r="PWX86" s="395"/>
      <c r="PWY86" s="395"/>
      <c r="PWZ86" s="395"/>
      <c r="PXA86" s="395"/>
      <c r="PXB86" s="395"/>
      <c r="PXC86" s="395"/>
      <c r="PXD86" s="395"/>
      <c r="PXE86" s="395"/>
      <c r="PXF86" s="395"/>
      <c r="PXG86" s="395"/>
      <c r="PXH86" s="395"/>
      <c r="PXI86" s="395"/>
      <c r="PXJ86" s="395"/>
      <c r="PXK86" s="395"/>
      <c r="PXL86" s="395"/>
      <c r="PXM86" s="395"/>
      <c r="PXN86" s="395"/>
      <c r="PXO86" s="395"/>
      <c r="PXP86" s="395"/>
      <c r="PXQ86" s="395"/>
      <c r="PXR86" s="395"/>
      <c r="PXS86" s="395"/>
      <c r="PXT86" s="395"/>
      <c r="PXU86" s="395"/>
      <c r="PXV86" s="395"/>
      <c r="PXW86" s="395"/>
      <c r="PXX86" s="395"/>
      <c r="PXY86" s="395"/>
      <c r="PXZ86" s="395"/>
      <c r="PYA86" s="395"/>
      <c r="PYB86" s="395"/>
      <c r="PYC86" s="395"/>
      <c r="PYD86" s="395"/>
      <c r="PYE86" s="395"/>
      <c r="PYF86" s="395"/>
      <c r="PYG86" s="395"/>
      <c r="PYH86" s="395"/>
      <c r="PYI86" s="395"/>
      <c r="PYJ86" s="395"/>
      <c r="PYK86" s="395"/>
      <c r="PYL86" s="395"/>
      <c r="PYM86" s="395"/>
      <c r="PYN86" s="395"/>
      <c r="PYO86" s="395"/>
      <c r="PYP86" s="395"/>
      <c r="PYQ86" s="395"/>
      <c r="PYR86" s="395"/>
      <c r="PYS86" s="395"/>
      <c r="PYT86" s="395"/>
      <c r="PYU86" s="395"/>
      <c r="PYV86" s="395"/>
      <c r="PYW86" s="395"/>
      <c r="PYX86" s="395"/>
      <c r="PYY86" s="395"/>
      <c r="PYZ86" s="395"/>
      <c r="PZA86" s="395"/>
      <c r="PZB86" s="395"/>
      <c r="PZC86" s="395"/>
      <c r="PZD86" s="395"/>
      <c r="PZE86" s="395"/>
      <c r="PZF86" s="395"/>
      <c r="PZG86" s="395"/>
      <c r="PZH86" s="395"/>
      <c r="PZI86" s="395"/>
      <c r="PZJ86" s="395"/>
      <c r="PZK86" s="395"/>
      <c r="PZL86" s="395"/>
      <c r="PZM86" s="395"/>
      <c r="PZN86" s="395"/>
      <c r="PZO86" s="395"/>
      <c r="PZP86" s="395"/>
      <c r="PZQ86" s="395"/>
      <c r="PZR86" s="395"/>
      <c r="PZS86" s="395"/>
      <c r="PZT86" s="395"/>
      <c r="PZU86" s="395"/>
      <c r="PZV86" s="395"/>
      <c r="PZW86" s="395"/>
      <c r="PZX86" s="395"/>
      <c r="PZY86" s="395"/>
      <c r="PZZ86" s="395"/>
      <c r="QAA86" s="395"/>
      <c r="QAB86" s="395"/>
      <c r="QAC86" s="395"/>
      <c r="QAD86" s="395"/>
      <c r="QAE86" s="395"/>
      <c r="QAF86" s="395"/>
      <c r="QAG86" s="395"/>
      <c r="QAH86" s="395"/>
      <c r="QAI86" s="395"/>
      <c r="QAJ86" s="395"/>
      <c r="QAK86" s="395"/>
      <c r="QAL86" s="395"/>
      <c r="QAM86" s="395"/>
      <c r="QAN86" s="395"/>
      <c r="QAO86" s="395"/>
      <c r="QAP86" s="395"/>
      <c r="QAQ86" s="395"/>
      <c r="QAR86" s="395"/>
      <c r="QAS86" s="395"/>
      <c r="QAT86" s="395"/>
      <c r="QAU86" s="395"/>
      <c r="QAV86" s="395"/>
      <c r="QAW86" s="395"/>
      <c r="QAX86" s="395"/>
      <c r="QAY86" s="395"/>
      <c r="QAZ86" s="395"/>
      <c r="QBA86" s="395"/>
      <c r="QBB86" s="395"/>
      <c r="QBC86" s="395"/>
      <c r="QBD86" s="395"/>
      <c r="QBE86" s="395"/>
      <c r="QBF86" s="395"/>
      <c r="QBG86" s="395"/>
      <c r="QBH86" s="395"/>
      <c r="QBI86" s="395"/>
      <c r="QBJ86" s="395"/>
      <c r="QBK86" s="395"/>
      <c r="QBL86" s="395"/>
      <c r="QBM86" s="395"/>
      <c r="QBN86" s="395"/>
      <c r="QBO86" s="395"/>
      <c r="QBP86" s="395"/>
      <c r="QBQ86" s="395"/>
      <c r="QBR86" s="395"/>
      <c r="QBS86" s="395"/>
      <c r="QBT86" s="395"/>
      <c r="QBU86" s="395"/>
      <c r="QBV86" s="395"/>
      <c r="QBW86" s="395"/>
      <c r="QBX86" s="395"/>
      <c r="QBY86" s="395"/>
      <c r="QBZ86" s="395"/>
      <c r="QCA86" s="395"/>
      <c r="QCB86" s="395"/>
      <c r="QCC86" s="395"/>
      <c r="QCD86" s="395"/>
      <c r="QCE86" s="395"/>
      <c r="QCF86" s="395"/>
      <c r="QCG86" s="395"/>
      <c r="QCH86" s="395"/>
      <c r="QCI86" s="395"/>
      <c r="QCJ86" s="395"/>
      <c r="QCK86" s="395"/>
      <c r="QCL86" s="395"/>
      <c r="QCM86" s="395"/>
      <c r="QCN86" s="395"/>
      <c r="QCO86" s="395"/>
      <c r="QCP86" s="395"/>
      <c r="QCQ86" s="395"/>
      <c r="QCR86" s="395"/>
      <c r="QCS86" s="395"/>
      <c r="QCT86" s="395"/>
      <c r="QCU86" s="395"/>
      <c r="QCV86" s="395"/>
      <c r="QCW86" s="395"/>
      <c r="QCX86" s="395"/>
      <c r="QCY86" s="395"/>
      <c r="QCZ86" s="395"/>
      <c r="QDA86" s="395"/>
      <c r="QDB86" s="395"/>
      <c r="QDC86" s="395"/>
      <c r="QDD86" s="395"/>
      <c r="QDE86" s="395"/>
      <c r="QDF86" s="395"/>
      <c r="QDG86" s="395"/>
      <c r="QDH86" s="395"/>
      <c r="QDI86" s="395"/>
      <c r="QDJ86" s="395"/>
      <c r="QDK86" s="395"/>
      <c r="QDL86" s="395"/>
      <c r="QDM86" s="395"/>
      <c r="QDN86" s="395"/>
      <c r="QDO86" s="395"/>
      <c r="QDP86" s="395"/>
      <c r="QDQ86" s="395"/>
      <c r="QDR86" s="395"/>
      <c r="QDS86" s="395"/>
      <c r="QDT86" s="395"/>
      <c r="QDU86" s="395"/>
      <c r="QDV86" s="395"/>
      <c r="QDW86" s="395"/>
      <c r="QDX86" s="395"/>
      <c r="QDY86" s="395"/>
      <c r="QDZ86" s="395"/>
      <c r="QEA86" s="395"/>
      <c r="QEB86" s="395"/>
      <c r="QEC86" s="395"/>
      <c r="QED86" s="395"/>
      <c r="QEE86" s="395"/>
      <c r="QEF86" s="395"/>
      <c r="QEG86" s="395"/>
      <c r="QEH86" s="395"/>
      <c r="QEI86" s="395"/>
      <c r="QEJ86" s="395"/>
      <c r="QEK86" s="395"/>
      <c r="QEL86" s="395"/>
      <c r="QEM86" s="395"/>
      <c r="QEN86" s="395"/>
      <c r="QEO86" s="395"/>
      <c r="QEP86" s="395"/>
      <c r="QEQ86" s="395"/>
      <c r="QER86" s="395"/>
      <c r="QES86" s="395"/>
      <c r="QET86" s="395"/>
      <c r="QEU86" s="395"/>
      <c r="QEV86" s="395"/>
      <c r="QEW86" s="395"/>
      <c r="QEX86" s="395"/>
      <c r="QEY86" s="395"/>
      <c r="QEZ86" s="395"/>
      <c r="QFA86" s="395"/>
      <c r="QFB86" s="395"/>
      <c r="QFC86" s="395"/>
      <c r="QFD86" s="395"/>
      <c r="QFE86" s="395"/>
      <c r="QFF86" s="395"/>
      <c r="QFG86" s="395"/>
      <c r="QFH86" s="395"/>
      <c r="QFI86" s="395"/>
      <c r="QFJ86" s="395"/>
      <c r="QFK86" s="395"/>
      <c r="QFL86" s="395"/>
      <c r="QFM86" s="395"/>
      <c r="QFN86" s="395"/>
      <c r="QFO86" s="395"/>
      <c r="QFP86" s="395"/>
      <c r="QFQ86" s="395"/>
      <c r="QFR86" s="395"/>
      <c r="QFS86" s="395"/>
      <c r="QFT86" s="395"/>
      <c r="QFU86" s="395"/>
      <c r="QFV86" s="395"/>
      <c r="QFW86" s="395"/>
      <c r="QFX86" s="395"/>
      <c r="QFY86" s="395"/>
      <c r="QFZ86" s="395"/>
      <c r="QGA86" s="395"/>
      <c r="QGB86" s="395"/>
      <c r="QGC86" s="395"/>
      <c r="QGD86" s="395"/>
      <c r="QGE86" s="395"/>
      <c r="QGF86" s="395"/>
      <c r="QGG86" s="395"/>
      <c r="QGH86" s="395"/>
      <c r="QGI86" s="395"/>
      <c r="QGJ86" s="395"/>
      <c r="QGK86" s="395"/>
      <c r="QGL86" s="395"/>
      <c r="QGM86" s="395"/>
      <c r="QGN86" s="395"/>
      <c r="QGO86" s="395"/>
      <c r="QGP86" s="395"/>
      <c r="QGQ86" s="395"/>
      <c r="QGR86" s="395"/>
      <c r="QGS86" s="395"/>
      <c r="QGT86" s="395"/>
      <c r="QGU86" s="395"/>
      <c r="QGV86" s="395"/>
      <c r="QGW86" s="395"/>
      <c r="QGX86" s="395"/>
      <c r="QGY86" s="395"/>
      <c r="QGZ86" s="395"/>
      <c r="QHA86" s="395"/>
      <c r="QHB86" s="395"/>
      <c r="QHC86" s="395"/>
      <c r="QHD86" s="395"/>
      <c r="QHE86" s="395"/>
      <c r="QHF86" s="395"/>
      <c r="QHG86" s="395"/>
      <c r="QHH86" s="395"/>
      <c r="QHI86" s="395"/>
      <c r="QHJ86" s="395"/>
      <c r="QHK86" s="395"/>
      <c r="QHL86" s="395"/>
      <c r="QHM86" s="395"/>
      <c r="QHN86" s="395"/>
      <c r="QHO86" s="395"/>
      <c r="QHP86" s="395"/>
      <c r="QHQ86" s="395"/>
      <c r="QHR86" s="395"/>
      <c r="QHS86" s="395"/>
      <c r="QHT86" s="395"/>
      <c r="QHU86" s="395"/>
      <c r="QHV86" s="395"/>
      <c r="QHW86" s="395"/>
      <c r="QHX86" s="395"/>
      <c r="QHY86" s="395"/>
      <c r="QHZ86" s="395"/>
      <c r="QIA86" s="395"/>
      <c r="QIB86" s="395"/>
      <c r="QIC86" s="395"/>
      <c r="QID86" s="395"/>
      <c r="QIE86" s="395"/>
      <c r="QIF86" s="395"/>
      <c r="QIG86" s="395"/>
      <c r="QIH86" s="395"/>
      <c r="QII86" s="395"/>
      <c r="QIJ86" s="395"/>
      <c r="QIK86" s="395"/>
      <c r="QIL86" s="395"/>
      <c r="QIM86" s="395"/>
      <c r="QIN86" s="395"/>
      <c r="QIO86" s="395"/>
      <c r="QIP86" s="395"/>
      <c r="QIQ86" s="395"/>
      <c r="QIR86" s="395"/>
      <c r="QIS86" s="395"/>
      <c r="QIT86" s="395"/>
      <c r="QIU86" s="395"/>
      <c r="QIV86" s="395"/>
      <c r="QIW86" s="395"/>
      <c r="QIX86" s="395"/>
      <c r="QIY86" s="395"/>
      <c r="QIZ86" s="395"/>
      <c r="QJA86" s="395"/>
      <c r="QJB86" s="395"/>
      <c r="QJC86" s="395"/>
      <c r="QJD86" s="395"/>
      <c r="QJE86" s="395"/>
      <c r="QJF86" s="395"/>
      <c r="QJG86" s="395"/>
      <c r="QJH86" s="395"/>
      <c r="QJI86" s="395"/>
      <c r="QJJ86" s="395"/>
      <c r="QJK86" s="395"/>
      <c r="QJL86" s="395"/>
      <c r="QJM86" s="395"/>
      <c r="QJN86" s="395"/>
      <c r="QJO86" s="395"/>
      <c r="QJP86" s="395"/>
      <c r="QJQ86" s="395"/>
      <c r="QJR86" s="395"/>
      <c r="QJS86" s="395"/>
      <c r="QJT86" s="395"/>
      <c r="QJU86" s="395"/>
      <c r="QJV86" s="395"/>
      <c r="QJW86" s="395"/>
      <c r="QJX86" s="395"/>
      <c r="QJY86" s="395"/>
      <c r="QJZ86" s="395"/>
      <c r="QKA86" s="395"/>
      <c r="QKB86" s="395"/>
      <c r="QKC86" s="395"/>
      <c r="QKD86" s="395"/>
      <c r="QKE86" s="395"/>
      <c r="QKF86" s="395"/>
      <c r="QKG86" s="395"/>
      <c r="QKH86" s="395"/>
      <c r="QKI86" s="395"/>
      <c r="QKJ86" s="395"/>
      <c r="QKK86" s="395"/>
      <c r="QKL86" s="395"/>
      <c r="QKM86" s="395"/>
      <c r="QKN86" s="395"/>
      <c r="QKO86" s="395"/>
      <c r="QKP86" s="395"/>
      <c r="QKQ86" s="395"/>
      <c r="QKR86" s="395"/>
      <c r="QKS86" s="395"/>
      <c r="QKT86" s="395"/>
      <c r="QKU86" s="395"/>
      <c r="QKV86" s="395"/>
      <c r="QKW86" s="395"/>
      <c r="QKX86" s="395"/>
      <c r="QKY86" s="395"/>
      <c r="QKZ86" s="395"/>
      <c r="QLA86" s="395"/>
      <c r="QLB86" s="395"/>
      <c r="QLC86" s="395"/>
      <c r="QLD86" s="395"/>
      <c r="QLE86" s="395"/>
      <c r="QLF86" s="395"/>
      <c r="QLG86" s="395"/>
      <c r="QLH86" s="395"/>
      <c r="QLI86" s="395"/>
      <c r="QLJ86" s="395"/>
      <c r="QLK86" s="395"/>
      <c r="QLL86" s="395"/>
      <c r="QLM86" s="395"/>
      <c r="QLN86" s="395"/>
      <c r="QLO86" s="395"/>
      <c r="QLP86" s="395"/>
      <c r="QLQ86" s="395"/>
      <c r="QLR86" s="395"/>
      <c r="QLS86" s="395"/>
      <c r="QLT86" s="395"/>
      <c r="QLU86" s="395"/>
      <c r="QLV86" s="395"/>
      <c r="QLW86" s="395"/>
      <c r="QLX86" s="395"/>
      <c r="QLY86" s="395"/>
      <c r="QLZ86" s="395"/>
      <c r="QMA86" s="395"/>
      <c r="QMB86" s="395"/>
      <c r="QMC86" s="395"/>
      <c r="QMD86" s="395"/>
      <c r="QME86" s="395"/>
      <c r="QMF86" s="395"/>
      <c r="QMG86" s="395"/>
      <c r="QMH86" s="395"/>
      <c r="QMI86" s="395"/>
      <c r="QMJ86" s="395"/>
      <c r="QMK86" s="395"/>
      <c r="QML86" s="395"/>
      <c r="QMM86" s="395"/>
      <c r="QMN86" s="395"/>
      <c r="QMO86" s="395"/>
      <c r="QMP86" s="395"/>
      <c r="QMQ86" s="395"/>
      <c r="QMR86" s="395"/>
      <c r="QMS86" s="395"/>
      <c r="QMT86" s="395"/>
      <c r="QMU86" s="395"/>
      <c r="QMV86" s="395"/>
      <c r="QMW86" s="395"/>
      <c r="QMX86" s="395"/>
      <c r="QMY86" s="395"/>
      <c r="QMZ86" s="395"/>
      <c r="QNA86" s="395"/>
      <c r="QNB86" s="395"/>
      <c r="QNC86" s="395"/>
      <c r="QND86" s="395"/>
      <c r="QNE86" s="395"/>
      <c r="QNF86" s="395"/>
      <c r="QNG86" s="395"/>
      <c r="QNH86" s="395"/>
      <c r="QNI86" s="395"/>
      <c r="QNJ86" s="395"/>
      <c r="QNK86" s="395"/>
      <c r="QNL86" s="395"/>
      <c r="QNM86" s="395"/>
      <c r="QNN86" s="395"/>
      <c r="QNO86" s="395"/>
      <c r="QNP86" s="395"/>
      <c r="QNQ86" s="395"/>
      <c r="QNR86" s="395"/>
      <c r="QNS86" s="395"/>
      <c r="QNT86" s="395"/>
      <c r="QNU86" s="395"/>
      <c r="QNV86" s="395"/>
      <c r="QNW86" s="395"/>
      <c r="QNX86" s="395"/>
      <c r="QNY86" s="395"/>
      <c r="QNZ86" s="395"/>
      <c r="QOA86" s="395"/>
      <c r="QOB86" s="395"/>
      <c r="QOC86" s="395"/>
      <c r="QOD86" s="395"/>
      <c r="QOE86" s="395"/>
      <c r="QOF86" s="395"/>
      <c r="QOG86" s="395"/>
      <c r="QOH86" s="395"/>
      <c r="QOI86" s="395"/>
      <c r="QOJ86" s="395"/>
      <c r="QOK86" s="395"/>
      <c r="QOL86" s="395"/>
      <c r="QOM86" s="395"/>
      <c r="QON86" s="395"/>
      <c r="QOO86" s="395"/>
      <c r="QOP86" s="395"/>
      <c r="QOQ86" s="395"/>
      <c r="QOR86" s="395"/>
      <c r="QOS86" s="395"/>
      <c r="QOT86" s="395"/>
      <c r="QOU86" s="395"/>
      <c r="QOV86" s="395"/>
      <c r="QOW86" s="395"/>
      <c r="QOX86" s="395"/>
      <c r="QOY86" s="395"/>
      <c r="QOZ86" s="395"/>
      <c r="QPA86" s="395"/>
      <c r="QPB86" s="395"/>
      <c r="QPC86" s="395"/>
      <c r="QPD86" s="395"/>
      <c r="QPE86" s="395"/>
      <c r="QPF86" s="395"/>
      <c r="QPG86" s="395"/>
      <c r="QPH86" s="395"/>
      <c r="QPI86" s="395"/>
      <c r="QPJ86" s="395"/>
      <c r="QPK86" s="395"/>
      <c r="QPL86" s="395"/>
      <c r="QPM86" s="395"/>
      <c r="QPN86" s="395"/>
      <c r="QPO86" s="395"/>
      <c r="QPP86" s="395"/>
      <c r="QPQ86" s="395"/>
      <c r="QPR86" s="395"/>
      <c r="QPS86" s="395"/>
      <c r="QPT86" s="395"/>
      <c r="QPU86" s="395"/>
      <c r="QPV86" s="395"/>
      <c r="QPW86" s="395"/>
      <c r="QPX86" s="395"/>
      <c r="QPY86" s="395"/>
      <c r="QPZ86" s="395"/>
      <c r="QQA86" s="395"/>
      <c r="QQB86" s="395"/>
      <c r="QQC86" s="395"/>
      <c r="QQD86" s="395"/>
      <c r="QQE86" s="395"/>
      <c r="QQF86" s="395"/>
      <c r="QQG86" s="395"/>
      <c r="QQH86" s="395"/>
      <c r="QQI86" s="395"/>
      <c r="QQJ86" s="395"/>
      <c r="QQK86" s="395"/>
      <c r="QQL86" s="395"/>
      <c r="QQM86" s="395"/>
      <c r="QQN86" s="395"/>
      <c r="QQO86" s="395"/>
      <c r="QQP86" s="395"/>
      <c r="QQQ86" s="395"/>
      <c r="QQR86" s="395"/>
      <c r="QQS86" s="395"/>
      <c r="QQT86" s="395"/>
      <c r="QQU86" s="395"/>
      <c r="QQV86" s="395"/>
      <c r="QQW86" s="395"/>
      <c r="QQX86" s="395"/>
      <c r="QQY86" s="395"/>
      <c r="QQZ86" s="395"/>
      <c r="QRA86" s="395"/>
      <c r="QRB86" s="395"/>
      <c r="QRC86" s="395"/>
      <c r="QRD86" s="395"/>
      <c r="QRE86" s="395"/>
      <c r="QRF86" s="395"/>
      <c r="QRG86" s="395"/>
      <c r="QRH86" s="395"/>
      <c r="QRI86" s="395"/>
      <c r="QRJ86" s="395"/>
      <c r="QRK86" s="395"/>
      <c r="QRL86" s="395"/>
      <c r="QRM86" s="395"/>
      <c r="QRN86" s="395"/>
      <c r="QRO86" s="395"/>
      <c r="QRP86" s="395"/>
      <c r="QRQ86" s="395"/>
      <c r="QRR86" s="395"/>
      <c r="QRS86" s="395"/>
      <c r="QRT86" s="395"/>
      <c r="QRU86" s="395"/>
      <c r="QRV86" s="395"/>
      <c r="QRW86" s="395"/>
      <c r="QRX86" s="395"/>
      <c r="QRY86" s="395"/>
      <c r="QRZ86" s="395"/>
      <c r="QSA86" s="395"/>
      <c r="QSB86" s="395"/>
      <c r="QSC86" s="395"/>
      <c r="QSD86" s="395"/>
      <c r="QSE86" s="395"/>
      <c r="QSF86" s="395"/>
      <c r="QSG86" s="395"/>
      <c r="QSH86" s="395"/>
      <c r="QSI86" s="395"/>
      <c r="QSJ86" s="395"/>
      <c r="QSK86" s="395"/>
      <c r="QSL86" s="395"/>
      <c r="QSM86" s="395"/>
      <c r="QSN86" s="395"/>
      <c r="QSO86" s="395"/>
      <c r="QSP86" s="395"/>
      <c r="QSQ86" s="395"/>
      <c r="QSR86" s="395"/>
      <c r="QSS86" s="395"/>
      <c r="QST86" s="395"/>
      <c r="QSU86" s="395"/>
      <c r="QSV86" s="395"/>
      <c r="QSW86" s="395"/>
      <c r="QSX86" s="395"/>
      <c r="QSY86" s="395"/>
      <c r="QSZ86" s="395"/>
      <c r="QTA86" s="395"/>
      <c r="QTB86" s="395"/>
      <c r="QTC86" s="395"/>
      <c r="QTD86" s="395"/>
      <c r="QTE86" s="395"/>
      <c r="QTF86" s="395"/>
      <c r="QTG86" s="395"/>
      <c r="QTH86" s="395"/>
      <c r="QTI86" s="395"/>
      <c r="QTJ86" s="395"/>
      <c r="QTK86" s="395"/>
      <c r="QTL86" s="395"/>
      <c r="QTM86" s="395"/>
      <c r="QTN86" s="395"/>
      <c r="QTO86" s="395"/>
      <c r="QTP86" s="395"/>
      <c r="QTQ86" s="395"/>
      <c r="QTR86" s="395"/>
      <c r="QTS86" s="395"/>
      <c r="QTT86" s="395"/>
      <c r="QTU86" s="395"/>
      <c r="QTV86" s="395"/>
      <c r="QTW86" s="395"/>
      <c r="QTX86" s="395"/>
      <c r="QTY86" s="395"/>
      <c r="QTZ86" s="395"/>
      <c r="QUA86" s="395"/>
      <c r="QUB86" s="395"/>
      <c r="QUC86" s="395"/>
      <c r="QUD86" s="395"/>
      <c r="QUE86" s="395"/>
      <c r="QUF86" s="395"/>
      <c r="QUG86" s="395"/>
      <c r="QUH86" s="395"/>
      <c r="QUI86" s="395"/>
      <c r="QUJ86" s="395"/>
      <c r="QUK86" s="395"/>
      <c r="QUL86" s="395"/>
      <c r="QUM86" s="395"/>
      <c r="QUN86" s="395"/>
      <c r="QUO86" s="395"/>
      <c r="QUP86" s="395"/>
      <c r="QUQ86" s="395"/>
      <c r="QUR86" s="395"/>
      <c r="QUS86" s="395"/>
      <c r="QUT86" s="395"/>
      <c r="QUU86" s="395"/>
      <c r="QUV86" s="395"/>
      <c r="QUW86" s="395"/>
      <c r="QUX86" s="395"/>
      <c r="QUY86" s="395"/>
      <c r="QUZ86" s="395"/>
      <c r="QVA86" s="395"/>
      <c r="QVB86" s="395"/>
      <c r="QVC86" s="395"/>
      <c r="QVD86" s="395"/>
      <c r="QVE86" s="395"/>
      <c r="QVF86" s="395"/>
      <c r="QVG86" s="395"/>
      <c r="QVH86" s="395"/>
      <c r="QVI86" s="395"/>
      <c r="QVJ86" s="395"/>
      <c r="QVK86" s="395"/>
      <c r="QVL86" s="395"/>
      <c r="QVM86" s="395"/>
      <c r="QVN86" s="395"/>
      <c r="QVO86" s="395"/>
      <c r="QVP86" s="395"/>
      <c r="QVQ86" s="395"/>
      <c r="QVR86" s="395"/>
      <c r="QVS86" s="395"/>
      <c r="QVT86" s="395"/>
      <c r="QVU86" s="395"/>
      <c r="QVV86" s="395"/>
      <c r="QVW86" s="395"/>
      <c r="QVX86" s="395"/>
      <c r="QVY86" s="395"/>
      <c r="QVZ86" s="395"/>
      <c r="QWA86" s="395"/>
      <c r="QWB86" s="395"/>
      <c r="QWC86" s="395"/>
      <c r="QWD86" s="395"/>
      <c r="QWE86" s="395"/>
      <c r="QWF86" s="395"/>
      <c r="QWG86" s="395"/>
      <c r="QWH86" s="395"/>
      <c r="QWI86" s="395"/>
      <c r="QWJ86" s="395"/>
      <c r="QWK86" s="395"/>
      <c r="QWL86" s="395"/>
      <c r="QWM86" s="395"/>
      <c r="QWN86" s="395"/>
      <c r="QWO86" s="395"/>
      <c r="QWP86" s="395"/>
      <c r="QWQ86" s="395"/>
      <c r="QWR86" s="395"/>
      <c r="QWS86" s="395"/>
      <c r="QWT86" s="395"/>
      <c r="QWU86" s="395"/>
      <c r="QWV86" s="395"/>
      <c r="QWW86" s="395"/>
      <c r="QWX86" s="395"/>
      <c r="QWY86" s="395"/>
      <c r="QWZ86" s="395"/>
      <c r="QXA86" s="395"/>
      <c r="QXB86" s="395"/>
      <c r="QXC86" s="395"/>
      <c r="QXD86" s="395"/>
      <c r="QXE86" s="395"/>
      <c r="QXF86" s="395"/>
      <c r="QXG86" s="395"/>
      <c r="QXH86" s="395"/>
      <c r="QXI86" s="395"/>
      <c r="QXJ86" s="395"/>
      <c r="QXK86" s="395"/>
      <c r="QXL86" s="395"/>
      <c r="QXM86" s="395"/>
      <c r="QXN86" s="395"/>
      <c r="QXO86" s="395"/>
      <c r="QXP86" s="395"/>
      <c r="QXQ86" s="395"/>
      <c r="QXR86" s="395"/>
      <c r="QXS86" s="395"/>
      <c r="QXT86" s="395"/>
      <c r="QXU86" s="395"/>
      <c r="QXV86" s="395"/>
      <c r="QXW86" s="395"/>
      <c r="QXX86" s="395"/>
      <c r="QXY86" s="395"/>
      <c r="QXZ86" s="395"/>
      <c r="QYA86" s="395"/>
      <c r="QYB86" s="395"/>
      <c r="QYC86" s="395"/>
      <c r="QYD86" s="395"/>
      <c r="QYE86" s="395"/>
      <c r="QYF86" s="395"/>
      <c r="QYG86" s="395"/>
      <c r="QYH86" s="395"/>
      <c r="QYI86" s="395"/>
      <c r="QYJ86" s="395"/>
      <c r="QYK86" s="395"/>
      <c r="QYL86" s="395"/>
      <c r="QYM86" s="395"/>
      <c r="QYN86" s="395"/>
      <c r="QYO86" s="395"/>
      <c r="QYP86" s="395"/>
      <c r="QYQ86" s="395"/>
      <c r="QYR86" s="395"/>
      <c r="QYS86" s="395"/>
      <c r="QYT86" s="395"/>
      <c r="QYU86" s="395"/>
      <c r="QYV86" s="395"/>
      <c r="QYW86" s="395"/>
      <c r="QYX86" s="395"/>
      <c r="QYY86" s="395"/>
      <c r="QYZ86" s="395"/>
      <c r="QZA86" s="395"/>
      <c r="QZB86" s="395"/>
      <c r="QZC86" s="395"/>
      <c r="QZD86" s="395"/>
      <c r="QZE86" s="395"/>
      <c r="QZF86" s="395"/>
      <c r="QZG86" s="395"/>
      <c r="QZH86" s="395"/>
      <c r="QZI86" s="395"/>
      <c r="QZJ86" s="395"/>
      <c r="QZK86" s="395"/>
      <c r="QZL86" s="395"/>
      <c r="QZM86" s="395"/>
      <c r="QZN86" s="395"/>
      <c r="QZO86" s="395"/>
      <c r="QZP86" s="395"/>
      <c r="QZQ86" s="395"/>
      <c r="QZR86" s="395"/>
      <c r="QZS86" s="395"/>
      <c r="QZT86" s="395"/>
      <c r="QZU86" s="395"/>
      <c r="QZV86" s="395"/>
      <c r="QZW86" s="395"/>
      <c r="QZX86" s="395"/>
      <c r="QZY86" s="395"/>
      <c r="QZZ86" s="395"/>
      <c r="RAA86" s="395"/>
      <c r="RAB86" s="395"/>
      <c r="RAC86" s="395"/>
      <c r="RAD86" s="395"/>
      <c r="RAE86" s="395"/>
      <c r="RAF86" s="395"/>
      <c r="RAG86" s="395"/>
      <c r="RAH86" s="395"/>
      <c r="RAI86" s="395"/>
      <c r="RAJ86" s="395"/>
      <c r="RAK86" s="395"/>
      <c r="RAL86" s="395"/>
      <c r="RAM86" s="395"/>
      <c r="RAN86" s="395"/>
      <c r="RAO86" s="395"/>
      <c r="RAP86" s="395"/>
      <c r="RAQ86" s="395"/>
      <c r="RAR86" s="395"/>
      <c r="RAS86" s="395"/>
      <c r="RAT86" s="395"/>
      <c r="RAU86" s="395"/>
      <c r="RAV86" s="395"/>
      <c r="RAW86" s="395"/>
      <c r="RAX86" s="395"/>
      <c r="RAY86" s="395"/>
      <c r="RAZ86" s="395"/>
      <c r="RBA86" s="395"/>
      <c r="RBB86" s="395"/>
      <c r="RBC86" s="395"/>
      <c r="RBD86" s="395"/>
      <c r="RBE86" s="395"/>
      <c r="RBF86" s="395"/>
      <c r="RBG86" s="395"/>
      <c r="RBH86" s="395"/>
      <c r="RBI86" s="395"/>
      <c r="RBJ86" s="395"/>
      <c r="RBK86" s="395"/>
      <c r="RBL86" s="395"/>
      <c r="RBM86" s="395"/>
      <c r="RBN86" s="395"/>
      <c r="RBO86" s="395"/>
      <c r="RBP86" s="395"/>
      <c r="RBQ86" s="395"/>
      <c r="RBR86" s="395"/>
      <c r="RBS86" s="395"/>
      <c r="RBT86" s="395"/>
      <c r="RBU86" s="395"/>
      <c r="RBV86" s="395"/>
      <c r="RBW86" s="395"/>
      <c r="RBX86" s="395"/>
      <c r="RBY86" s="395"/>
      <c r="RBZ86" s="395"/>
      <c r="RCA86" s="395"/>
      <c r="RCB86" s="395"/>
      <c r="RCC86" s="395"/>
      <c r="RCD86" s="395"/>
      <c r="RCE86" s="395"/>
      <c r="RCF86" s="395"/>
      <c r="RCG86" s="395"/>
      <c r="RCH86" s="395"/>
      <c r="RCI86" s="395"/>
      <c r="RCJ86" s="395"/>
      <c r="RCK86" s="395"/>
      <c r="RCL86" s="395"/>
      <c r="RCM86" s="395"/>
      <c r="RCN86" s="395"/>
      <c r="RCO86" s="395"/>
      <c r="RCP86" s="395"/>
      <c r="RCQ86" s="395"/>
      <c r="RCR86" s="395"/>
      <c r="RCS86" s="395"/>
      <c r="RCT86" s="395"/>
      <c r="RCU86" s="395"/>
      <c r="RCV86" s="395"/>
      <c r="RCW86" s="395"/>
      <c r="RCX86" s="395"/>
      <c r="RCY86" s="395"/>
      <c r="RCZ86" s="395"/>
      <c r="RDA86" s="395"/>
      <c r="RDB86" s="395"/>
      <c r="RDC86" s="395"/>
      <c r="RDD86" s="395"/>
      <c r="RDE86" s="395"/>
      <c r="RDF86" s="395"/>
      <c r="RDG86" s="395"/>
      <c r="RDH86" s="395"/>
      <c r="RDI86" s="395"/>
      <c r="RDJ86" s="395"/>
      <c r="RDK86" s="395"/>
      <c r="RDL86" s="395"/>
      <c r="RDM86" s="395"/>
      <c r="RDN86" s="395"/>
      <c r="RDO86" s="395"/>
      <c r="RDP86" s="395"/>
      <c r="RDQ86" s="395"/>
      <c r="RDR86" s="395"/>
      <c r="RDS86" s="395"/>
      <c r="RDT86" s="395"/>
      <c r="RDU86" s="395"/>
      <c r="RDV86" s="395"/>
      <c r="RDW86" s="395"/>
      <c r="RDX86" s="395"/>
      <c r="RDY86" s="395"/>
      <c r="RDZ86" s="395"/>
      <c r="REA86" s="395"/>
      <c r="REB86" s="395"/>
      <c r="REC86" s="395"/>
      <c r="RED86" s="395"/>
      <c r="REE86" s="395"/>
      <c r="REF86" s="395"/>
      <c r="REG86" s="395"/>
      <c r="REH86" s="395"/>
      <c r="REI86" s="395"/>
      <c r="REJ86" s="395"/>
      <c r="REK86" s="395"/>
      <c r="REL86" s="395"/>
      <c r="REM86" s="395"/>
      <c r="REN86" s="395"/>
      <c r="REO86" s="395"/>
      <c r="REP86" s="395"/>
      <c r="REQ86" s="395"/>
      <c r="RER86" s="395"/>
      <c r="RES86" s="395"/>
      <c r="RET86" s="395"/>
      <c r="REU86" s="395"/>
      <c r="REV86" s="395"/>
      <c r="REW86" s="395"/>
      <c r="REX86" s="395"/>
      <c r="REY86" s="395"/>
      <c r="REZ86" s="395"/>
      <c r="RFA86" s="395"/>
      <c r="RFB86" s="395"/>
      <c r="RFC86" s="395"/>
      <c r="RFD86" s="395"/>
      <c r="RFE86" s="395"/>
      <c r="RFF86" s="395"/>
      <c r="RFG86" s="395"/>
      <c r="RFH86" s="395"/>
      <c r="RFI86" s="395"/>
      <c r="RFJ86" s="395"/>
      <c r="RFK86" s="395"/>
      <c r="RFL86" s="395"/>
      <c r="RFM86" s="395"/>
      <c r="RFN86" s="395"/>
      <c r="RFO86" s="395"/>
      <c r="RFP86" s="395"/>
      <c r="RFQ86" s="395"/>
      <c r="RFR86" s="395"/>
      <c r="RFS86" s="395"/>
      <c r="RFT86" s="395"/>
      <c r="RFU86" s="395"/>
      <c r="RFV86" s="395"/>
      <c r="RFW86" s="395"/>
      <c r="RFX86" s="395"/>
      <c r="RFY86" s="395"/>
      <c r="RFZ86" s="395"/>
      <c r="RGA86" s="395"/>
      <c r="RGB86" s="395"/>
      <c r="RGC86" s="395"/>
      <c r="RGD86" s="395"/>
      <c r="RGE86" s="395"/>
      <c r="RGF86" s="395"/>
      <c r="RGG86" s="395"/>
      <c r="RGH86" s="395"/>
      <c r="RGI86" s="395"/>
      <c r="RGJ86" s="395"/>
      <c r="RGK86" s="395"/>
      <c r="RGL86" s="395"/>
      <c r="RGM86" s="395"/>
      <c r="RGN86" s="395"/>
      <c r="RGO86" s="395"/>
      <c r="RGP86" s="395"/>
      <c r="RGQ86" s="395"/>
      <c r="RGR86" s="395"/>
      <c r="RGS86" s="395"/>
      <c r="RGT86" s="395"/>
      <c r="RGU86" s="395"/>
      <c r="RGV86" s="395"/>
      <c r="RGW86" s="395"/>
      <c r="RGX86" s="395"/>
      <c r="RGY86" s="395"/>
      <c r="RGZ86" s="395"/>
      <c r="RHA86" s="395"/>
      <c r="RHB86" s="395"/>
      <c r="RHC86" s="395"/>
      <c r="RHD86" s="395"/>
      <c r="RHE86" s="395"/>
      <c r="RHF86" s="395"/>
      <c r="RHG86" s="395"/>
      <c r="RHH86" s="395"/>
      <c r="RHI86" s="395"/>
      <c r="RHJ86" s="395"/>
      <c r="RHK86" s="395"/>
      <c r="RHL86" s="395"/>
      <c r="RHM86" s="395"/>
      <c r="RHN86" s="395"/>
      <c r="RHO86" s="395"/>
      <c r="RHP86" s="395"/>
      <c r="RHQ86" s="395"/>
      <c r="RHR86" s="395"/>
      <c r="RHS86" s="395"/>
      <c r="RHT86" s="395"/>
      <c r="RHU86" s="395"/>
      <c r="RHV86" s="395"/>
      <c r="RHW86" s="395"/>
      <c r="RHX86" s="395"/>
      <c r="RHY86" s="395"/>
      <c r="RHZ86" s="395"/>
      <c r="RIA86" s="395"/>
      <c r="RIB86" s="395"/>
      <c r="RIC86" s="395"/>
      <c r="RID86" s="395"/>
      <c r="RIE86" s="395"/>
      <c r="RIF86" s="395"/>
      <c r="RIG86" s="395"/>
      <c r="RIH86" s="395"/>
      <c r="RII86" s="395"/>
      <c r="RIJ86" s="395"/>
      <c r="RIK86" s="395"/>
      <c r="RIL86" s="395"/>
      <c r="RIM86" s="395"/>
      <c r="RIN86" s="395"/>
      <c r="RIO86" s="395"/>
      <c r="RIP86" s="395"/>
      <c r="RIQ86" s="395"/>
      <c r="RIR86" s="395"/>
      <c r="RIS86" s="395"/>
      <c r="RIT86" s="395"/>
      <c r="RIU86" s="395"/>
      <c r="RIV86" s="395"/>
      <c r="RIW86" s="395"/>
      <c r="RIX86" s="395"/>
      <c r="RIY86" s="395"/>
      <c r="RIZ86" s="395"/>
      <c r="RJA86" s="395"/>
      <c r="RJB86" s="395"/>
      <c r="RJC86" s="395"/>
      <c r="RJD86" s="395"/>
      <c r="RJE86" s="395"/>
      <c r="RJF86" s="395"/>
      <c r="RJG86" s="395"/>
      <c r="RJH86" s="395"/>
      <c r="RJI86" s="395"/>
      <c r="RJJ86" s="395"/>
      <c r="RJK86" s="395"/>
      <c r="RJL86" s="395"/>
      <c r="RJM86" s="395"/>
      <c r="RJN86" s="395"/>
      <c r="RJO86" s="395"/>
      <c r="RJP86" s="395"/>
      <c r="RJQ86" s="395"/>
      <c r="RJR86" s="395"/>
      <c r="RJS86" s="395"/>
      <c r="RJT86" s="395"/>
      <c r="RJU86" s="395"/>
      <c r="RJV86" s="395"/>
      <c r="RJW86" s="395"/>
      <c r="RJX86" s="395"/>
      <c r="RJY86" s="395"/>
      <c r="RJZ86" s="395"/>
      <c r="RKA86" s="395"/>
      <c r="RKB86" s="395"/>
      <c r="RKC86" s="395"/>
      <c r="RKD86" s="395"/>
      <c r="RKE86" s="395"/>
      <c r="RKF86" s="395"/>
      <c r="RKG86" s="395"/>
      <c r="RKH86" s="395"/>
      <c r="RKI86" s="395"/>
      <c r="RKJ86" s="395"/>
      <c r="RKK86" s="395"/>
      <c r="RKL86" s="395"/>
      <c r="RKM86" s="395"/>
      <c r="RKN86" s="395"/>
      <c r="RKO86" s="395"/>
      <c r="RKP86" s="395"/>
      <c r="RKQ86" s="395"/>
      <c r="RKR86" s="395"/>
      <c r="RKS86" s="395"/>
      <c r="RKT86" s="395"/>
      <c r="RKU86" s="395"/>
      <c r="RKV86" s="395"/>
      <c r="RKW86" s="395"/>
      <c r="RKX86" s="395"/>
      <c r="RKY86" s="395"/>
      <c r="RKZ86" s="395"/>
      <c r="RLA86" s="395"/>
      <c r="RLB86" s="395"/>
      <c r="RLC86" s="395"/>
      <c r="RLD86" s="395"/>
      <c r="RLE86" s="395"/>
      <c r="RLF86" s="395"/>
      <c r="RLG86" s="395"/>
      <c r="RLH86" s="395"/>
      <c r="RLI86" s="395"/>
      <c r="RLJ86" s="395"/>
      <c r="RLK86" s="395"/>
      <c r="RLL86" s="395"/>
      <c r="RLM86" s="395"/>
      <c r="RLN86" s="395"/>
      <c r="RLO86" s="395"/>
      <c r="RLP86" s="395"/>
      <c r="RLQ86" s="395"/>
      <c r="RLR86" s="395"/>
      <c r="RLS86" s="395"/>
      <c r="RLT86" s="395"/>
      <c r="RLU86" s="395"/>
      <c r="RLV86" s="395"/>
      <c r="RLW86" s="395"/>
      <c r="RLX86" s="395"/>
      <c r="RLY86" s="395"/>
      <c r="RLZ86" s="395"/>
      <c r="RMA86" s="395"/>
      <c r="RMB86" s="395"/>
      <c r="RMC86" s="395"/>
      <c r="RMD86" s="395"/>
      <c r="RME86" s="395"/>
      <c r="RMF86" s="395"/>
      <c r="RMG86" s="395"/>
      <c r="RMH86" s="395"/>
      <c r="RMI86" s="395"/>
      <c r="RMJ86" s="395"/>
      <c r="RMK86" s="395"/>
      <c r="RML86" s="395"/>
      <c r="RMM86" s="395"/>
      <c r="RMN86" s="395"/>
      <c r="RMO86" s="395"/>
      <c r="RMP86" s="395"/>
      <c r="RMQ86" s="395"/>
      <c r="RMR86" s="395"/>
      <c r="RMS86" s="395"/>
      <c r="RMT86" s="395"/>
      <c r="RMU86" s="395"/>
      <c r="RMV86" s="395"/>
      <c r="RMW86" s="395"/>
      <c r="RMX86" s="395"/>
      <c r="RMY86" s="395"/>
      <c r="RMZ86" s="395"/>
      <c r="RNA86" s="395"/>
      <c r="RNB86" s="395"/>
      <c r="RNC86" s="395"/>
      <c r="RND86" s="395"/>
      <c r="RNE86" s="395"/>
      <c r="RNF86" s="395"/>
      <c r="RNG86" s="395"/>
      <c r="RNH86" s="395"/>
      <c r="RNI86" s="395"/>
      <c r="RNJ86" s="395"/>
      <c r="RNK86" s="395"/>
      <c r="RNL86" s="395"/>
      <c r="RNM86" s="395"/>
      <c r="RNN86" s="395"/>
      <c r="RNO86" s="395"/>
      <c r="RNP86" s="395"/>
      <c r="RNQ86" s="395"/>
      <c r="RNR86" s="395"/>
      <c r="RNS86" s="395"/>
      <c r="RNT86" s="395"/>
      <c r="RNU86" s="395"/>
      <c r="RNV86" s="395"/>
      <c r="RNW86" s="395"/>
      <c r="RNX86" s="395"/>
      <c r="RNY86" s="395"/>
      <c r="RNZ86" s="395"/>
      <c r="ROA86" s="395"/>
      <c r="ROB86" s="395"/>
      <c r="ROC86" s="395"/>
      <c r="ROD86" s="395"/>
      <c r="ROE86" s="395"/>
      <c r="ROF86" s="395"/>
      <c r="ROG86" s="395"/>
      <c r="ROH86" s="395"/>
      <c r="ROI86" s="395"/>
      <c r="ROJ86" s="395"/>
      <c r="ROK86" s="395"/>
      <c r="ROL86" s="395"/>
      <c r="ROM86" s="395"/>
      <c r="RON86" s="395"/>
      <c r="ROO86" s="395"/>
      <c r="ROP86" s="395"/>
      <c r="ROQ86" s="395"/>
      <c r="ROR86" s="395"/>
      <c r="ROS86" s="395"/>
      <c r="ROT86" s="395"/>
      <c r="ROU86" s="395"/>
      <c r="ROV86" s="395"/>
      <c r="ROW86" s="395"/>
      <c r="ROX86" s="395"/>
      <c r="ROY86" s="395"/>
      <c r="ROZ86" s="395"/>
      <c r="RPA86" s="395"/>
      <c r="RPB86" s="395"/>
      <c r="RPC86" s="395"/>
      <c r="RPD86" s="395"/>
      <c r="RPE86" s="395"/>
      <c r="RPF86" s="395"/>
      <c r="RPG86" s="395"/>
      <c r="RPH86" s="395"/>
      <c r="RPI86" s="395"/>
      <c r="RPJ86" s="395"/>
      <c r="RPK86" s="395"/>
      <c r="RPL86" s="395"/>
      <c r="RPM86" s="395"/>
      <c r="RPN86" s="395"/>
      <c r="RPO86" s="395"/>
      <c r="RPP86" s="395"/>
      <c r="RPQ86" s="395"/>
      <c r="RPR86" s="395"/>
      <c r="RPS86" s="395"/>
      <c r="RPT86" s="395"/>
      <c r="RPU86" s="395"/>
      <c r="RPV86" s="395"/>
      <c r="RPW86" s="395"/>
      <c r="RPX86" s="395"/>
      <c r="RPY86" s="395"/>
      <c r="RPZ86" s="395"/>
      <c r="RQA86" s="395"/>
      <c r="RQB86" s="395"/>
      <c r="RQC86" s="395"/>
      <c r="RQD86" s="395"/>
      <c r="RQE86" s="395"/>
      <c r="RQF86" s="395"/>
      <c r="RQG86" s="395"/>
      <c r="RQH86" s="395"/>
      <c r="RQI86" s="395"/>
      <c r="RQJ86" s="395"/>
      <c r="RQK86" s="395"/>
      <c r="RQL86" s="395"/>
      <c r="RQM86" s="395"/>
      <c r="RQN86" s="395"/>
      <c r="RQO86" s="395"/>
      <c r="RQP86" s="395"/>
      <c r="RQQ86" s="395"/>
      <c r="RQR86" s="395"/>
      <c r="RQS86" s="395"/>
      <c r="RQT86" s="395"/>
      <c r="RQU86" s="395"/>
      <c r="RQV86" s="395"/>
      <c r="RQW86" s="395"/>
      <c r="RQX86" s="395"/>
      <c r="RQY86" s="395"/>
      <c r="RQZ86" s="395"/>
      <c r="RRA86" s="395"/>
      <c r="RRB86" s="395"/>
      <c r="RRC86" s="395"/>
      <c r="RRD86" s="395"/>
      <c r="RRE86" s="395"/>
      <c r="RRF86" s="395"/>
      <c r="RRG86" s="395"/>
      <c r="RRH86" s="395"/>
      <c r="RRI86" s="395"/>
      <c r="RRJ86" s="395"/>
      <c r="RRK86" s="395"/>
      <c r="RRL86" s="395"/>
      <c r="RRM86" s="395"/>
      <c r="RRN86" s="395"/>
      <c r="RRO86" s="395"/>
      <c r="RRP86" s="395"/>
      <c r="RRQ86" s="395"/>
      <c r="RRR86" s="395"/>
      <c r="RRS86" s="395"/>
      <c r="RRT86" s="395"/>
      <c r="RRU86" s="395"/>
      <c r="RRV86" s="395"/>
      <c r="RRW86" s="395"/>
      <c r="RRX86" s="395"/>
      <c r="RRY86" s="395"/>
      <c r="RRZ86" s="395"/>
      <c r="RSA86" s="395"/>
      <c r="RSB86" s="395"/>
      <c r="RSC86" s="395"/>
      <c r="RSD86" s="395"/>
      <c r="RSE86" s="395"/>
      <c r="RSF86" s="395"/>
      <c r="RSG86" s="395"/>
      <c r="RSH86" s="395"/>
      <c r="RSI86" s="395"/>
      <c r="RSJ86" s="395"/>
      <c r="RSK86" s="395"/>
      <c r="RSL86" s="395"/>
      <c r="RSM86" s="395"/>
      <c r="RSN86" s="395"/>
      <c r="RSO86" s="395"/>
      <c r="RSP86" s="395"/>
      <c r="RSQ86" s="395"/>
      <c r="RSR86" s="395"/>
      <c r="RSS86" s="395"/>
      <c r="RST86" s="395"/>
      <c r="RSU86" s="395"/>
      <c r="RSV86" s="395"/>
      <c r="RSW86" s="395"/>
      <c r="RSX86" s="395"/>
      <c r="RSY86" s="395"/>
      <c r="RSZ86" s="395"/>
      <c r="RTA86" s="395"/>
      <c r="RTB86" s="395"/>
      <c r="RTC86" s="395"/>
      <c r="RTD86" s="395"/>
      <c r="RTE86" s="395"/>
      <c r="RTF86" s="395"/>
      <c r="RTG86" s="395"/>
      <c r="RTH86" s="395"/>
      <c r="RTI86" s="395"/>
      <c r="RTJ86" s="395"/>
      <c r="RTK86" s="395"/>
      <c r="RTL86" s="395"/>
      <c r="RTM86" s="395"/>
      <c r="RTN86" s="395"/>
      <c r="RTO86" s="395"/>
      <c r="RTP86" s="395"/>
      <c r="RTQ86" s="395"/>
      <c r="RTR86" s="395"/>
      <c r="RTS86" s="395"/>
      <c r="RTT86" s="395"/>
      <c r="RTU86" s="395"/>
      <c r="RTV86" s="395"/>
      <c r="RTW86" s="395"/>
      <c r="RTX86" s="395"/>
      <c r="RTY86" s="395"/>
      <c r="RTZ86" s="395"/>
      <c r="RUA86" s="395"/>
      <c r="RUB86" s="395"/>
      <c r="RUC86" s="395"/>
      <c r="RUD86" s="395"/>
      <c r="RUE86" s="395"/>
      <c r="RUF86" s="395"/>
      <c r="RUG86" s="395"/>
      <c r="RUH86" s="395"/>
      <c r="RUI86" s="395"/>
      <c r="RUJ86" s="395"/>
      <c r="RUK86" s="395"/>
      <c r="RUL86" s="395"/>
      <c r="RUM86" s="395"/>
      <c r="RUN86" s="395"/>
      <c r="RUO86" s="395"/>
      <c r="RUP86" s="395"/>
      <c r="RUQ86" s="395"/>
      <c r="RUR86" s="395"/>
      <c r="RUS86" s="395"/>
      <c r="RUT86" s="395"/>
      <c r="RUU86" s="395"/>
      <c r="RUV86" s="395"/>
      <c r="RUW86" s="395"/>
      <c r="RUX86" s="395"/>
      <c r="RUY86" s="395"/>
      <c r="RUZ86" s="395"/>
      <c r="RVA86" s="395"/>
      <c r="RVB86" s="395"/>
      <c r="RVC86" s="395"/>
      <c r="RVD86" s="395"/>
      <c r="RVE86" s="395"/>
      <c r="RVF86" s="395"/>
      <c r="RVG86" s="395"/>
      <c r="RVH86" s="395"/>
      <c r="RVI86" s="395"/>
      <c r="RVJ86" s="395"/>
      <c r="RVK86" s="395"/>
      <c r="RVL86" s="395"/>
      <c r="RVM86" s="395"/>
      <c r="RVN86" s="395"/>
      <c r="RVO86" s="395"/>
      <c r="RVP86" s="395"/>
      <c r="RVQ86" s="395"/>
      <c r="RVR86" s="395"/>
      <c r="RVS86" s="395"/>
      <c r="RVT86" s="395"/>
      <c r="RVU86" s="395"/>
      <c r="RVV86" s="395"/>
      <c r="RVW86" s="395"/>
      <c r="RVX86" s="395"/>
      <c r="RVY86" s="395"/>
      <c r="RVZ86" s="395"/>
      <c r="RWA86" s="395"/>
      <c r="RWB86" s="395"/>
      <c r="RWC86" s="395"/>
      <c r="RWD86" s="395"/>
      <c r="RWE86" s="395"/>
      <c r="RWF86" s="395"/>
      <c r="RWG86" s="395"/>
      <c r="RWH86" s="395"/>
      <c r="RWI86" s="395"/>
      <c r="RWJ86" s="395"/>
      <c r="RWK86" s="395"/>
      <c r="RWL86" s="395"/>
      <c r="RWM86" s="395"/>
      <c r="RWN86" s="395"/>
      <c r="RWO86" s="395"/>
      <c r="RWP86" s="395"/>
      <c r="RWQ86" s="395"/>
      <c r="RWR86" s="395"/>
      <c r="RWS86" s="395"/>
      <c r="RWT86" s="395"/>
      <c r="RWU86" s="395"/>
      <c r="RWV86" s="395"/>
      <c r="RWW86" s="395"/>
      <c r="RWX86" s="395"/>
      <c r="RWY86" s="395"/>
      <c r="RWZ86" s="395"/>
      <c r="RXA86" s="395"/>
      <c r="RXB86" s="395"/>
      <c r="RXC86" s="395"/>
      <c r="RXD86" s="395"/>
      <c r="RXE86" s="395"/>
      <c r="RXF86" s="395"/>
      <c r="RXG86" s="395"/>
      <c r="RXH86" s="395"/>
      <c r="RXI86" s="395"/>
      <c r="RXJ86" s="395"/>
      <c r="RXK86" s="395"/>
      <c r="RXL86" s="395"/>
      <c r="RXM86" s="395"/>
      <c r="RXN86" s="395"/>
      <c r="RXO86" s="395"/>
      <c r="RXP86" s="395"/>
      <c r="RXQ86" s="395"/>
      <c r="RXR86" s="395"/>
      <c r="RXS86" s="395"/>
      <c r="RXT86" s="395"/>
      <c r="RXU86" s="395"/>
      <c r="RXV86" s="395"/>
      <c r="RXW86" s="395"/>
      <c r="RXX86" s="395"/>
      <c r="RXY86" s="395"/>
      <c r="RXZ86" s="395"/>
      <c r="RYA86" s="395"/>
      <c r="RYB86" s="395"/>
      <c r="RYC86" s="395"/>
      <c r="RYD86" s="395"/>
      <c r="RYE86" s="395"/>
      <c r="RYF86" s="395"/>
      <c r="RYG86" s="395"/>
      <c r="RYH86" s="395"/>
      <c r="RYI86" s="395"/>
      <c r="RYJ86" s="395"/>
      <c r="RYK86" s="395"/>
      <c r="RYL86" s="395"/>
      <c r="RYM86" s="395"/>
      <c r="RYN86" s="395"/>
      <c r="RYO86" s="395"/>
      <c r="RYP86" s="395"/>
      <c r="RYQ86" s="395"/>
      <c r="RYR86" s="395"/>
      <c r="RYS86" s="395"/>
      <c r="RYT86" s="395"/>
      <c r="RYU86" s="395"/>
      <c r="RYV86" s="395"/>
      <c r="RYW86" s="395"/>
      <c r="RYX86" s="395"/>
      <c r="RYY86" s="395"/>
      <c r="RYZ86" s="395"/>
      <c r="RZA86" s="395"/>
      <c r="RZB86" s="395"/>
      <c r="RZC86" s="395"/>
      <c r="RZD86" s="395"/>
      <c r="RZE86" s="395"/>
      <c r="RZF86" s="395"/>
      <c r="RZG86" s="395"/>
      <c r="RZH86" s="395"/>
      <c r="RZI86" s="395"/>
      <c r="RZJ86" s="395"/>
      <c r="RZK86" s="395"/>
      <c r="RZL86" s="395"/>
      <c r="RZM86" s="395"/>
      <c r="RZN86" s="395"/>
      <c r="RZO86" s="395"/>
      <c r="RZP86" s="395"/>
      <c r="RZQ86" s="395"/>
      <c r="RZR86" s="395"/>
      <c r="RZS86" s="395"/>
      <c r="RZT86" s="395"/>
      <c r="RZU86" s="395"/>
      <c r="RZV86" s="395"/>
      <c r="RZW86" s="395"/>
      <c r="RZX86" s="395"/>
      <c r="RZY86" s="395"/>
      <c r="RZZ86" s="395"/>
      <c r="SAA86" s="395"/>
      <c r="SAB86" s="395"/>
      <c r="SAC86" s="395"/>
      <c r="SAD86" s="395"/>
      <c r="SAE86" s="395"/>
      <c r="SAF86" s="395"/>
      <c r="SAG86" s="395"/>
      <c r="SAH86" s="395"/>
      <c r="SAI86" s="395"/>
      <c r="SAJ86" s="395"/>
      <c r="SAK86" s="395"/>
      <c r="SAL86" s="395"/>
      <c r="SAM86" s="395"/>
      <c r="SAN86" s="395"/>
      <c r="SAO86" s="395"/>
      <c r="SAP86" s="395"/>
      <c r="SAQ86" s="395"/>
      <c r="SAR86" s="395"/>
      <c r="SAS86" s="395"/>
      <c r="SAT86" s="395"/>
      <c r="SAU86" s="395"/>
      <c r="SAV86" s="395"/>
      <c r="SAW86" s="395"/>
      <c r="SAX86" s="395"/>
      <c r="SAY86" s="395"/>
      <c r="SAZ86" s="395"/>
      <c r="SBA86" s="395"/>
      <c r="SBB86" s="395"/>
      <c r="SBC86" s="395"/>
      <c r="SBD86" s="395"/>
      <c r="SBE86" s="395"/>
      <c r="SBF86" s="395"/>
      <c r="SBG86" s="395"/>
      <c r="SBH86" s="395"/>
      <c r="SBI86" s="395"/>
      <c r="SBJ86" s="395"/>
      <c r="SBK86" s="395"/>
      <c r="SBL86" s="395"/>
      <c r="SBM86" s="395"/>
      <c r="SBN86" s="395"/>
      <c r="SBO86" s="395"/>
      <c r="SBP86" s="395"/>
      <c r="SBQ86" s="395"/>
      <c r="SBR86" s="395"/>
      <c r="SBS86" s="395"/>
      <c r="SBT86" s="395"/>
      <c r="SBU86" s="395"/>
      <c r="SBV86" s="395"/>
      <c r="SBW86" s="395"/>
      <c r="SBX86" s="395"/>
      <c r="SBY86" s="395"/>
      <c r="SBZ86" s="395"/>
      <c r="SCA86" s="395"/>
      <c r="SCB86" s="395"/>
      <c r="SCC86" s="395"/>
      <c r="SCD86" s="395"/>
      <c r="SCE86" s="395"/>
      <c r="SCF86" s="395"/>
      <c r="SCG86" s="395"/>
      <c r="SCH86" s="395"/>
      <c r="SCI86" s="395"/>
      <c r="SCJ86" s="395"/>
      <c r="SCK86" s="395"/>
      <c r="SCL86" s="395"/>
      <c r="SCM86" s="395"/>
      <c r="SCN86" s="395"/>
      <c r="SCO86" s="395"/>
      <c r="SCP86" s="395"/>
      <c r="SCQ86" s="395"/>
      <c r="SCR86" s="395"/>
      <c r="SCS86" s="395"/>
      <c r="SCT86" s="395"/>
      <c r="SCU86" s="395"/>
      <c r="SCV86" s="395"/>
      <c r="SCW86" s="395"/>
      <c r="SCX86" s="395"/>
      <c r="SCY86" s="395"/>
      <c r="SCZ86" s="395"/>
      <c r="SDA86" s="395"/>
      <c r="SDB86" s="395"/>
      <c r="SDC86" s="395"/>
      <c r="SDD86" s="395"/>
      <c r="SDE86" s="395"/>
      <c r="SDF86" s="395"/>
      <c r="SDG86" s="395"/>
      <c r="SDH86" s="395"/>
      <c r="SDI86" s="395"/>
      <c r="SDJ86" s="395"/>
      <c r="SDK86" s="395"/>
      <c r="SDL86" s="395"/>
      <c r="SDM86" s="395"/>
      <c r="SDN86" s="395"/>
      <c r="SDO86" s="395"/>
      <c r="SDP86" s="395"/>
      <c r="SDQ86" s="395"/>
      <c r="SDR86" s="395"/>
      <c r="SDS86" s="395"/>
      <c r="SDT86" s="395"/>
      <c r="SDU86" s="395"/>
      <c r="SDV86" s="395"/>
      <c r="SDW86" s="395"/>
      <c r="SDX86" s="395"/>
      <c r="SDY86" s="395"/>
      <c r="SDZ86" s="395"/>
      <c r="SEA86" s="395"/>
      <c r="SEB86" s="395"/>
      <c r="SEC86" s="395"/>
      <c r="SED86" s="395"/>
      <c r="SEE86" s="395"/>
      <c r="SEF86" s="395"/>
      <c r="SEG86" s="395"/>
      <c r="SEH86" s="395"/>
      <c r="SEI86" s="395"/>
      <c r="SEJ86" s="395"/>
      <c r="SEK86" s="395"/>
      <c r="SEL86" s="395"/>
      <c r="SEM86" s="395"/>
      <c r="SEN86" s="395"/>
      <c r="SEO86" s="395"/>
      <c r="SEP86" s="395"/>
      <c r="SEQ86" s="395"/>
      <c r="SER86" s="395"/>
      <c r="SES86" s="395"/>
      <c r="SET86" s="395"/>
      <c r="SEU86" s="395"/>
      <c r="SEV86" s="395"/>
      <c r="SEW86" s="395"/>
      <c r="SEX86" s="395"/>
      <c r="SEY86" s="395"/>
      <c r="SEZ86" s="395"/>
      <c r="SFA86" s="395"/>
      <c r="SFB86" s="395"/>
      <c r="SFC86" s="395"/>
      <c r="SFD86" s="395"/>
      <c r="SFE86" s="395"/>
      <c r="SFF86" s="395"/>
      <c r="SFG86" s="395"/>
      <c r="SFH86" s="395"/>
      <c r="SFI86" s="395"/>
      <c r="SFJ86" s="395"/>
      <c r="SFK86" s="395"/>
      <c r="SFL86" s="395"/>
      <c r="SFM86" s="395"/>
      <c r="SFN86" s="395"/>
      <c r="SFO86" s="395"/>
      <c r="SFP86" s="395"/>
      <c r="SFQ86" s="395"/>
      <c r="SFR86" s="395"/>
      <c r="SFS86" s="395"/>
      <c r="SFT86" s="395"/>
      <c r="SFU86" s="395"/>
      <c r="SFV86" s="395"/>
      <c r="SFW86" s="395"/>
      <c r="SFX86" s="395"/>
      <c r="SFY86" s="395"/>
      <c r="SFZ86" s="395"/>
      <c r="SGA86" s="395"/>
      <c r="SGB86" s="395"/>
      <c r="SGC86" s="395"/>
      <c r="SGD86" s="395"/>
      <c r="SGE86" s="395"/>
      <c r="SGF86" s="395"/>
      <c r="SGG86" s="395"/>
      <c r="SGH86" s="395"/>
      <c r="SGI86" s="395"/>
      <c r="SGJ86" s="395"/>
      <c r="SGK86" s="395"/>
      <c r="SGL86" s="395"/>
      <c r="SGM86" s="395"/>
      <c r="SGN86" s="395"/>
      <c r="SGO86" s="395"/>
      <c r="SGP86" s="395"/>
      <c r="SGQ86" s="395"/>
      <c r="SGR86" s="395"/>
      <c r="SGS86" s="395"/>
      <c r="SGT86" s="395"/>
      <c r="SGU86" s="395"/>
      <c r="SGV86" s="395"/>
      <c r="SGW86" s="395"/>
      <c r="SGX86" s="395"/>
      <c r="SGY86" s="395"/>
      <c r="SGZ86" s="395"/>
      <c r="SHA86" s="395"/>
      <c r="SHB86" s="395"/>
      <c r="SHC86" s="395"/>
      <c r="SHD86" s="395"/>
      <c r="SHE86" s="395"/>
      <c r="SHF86" s="395"/>
      <c r="SHG86" s="395"/>
      <c r="SHH86" s="395"/>
      <c r="SHI86" s="395"/>
      <c r="SHJ86" s="395"/>
      <c r="SHK86" s="395"/>
      <c r="SHL86" s="395"/>
      <c r="SHM86" s="395"/>
      <c r="SHN86" s="395"/>
      <c r="SHO86" s="395"/>
      <c r="SHP86" s="395"/>
      <c r="SHQ86" s="395"/>
      <c r="SHR86" s="395"/>
      <c r="SHS86" s="395"/>
      <c r="SHT86" s="395"/>
      <c r="SHU86" s="395"/>
      <c r="SHV86" s="395"/>
      <c r="SHW86" s="395"/>
      <c r="SHX86" s="395"/>
      <c r="SHY86" s="395"/>
      <c r="SHZ86" s="395"/>
      <c r="SIA86" s="395"/>
      <c r="SIB86" s="395"/>
      <c r="SIC86" s="395"/>
      <c r="SID86" s="395"/>
      <c r="SIE86" s="395"/>
      <c r="SIF86" s="395"/>
      <c r="SIG86" s="395"/>
      <c r="SIH86" s="395"/>
      <c r="SII86" s="395"/>
      <c r="SIJ86" s="395"/>
      <c r="SIK86" s="395"/>
      <c r="SIL86" s="395"/>
      <c r="SIM86" s="395"/>
      <c r="SIN86" s="395"/>
      <c r="SIO86" s="395"/>
      <c r="SIP86" s="395"/>
      <c r="SIQ86" s="395"/>
      <c r="SIR86" s="395"/>
      <c r="SIS86" s="395"/>
      <c r="SIT86" s="395"/>
      <c r="SIU86" s="395"/>
      <c r="SIV86" s="395"/>
      <c r="SIW86" s="395"/>
      <c r="SIX86" s="395"/>
      <c r="SIY86" s="395"/>
      <c r="SIZ86" s="395"/>
      <c r="SJA86" s="395"/>
      <c r="SJB86" s="395"/>
      <c r="SJC86" s="395"/>
      <c r="SJD86" s="395"/>
      <c r="SJE86" s="395"/>
      <c r="SJF86" s="395"/>
      <c r="SJG86" s="395"/>
      <c r="SJH86" s="395"/>
      <c r="SJI86" s="395"/>
      <c r="SJJ86" s="395"/>
      <c r="SJK86" s="395"/>
      <c r="SJL86" s="395"/>
      <c r="SJM86" s="395"/>
      <c r="SJN86" s="395"/>
      <c r="SJO86" s="395"/>
      <c r="SJP86" s="395"/>
      <c r="SJQ86" s="395"/>
      <c r="SJR86" s="395"/>
      <c r="SJS86" s="395"/>
      <c r="SJT86" s="395"/>
      <c r="SJU86" s="395"/>
      <c r="SJV86" s="395"/>
      <c r="SJW86" s="395"/>
      <c r="SJX86" s="395"/>
      <c r="SJY86" s="395"/>
      <c r="SJZ86" s="395"/>
      <c r="SKA86" s="395"/>
      <c r="SKB86" s="395"/>
      <c r="SKC86" s="395"/>
      <c r="SKD86" s="395"/>
      <c r="SKE86" s="395"/>
      <c r="SKF86" s="395"/>
      <c r="SKG86" s="395"/>
      <c r="SKH86" s="395"/>
      <c r="SKI86" s="395"/>
      <c r="SKJ86" s="395"/>
      <c r="SKK86" s="395"/>
      <c r="SKL86" s="395"/>
      <c r="SKM86" s="395"/>
      <c r="SKN86" s="395"/>
      <c r="SKO86" s="395"/>
      <c r="SKP86" s="395"/>
      <c r="SKQ86" s="395"/>
      <c r="SKR86" s="395"/>
      <c r="SKS86" s="395"/>
      <c r="SKT86" s="395"/>
      <c r="SKU86" s="395"/>
      <c r="SKV86" s="395"/>
      <c r="SKW86" s="395"/>
      <c r="SKX86" s="395"/>
      <c r="SKY86" s="395"/>
      <c r="SKZ86" s="395"/>
      <c r="SLA86" s="395"/>
      <c r="SLB86" s="395"/>
      <c r="SLC86" s="395"/>
      <c r="SLD86" s="395"/>
      <c r="SLE86" s="395"/>
      <c r="SLF86" s="395"/>
      <c r="SLG86" s="395"/>
      <c r="SLH86" s="395"/>
      <c r="SLI86" s="395"/>
      <c r="SLJ86" s="395"/>
      <c r="SLK86" s="395"/>
      <c r="SLL86" s="395"/>
      <c r="SLM86" s="395"/>
      <c r="SLN86" s="395"/>
      <c r="SLO86" s="395"/>
      <c r="SLP86" s="395"/>
      <c r="SLQ86" s="395"/>
      <c r="SLR86" s="395"/>
      <c r="SLS86" s="395"/>
      <c r="SLT86" s="395"/>
      <c r="SLU86" s="395"/>
      <c r="SLV86" s="395"/>
      <c r="SLW86" s="395"/>
      <c r="SLX86" s="395"/>
      <c r="SLY86" s="395"/>
      <c r="SLZ86" s="395"/>
      <c r="SMA86" s="395"/>
      <c r="SMB86" s="395"/>
      <c r="SMC86" s="395"/>
      <c r="SMD86" s="395"/>
      <c r="SME86" s="395"/>
      <c r="SMF86" s="395"/>
      <c r="SMG86" s="395"/>
      <c r="SMH86" s="395"/>
      <c r="SMI86" s="395"/>
      <c r="SMJ86" s="395"/>
      <c r="SMK86" s="395"/>
      <c r="SML86" s="395"/>
      <c r="SMM86" s="395"/>
      <c r="SMN86" s="395"/>
      <c r="SMO86" s="395"/>
      <c r="SMP86" s="395"/>
      <c r="SMQ86" s="395"/>
      <c r="SMR86" s="395"/>
      <c r="SMS86" s="395"/>
      <c r="SMT86" s="395"/>
      <c r="SMU86" s="395"/>
      <c r="SMV86" s="395"/>
      <c r="SMW86" s="395"/>
      <c r="SMX86" s="395"/>
      <c r="SMY86" s="395"/>
      <c r="SMZ86" s="395"/>
      <c r="SNA86" s="395"/>
      <c r="SNB86" s="395"/>
      <c r="SNC86" s="395"/>
      <c r="SND86" s="395"/>
      <c r="SNE86" s="395"/>
      <c r="SNF86" s="395"/>
      <c r="SNG86" s="395"/>
      <c r="SNH86" s="395"/>
      <c r="SNI86" s="395"/>
      <c r="SNJ86" s="395"/>
      <c r="SNK86" s="395"/>
      <c r="SNL86" s="395"/>
      <c r="SNM86" s="395"/>
      <c r="SNN86" s="395"/>
      <c r="SNO86" s="395"/>
      <c r="SNP86" s="395"/>
      <c r="SNQ86" s="395"/>
      <c r="SNR86" s="395"/>
      <c r="SNS86" s="395"/>
      <c r="SNT86" s="395"/>
      <c r="SNU86" s="395"/>
      <c r="SNV86" s="395"/>
      <c r="SNW86" s="395"/>
      <c r="SNX86" s="395"/>
      <c r="SNY86" s="395"/>
      <c r="SNZ86" s="395"/>
      <c r="SOA86" s="395"/>
      <c r="SOB86" s="395"/>
      <c r="SOC86" s="395"/>
      <c r="SOD86" s="395"/>
      <c r="SOE86" s="395"/>
      <c r="SOF86" s="395"/>
      <c r="SOG86" s="395"/>
      <c r="SOH86" s="395"/>
      <c r="SOI86" s="395"/>
      <c r="SOJ86" s="395"/>
      <c r="SOK86" s="395"/>
      <c r="SOL86" s="395"/>
      <c r="SOM86" s="395"/>
      <c r="SON86" s="395"/>
      <c r="SOO86" s="395"/>
      <c r="SOP86" s="395"/>
      <c r="SOQ86" s="395"/>
      <c r="SOR86" s="395"/>
      <c r="SOS86" s="395"/>
      <c r="SOT86" s="395"/>
      <c r="SOU86" s="395"/>
      <c r="SOV86" s="395"/>
      <c r="SOW86" s="395"/>
      <c r="SOX86" s="395"/>
      <c r="SOY86" s="395"/>
      <c r="SOZ86" s="395"/>
      <c r="SPA86" s="395"/>
      <c r="SPB86" s="395"/>
      <c r="SPC86" s="395"/>
      <c r="SPD86" s="395"/>
      <c r="SPE86" s="395"/>
      <c r="SPF86" s="395"/>
      <c r="SPG86" s="395"/>
      <c r="SPH86" s="395"/>
      <c r="SPI86" s="395"/>
      <c r="SPJ86" s="395"/>
      <c r="SPK86" s="395"/>
      <c r="SPL86" s="395"/>
      <c r="SPM86" s="395"/>
      <c r="SPN86" s="395"/>
      <c r="SPO86" s="395"/>
      <c r="SPP86" s="395"/>
      <c r="SPQ86" s="395"/>
      <c r="SPR86" s="395"/>
      <c r="SPS86" s="395"/>
      <c r="SPT86" s="395"/>
      <c r="SPU86" s="395"/>
      <c r="SPV86" s="395"/>
      <c r="SPW86" s="395"/>
      <c r="SPX86" s="395"/>
      <c r="SPY86" s="395"/>
      <c r="SPZ86" s="395"/>
      <c r="SQA86" s="395"/>
      <c r="SQB86" s="395"/>
      <c r="SQC86" s="395"/>
      <c r="SQD86" s="395"/>
      <c r="SQE86" s="395"/>
      <c r="SQF86" s="395"/>
      <c r="SQG86" s="395"/>
      <c r="SQH86" s="395"/>
      <c r="SQI86" s="395"/>
      <c r="SQJ86" s="395"/>
      <c r="SQK86" s="395"/>
      <c r="SQL86" s="395"/>
      <c r="SQM86" s="395"/>
      <c r="SQN86" s="395"/>
      <c r="SQO86" s="395"/>
      <c r="SQP86" s="395"/>
      <c r="SQQ86" s="395"/>
      <c r="SQR86" s="395"/>
      <c r="SQS86" s="395"/>
      <c r="SQT86" s="395"/>
      <c r="SQU86" s="395"/>
      <c r="SQV86" s="395"/>
      <c r="SQW86" s="395"/>
      <c r="SQX86" s="395"/>
      <c r="SQY86" s="395"/>
      <c r="SQZ86" s="395"/>
      <c r="SRA86" s="395"/>
      <c r="SRB86" s="395"/>
      <c r="SRC86" s="395"/>
      <c r="SRD86" s="395"/>
      <c r="SRE86" s="395"/>
      <c r="SRF86" s="395"/>
      <c r="SRG86" s="395"/>
      <c r="SRH86" s="395"/>
      <c r="SRI86" s="395"/>
      <c r="SRJ86" s="395"/>
      <c r="SRK86" s="395"/>
      <c r="SRL86" s="395"/>
      <c r="SRM86" s="395"/>
      <c r="SRN86" s="395"/>
      <c r="SRO86" s="395"/>
      <c r="SRP86" s="395"/>
      <c r="SRQ86" s="395"/>
      <c r="SRR86" s="395"/>
      <c r="SRS86" s="395"/>
      <c r="SRT86" s="395"/>
      <c r="SRU86" s="395"/>
      <c r="SRV86" s="395"/>
      <c r="SRW86" s="395"/>
      <c r="SRX86" s="395"/>
      <c r="SRY86" s="395"/>
      <c r="SRZ86" s="395"/>
      <c r="SSA86" s="395"/>
      <c r="SSB86" s="395"/>
      <c r="SSC86" s="395"/>
      <c r="SSD86" s="395"/>
      <c r="SSE86" s="395"/>
      <c r="SSF86" s="395"/>
      <c r="SSG86" s="395"/>
      <c r="SSH86" s="395"/>
      <c r="SSI86" s="395"/>
      <c r="SSJ86" s="395"/>
      <c r="SSK86" s="395"/>
      <c r="SSL86" s="395"/>
      <c r="SSM86" s="395"/>
      <c r="SSN86" s="395"/>
      <c r="SSO86" s="395"/>
      <c r="SSP86" s="395"/>
      <c r="SSQ86" s="395"/>
      <c r="SSR86" s="395"/>
      <c r="SSS86" s="395"/>
      <c r="SST86" s="395"/>
      <c r="SSU86" s="395"/>
      <c r="SSV86" s="395"/>
      <c r="SSW86" s="395"/>
      <c r="SSX86" s="395"/>
      <c r="SSY86" s="395"/>
      <c r="SSZ86" s="395"/>
      <c r="STA86" s="395"/>
      <c r="STB86" s="395"/>
      <c r="STC86" s="395"/>
      <c r="STD86" s="395"/>
      <c r="STE86" s="395"/>
      <c r="STF86" s="395"/>
      <c r="STG86" s="395"/>
      <c r="STH86" s="395"/>
      <c r="STI86" s="395"/>
      <c r="STJ86" s="395"/>
      <c r="STK86" s="395"/>
      <c r="STL86" s="395"/>
      <c r="STM86" s="395"/>
      <c r="STN86" s="395"/>
      <c r="STO86" s="395"/>
      <c r="STP86" s="395"/>
      <c r="STQ86" s="395"/>
      <c r="STR86" s="395"/>
      <c r="STS86" s="395"/>
      <c r="STT86" s="395"/>
      <c r="STU86" s="395"/>
      <c r="STV86" s="395"/>
      <c r="STW86" s="395"/>
      <c r="STX86" s="395"/>
      <c r="STY86" s="395"/>
      <c r="STZ86" s="395"/>
      <c r="SUA86" s="395"/>
      <c r="SUB86" s="395"/>
      <c r="SUC86" s="395"/>
      <c r="SUD86" s="395"/>
      <c r="SUE86" s="395"/>
      <c r="SUF86" s="395"/>
      <c r="SUG86" s="395"/>
      <c r="SUH86" s="395"/>
      <c r="SUI86" s="395"/>
      <c r="SUJ86" s="395"/>
      <c r="SUK86" s="395"/>
      <c r="SUL86" s="395"/>
      <c r="SUM86" s="395"/>
      <c r="SUN86" s="395"/>
      <c r="SUO86" s="395"/>
      <c r="SUP86" s="395"/>
      <c r="SUQ86" s="395"/>
      <c r="SUR86" s="395"/>
      <c r="SUS86" s="395"/>
      <c r="SUT86" s="395"/>
      <c r="SUU86" s="395"/>
      <c r="SUV86" s="395"/>
      <c r="SUW86" s="395"/>
      <c r="SUX86" s="395"/>
      <c r="SUY86" s="395"/>
      <c r="SUZ86" s="395"/>
      <c r="SVA86" s="395"/>
      <c r="SVB86" s="395"/>
      <c r="SVC86" s="395"/>
      <c r="SVD86" s="395"/>
      <c r="SVE86" s="395"/>
      <c r="SVF86" s="395"/>
      <c r="SVG86" s="395"/>
      <c r="SVH86" s="395"/>
      <c r="SVI86" s="395"/>
      <c r="SVJ86" s="395"/>
      <c r="SVK86" s="395"/>
      <c r="SVL86" s="395"/>
      <c r="SVM86" s="395"/>
      <c r="SVN86" s="395"/>
      <c r="SVO86" s="395"/>
      <c r="SVP86" s="395"/>
      <c r="SVQ86" s="395"/>
      <c r="SVR86" s="395"/>
      <c r="SVS86" s="395"/>
      <c r="SVT86" s="395"/>
      <c r="SVU86" s="395"/>
      <c r="SVV86" s="395"/>
      <c r="SVW86" s="395"/>
      <c r="SVX86" s="395"/>
      <c r="SVY86" s="395"/>
      <c r="SVZ86" s="395"/>
      <c r="SWA86" s="395"/>
      <c r="SWB86" s="395"/>
      <c r="SWC86" s="395"/>
      <c r="SWD86" s="395"/>
      <c r="SWE86" s="395"/>
      <c r="SWF86" s="395"/>
      <c r="SWG86" s="395"/>
      <c r="SWH86" s="395"/>
      <c r="SWI86" s="395"/>
      <c r="SWJ86" s="395"/>
      <c r="SWK86" s="395"/>
      <c r="SWL86" s="395"/>
      <c r="SWM86" s="395"/>
      <c r="SWN86" s="395"/>
      <c r="SWO86" s="395"/>
      <c r="SWP86" s="395"/>
      <c r="SWQ86" s="395"/>
      <c r="SWR86" s="395"/>
      <c r="SWS86" s="395"/>
      <c r="SWT86" s="395"/>
      <c r="SWU86" s="395"/>
      <c r="SWV86" s="395"/>
      <c r="SWW86" s="395"/>
      <c r="SWX86" s="395"/>
      <c r="SWY86" s="395"/>
      <c r="SWZ86" s="395"/>
      <c r="SXA86" s="395"/>
      <c r="SXB86" s="395"/>
      <c r="SXC86" s="395"/>
      <c r="SXD86" s="395"/>
      <c r="SXE86" s="395"/>
      <c r="SXF86" s="395"/>
      <c r="SXG86" s="395"/>
      <c r="SXH86" s="395"/>
      <c r="SXI86" s="395"/>
      <c r="SXJ86" s="395"/>
      <c r="SXK86" s="395"/>
      <c r="SXL86" s="395"/>
      <c r="SXM86" s="395"/>
      <c r="SXN86" s="395"/>
      <c r="SXO86" s="395"/>
      <c r="SXP86" s="395"/>
      <c r="SXQ86" s="395"/>
      <c r="SXR86" s="395"/>
      <c r="SXS86" s="395"/>
      <c r="SXT86" s="395"/>
      <c r="SXU86" s="395"/>
      <c r="SXV86" s="395"/>
      <c r="SXW86" s="395"/>
      <c r="SXX86" s="395"/>
      <c r="SXY86" s="395"/>
      <c r="SXZ86" s="395"/>
      <c r="SYA86" s="395"/>
      <c r="SYB86" s="395"/>
      <c r="SYC86" s="395"/>
      <c r="SYD86" s="395"/>
      <c r="SYE86" s="395"/>
      <c r="SYF86" s="395"/>
      <c r="SYG86" s="395"/>
      <c r="SYH86" s="395"/>
      <c r="SYI86" s="395"/>
      <c r="SYJ86" s="395"/>
      <c r="SYK86" s="395"/>
      <c r="SYL86" s="395"/>
      <c r="SYM86" s="395"/>
      <c r="SYN86" s="395"/>
      <c r="SYO86" s="395"/>
      <c r="SYP86" s="395"/>
      <c r="SYQ86" s="395"/>
      <c r="SYR86" s="395"/>
      <c r="SYS86" s="395"/>
      <c r="SYT86" s="395"/>
      <c r="SYU86" s="395"/>
      <c r="SYV86" s="395"/>
      <c r="SYW86" s="395"/>
      <c r="SYX86" s="395"/>
      <c r="SYY86" s="395"/>
      <c r="SYZ86" s="395"/>
      <c r="SZA86" s="395"/>
      <c r="SZB86" s="395"/>
      <c r="SZC86" s="395"/>
      <c r="SZD86" s="395"/>
      <c r="SZE86" s="395"/>
      <c r="SZF86" s="395"/>
      <c r="SZG86" s="395"/>
      <c r="SZH86" s="395"/>
      <c r="SZI86" s="395"/>
      <c r="SZJ86" s="395"/>
      <c r="SZK86" s="395"/>
      <c r="SZL86" s="395"/>
      <c r="SZM86" s="395"/>
      <c r="SZN86" s="395"/>
      <c r="SZO86" s="395"/>
      <c r="SZP86" s="395"/>
      <c r="SZQ86" s="395"/>
      <c r="SZR86" s="395"/>
      <c r="SZS86" s="395"/>
      <c r="SZT86" s="395"/>
      <c r="SZU86" s="395"/>
      <c r="SZV86" s="395"/>
      <c r="SZW86" s="395"/>
      <c r="SZX86" s="395"/>
      <c r="SZY86" s="395"/>
      <c r="SZZ86" s="395"/>
      <c r="TAA86" s="395"/>
      <c r="TAB86" s="395"/>
      <c r="TAC86" s="395"/>
      <c r="TAD86" s="395"/>
      <c r="TAE86" s="395"/>
      <c r="TAF86" s="395"/>
      <c r="TAG86" s="395"/>
      <c r="TAH86" s="395"/>
      <c r="TAI86" s="395"/>
      <c r="TAJ86" s="395"/>
      <c r="TAK86" s="395"/>
      <c r="TAL86" s="395"/>
      <c r="TAM86" s="395"/>
      <c r="TAN86" s="395"/>
      <c r="TAO86" s="395"/>
      <c r="TAP86" s="395"/>
      <c r="TAQ86" s="395"/>
      <c r="TAR86" s="395"/>
      <c r="TAS86" s="395"/>
      <c r="TAT86" s="395"/>
      <c r="TAU86" s="395"/>
      <c r="TAV86" s="395"/>
      <c r="TAW86" s="395"/>
      <c r="TAX86" s="395"/>
      <c r="TAY86" s="395"/>
      <c r="TAZ86" s="395"/>
      <c r="TBA86" s="395"/>
      <c r="TBB86" s="395"/>
      <c r="TBC86" s="395"/>
      <c r="TBD86" s="395"/>
      <c r="TBE86" s="395"/>
      <c r="TBF86" s="395"/>
      <c r="TBG86" s="395"/>
      <c r="TBH86" s="395"/>
      <c r="TBI86" s="395"/>
      <c r="TBJ86" s="395"/>
      <c r="TBK86" s="395"/>
      <c r="TBL86" s="395"/>
      <c r="TBM86" s="395"/>
      <c r="TBN86" s="395"/>
      <c r="TBO86" s="395"/>
      <c r="TBP86" s="395"/>
      <c r="TBQ86" s="395"/>
      <c r="TBR86" s="395"/>
      <c r="TBS86" s="395"/>
      <c r="TBT86" s="395"/>
      <c r="TBU86" s="395"/>
      <c r="TBV86" s="395"/>
      <c r="TBW86" s="395"/>
      <c r="TBX86" s="395"/>
      <c r="TBY86" s="395"/>
      <c r="TBZ86" s="395"/>
      <c r="TCA86" s="395"/>
      <c r="TCB86" s="395"/>
      <c r="TCC86" s="395"/>
      <c r="TCD86" s="395"/>
      <c r="TCE86" s="395"/>
      <c r="TCF86" s="395"/>
      <c r="TCG86" s="395"/>
      <c r="TCH86" s="395"/>
      <c r="TCI86" s="395"/>
      <c r="TCJ86" s="395"/>
      <c r="TCK86" s="395"/>
      <c r="TCL86" s="395"/>
      <c r="TCM86" s="395"/>
      <c r="TCN86" s="395"/>
      <c r="TCO86" s="395"/>
      <c r="TCP86" s="395"/>
      <c r="TCQ86" s="395"/>
      <c r="TCR86" s="395"/>
      <c r="TCS86" s="395"/>
      <c r="TCT86" s="395"/>
      <c r="TCU86" s="395"/>
      <c r="TCV86" s="395"/>
      <c r="TCW86" s="395"/>
      <c r="TCX86" s="395"/>
      <c r="TCY86" s="395"/>
      <c r="TCZ86" s="395"/>
      <c r="TDA86" s="395"/>
      <c r="TDB86" s="395"/>
      <c r="TDC86" s="395"/>
      <c r="TDD86" s="395"/>
      <c r="TDE86" s="395"/>
      <c r="TDF86" s="395"/>
      <c r="TDG86" s="395"/>
      <c r="TDH86" s="395"/>
      <c r="TDI86" s="395"/>
      <c r="TDJ86" s="395"/>
      <c r="TDK86" s="395"/>
      <c r="TDL86" s="395"/>
      <c r="TDM86" s="395"/>
      <c r="TDN86" s="395"/>
      <c r="TDO86" s="395"/>
      <c r="TDP86" s="395"/>
      <c r="TDQ86" s="395"/>
      <c r="TDR86" s="395"/>
      <c r="TDS86" s="395"/>
      <c r="TDT86" s="395"/>
      <c r="TDU86" s="395"/>
      <c r="TDV86" s="395"/>
      <c r="TDW86" s="395"/>
      <c r="TDX86" s="395"/>
      <c r="TDY86" s="395"/>
      <c r="TDZ86" s="395"/>
      <c r="TEA86" s="395"/>
      <c r="TEB86" s="395"/>
      <c r="TEC86" s="395"/>
      <c r="TED86" s="395"/>
      <c r="TEE86" s="395"/>
      <c r="TEF86" s="395"/>
      <c r="TEG86" s="395"/>
      <c r="TEH86" s="395"/>
      <c r="TEI86" s="395"/>
      <c r="TEJ86" s="395"/>
      <c r="TEK86" s="395"/>
      <c r="TEL86" s="395"/>
      <c r="TEM86" s="395"/>
      <c r="TEN86" s="395"/>
      <c r="TEO86" s="395"/>
      <c r="TEP86" s="395"/>
      <c r="TEQ86" s="395"/>
      <c r="TER86" s="395"/>
      <c r="TES86" s="395"/>
      <c r="TET86" s="395"/>
      <c r="TEU86" s="395"/>
      <c r="TEV86" s="395"/>
      <c r="TEW86" s="395"/>
      <c r="TEX86" s="395"/>
      <c r="TEY86" s="395"/>
      <c r="TEZ86" s="395"/>
      <c r="TFA86" s="395"/>
      <c r="TFB86" s="395"/>
      <c r="TFC86" s="395"/>
      <c r="TFD86" s="395"/>
      <c r="TFE86" s="395"/>
      <c r="TFF86" s="395"/>
      <c r="TFG86" s="395"/>
      <c r="TFH86" s="395"/>
      <c r="TFI86" s="395"/>
      <c r="TFJ86" s="395"/>
      <c r="TFK86" s="395"/>
      <c r="TFL86" s="395"/>
      <c r="TFM86" s="395"/>
      <c r="TFN86" s="395"/>
      <c r="TFO86" s="395"/>
      <c r="TFP86" s="395"/>
      <c r="TFQ86" s="395"/>
      <c r="TFR86" s="395"/>
      <c r="TFS86" s="395"/>
      <c r="TFT86" s="395"/>
      <c r="TFU86" s="395"/>
      <c r="TFV86" s="395"/>
      <c r="TFW86" s="395"/>
      <c r="TFX86" s="395"/>
      <c r="TFY86" s="395"/>
      <c r="TFZ86" s="395"/>
      <c r="TGA86" s="395"/>
      <c r="TGB86" s="395"/>
      <c r="TGC86" s="395"/>
      <c r="TGD86" s="395"/>
      <c r="TGE86" s="395"/>
      <c r="TGF86" s="395"/>
      <c r="TGG86" s="395"/>
      <c r="TGH86" s="395"/>
      <c r="TGI86" s="395"/>
      <c r="TGJ86" s="395"/>
      <c r="TGK86" s="395"/>
      <c r="TGL86" s="395"/>
      <c r="TGM86" s="395"/>
      <c r="TGN86" s="395"/>
      <c r="TGO86" s="395"/>
      <c r="TGP86" s="395"/>
      <c r="TGQ86" s="395"/>
      <c r="TGR86" s="395"/>
      <c r="TGS86" s="395"/>
      <c r="TGT86" s="395"/>
      <c r="TGU86" s="395"/>
      <c r="TGV86" s="395"/>
      <c r="TGW86" s="395"/>
      <c r="TGX86" s="395"/>
      <c r="TGY86" s="395"/>
      <c r="TGZ86" s="395"/>
      <c r="THA86" s="395"/>
      <c r="THB86" s="395"/>
      <c r="THC86" s="395"/>
      <c r="THD86" s="395"/>
      <c r="THE86" s="395"/>
      <c r="THF86" s="395"/>
      <c r="THG86" s="395"/>
      <c r="THH86" s="395"/>
      <c r="THI86" s="395"/>
      <c r="THJ86" s="395"/>
      <c r="THK86" s="395"/>
      <c r="THL86" s="395"/>
      <c r="THM86" s="395"/>
      <c r="THN86" s="395"/>
      <c r="THO86" s="395"/>
      <c r="THP86" s="395"/>
      <c r="THQ86" s="395"/>
      <c r="THR86" s="395"/>
      <c r="THS86" s="395"/>
      <c r="THT86" s="395"/>
      <c r="THU86" s="395"/>
      <c r="THV86" s="395"/>
      <c r="THW86" s="395"/>
      <c r="THX86" s="395"/>
      <c r="THY86" s="395"/>
      <c r="THZ86" s="395"/>
      <c r="TIA86" s="395"/>
      <c r="TIB86" s="395"/>
      <c r="TIC86" s="395"/>
      <c r="TID86" s="395"/>
      <c r="TIE86" s="395"/>
      <c r="TIF86" s="395"/>
      <c r="TIG86" s="395"/>
      <c r="TIH86" s="395"/>
      <c r="TII86" s="395"/>
      <c r="TIJ86" s="395"/>
      <c r="TIK86" s="395"/>
      <c r="TIL86" s="395"/>
      <c r="TIM86" s="395"/>
      <c r="TIN86" s="395"/>
      <c r="TIO86" s="395"/>
      <c r="TIP86" s="395"/>
      <c r="TIQ86" s="395"/>
      <c r="TIR86" s="395"/>
      <c r="TIS86" s="395"/>
      <c r="TIT86" s="395"/>
      <c r="TIU86" s="395"/>
      <c r="TIV86" s="395"/>
      <c r="TIW86" s="395"/>
      <c r="TIX86" s="395"/>
      <c r="TIY86" s="395"/>
      <c r="TIZ86" s="395"/>
      <c r="TJA86" s="395"/>
      <c r="TJB86" s="395"/>
      <c r="TJC86" s="395"/>
      <c r="TJD86" s="395"/>
      <c r="TJE86" s="395"/>
      <c r="TJF86" s="395"/>
      <c r="TJG86" s="395"/>
      <c r="TJH86" s="395"/>
      <c r="TJI86" s="395"/>
      <c r="TJJ86" s="395"/>
      <c r="TJK86" s="395"/>
      <c r="TJL86" s="395"/>
      <c r="TJM86" s="395"/>
      <c r="TJN86" s="395"/>
      <c r="TJO86" s="395"/>
      <c r="TJP86" s="395"/>
      <c r="TJQ86" s="395"/>
      <c r="TJR86" s="395"/>
      <c r="TJS86" s="395"/>
      <c r="TJT86" s="395"/>
      <c r="TJU86" s="395"/>
      <c r="TJV86" s="395"/>
      <c r="TJW86" s="395"/>
      <c r="TJX86" s="395"/>
      <c r="TJY86" s="395"/>
      <c r="TJZ86" s="395"/>
      <c r="TKA86" s="395"/>
      <c r="TKB86" s="395"/>
      <c r="TKC86" s="395"/>
      <c r="TKD86" s="395"/>
      <c r="TKE86" s="395"/>
      <c r="TKF86" s="395"/>
      <c r="TKG86" s="395"/>
      <c r="TKH86" s="395"/>
      <c r="TKI86" s="395"/>
      <c r="TKJ86" s="395"/>
      <c r="TKK86" s="395"/>
      <c r="TKL86" s="395"/>
      <c r="TKM86" s="395"/>
      <c r="TKN86" s="395"/>
      <c r="TKO86" s="395"/>
      <c r="TKP86" s="395"/>
      <c r="TKQ86" s="395"/>
      <c r="TKR86" s="395"/>
      <c r="TKS86" s="395"/>
      <c r="TKT86" s="395"/>
      <c r="TKU86" s="395"/>
      <c r="TKV86" s="395"/>
      <c r="TKW86" s="395"/>
      <c r="TKX86" s="395"/>
      <c r="TKY86" s="395"/>
      <c r="TKZ86" s="395"/>
      <c r="TLA86" s="395"/>
      <c r="TLB86" s="395"/>
      <c r="TLC86" s="395"/>
      <c r="TLD86" s="395"/>
      <c r="TLE86" s="395"/>
      <c r="TLF86" s="395"/>
      <c r="TLG86" s="395"/>
      <c r="TLH86" s="395"/>
      <c r="TLI86" s="395"/>
      <c r="TLJ86" s="395"/>
      <c r="TLK86" s="395"/>
      <c r="TLL86" s="395"/>
      <c r="TLM86" s="395"/>
      <c r="TLN86" s="395"/>
      <c r="TLO86" s="395"/>
      <c r="TLP86" s="395"/>
      <c r="TLQ86" s="395"/>
      <c r="TLR86" s="395"/>
      <c r="TLS86" s="395"/>
      <c r="TLT86" s="395"/>
      <c r="TLU86" s="395"/>
      <c r="TLV86" s="395"/>
      <c r="TLW86" s="395"/>
      <c r="TLX86" s="395"/>
      <c r="TLY86" s="395"/>
      <c r="TLZ86" s="395"/>
      <c r="TMA86" s="395"/>
      <c r="TMB86" s="395"/>
      <c r="TMC86" s="395"/>
      <c r="TMD86" s="395"/>
      <c r="TME86" s="395"/>
      <c r="TMF86" s="395"/>
      <c r="TMG86" s="395"/>
      <c r="TMH86" s="395"/>
      <c r="TMI86" s="395"/>
      <c r="TMJ86" s="395"/>
      <c r="TMK86" s="395"/>
      <c r="TML86" s="395"/>
      <c r="TMM86" s="395"/>
      <c r="TMN86" s="395"/>
      <c r="TMO86" s="395"/>
      <c r="TMP86" s="395"/>
      <c r="TMQ86" s="395"/>
      <c r="TMR86" s="395"/>
      <c r="TMS86" s="395"/>
      <c r="TMT86" s="395"/>
      <c r="TMU86" s="395"/>
      <c r="TMV86" s="395"/>
      <c r="TMW86" s="395"/>
      <c r="TMX86" s="395"/>
      <c r="TMY86" s="395"/>
      <c r="TMZ86" s="395"/>
      <c r="TNA86" s="395"/>
      <c r="TNB86" s="395"/>
      <c r="TNC86" s="395"/>
      <c r="TND86" s="395"/>
      <c r="TNE86" s="395"/>
      <c r="TNF86" s="395"/>
      <c r="TNG86" s="395"/>
      <c r="TNH86" s="395"/>
      <c r="TNI86" s="395"/>
      <c r="TNJ86" s="395"/>
      <c r="TNK86" s="395"/>
      <c r="TNL86" s="395"/>
      <c r="TNM86" s="395"/>
      <c r="TNN86" s="395"/>
      <c r="TNO86" s="395"/>
      <c r="TNP86" s="395"/>
      <c r="TNQ86" s="395"/>
      <c r="TNR86" s="395"/>
      <c r="TNS86" s="395"/>
      <c r="TNT86" s="395"/>
      <c r="TNU86" s="395"/>
      <c r="TNV86" s="395"/>
      <c r="TNW86" s="395"/>
      <c r="TNX86" s="395"/>
      <c r="TNY86" s="395"/>
      <c r="TNZ86" s="395"/>
      <c r="TOA86" s="395"/>
      <c r="TOB86" s="395"/>
      <c r="TOC86" s="395"/>
      <c r="TOD86" s="395"/>
      <c r="TOE86" s="395"/>
      <c r="TOF86" s="395"/>
      <c r="TOG86" s="395"/>
      <c r="TOH86" s="395"/>
      <c r="TOI86" s="395"/>
      <c r="TOJ86" s="395"/>
      <c r="TOK86" s="395"/>
      <c r="TOL86" s="395"/>
      <c r="TOM86" s="395"/>
      <c r="TON86" s="395"/>
      <c r="TOO86" s="395"/>
      <c r="TOP86" s="395"/>
      <c r="TOQ86" s="395"/>
      <c r="TOR86" s="395"/>
      <c r="TOS86" s="395"/>
      <c r="TOT86" s="395"/>
      <c r="TOU86" s="395"/>
      <c r="TOV86" s="395"/>
      <c r="TOW86" s="395"/>
      <c r="TOX86" s="395"/>
      <c r="TOY86" s="395"/>
      <c r="TOZ86" s="395"/>
      <c r="TPA86" s="395"/>
      <c r="TPB86" s="395"/>
      <c r="TPC86" s="395"/>
      <c r="TPD86" s="395"/>
      <c r="TPE86" s="395"/>
      <c r="TPF86" s="395"/>
      <c r="TPG86" s="395"/>
      <c r="TPH86" s="395"/>
      <c r="TPI86" s="395"/>
      <c r="TPJ86" s="395"/>
      <c r="TPK86" s="395"/>
      <c r="TPL86" s="395"/>
      <c r="TPM86" s="395"/>
      <c r="TPN86" s="395"/>
      <c r="TPO86" s="395"/>
      <c r="TPP86" s="395"/>
      <c r="TPQ86" s="395"/>
      <c r="TPR86" s="395"/>
      <c r="TPS86" s="395"/>
      <c r="TPT86" s="395"/>
      <c r="TPU86" s="395"/>
      <c r="TPV86" s="395"/>
      <c r="TPW86" s="395"/>
      <c r="TPX86" s="395"/>
      <c r="TPY86" s="395"/>
      <c r="TPZ86" s="395"/>
      <c r="TQA86" s="395"/>
      <c r="TQB86" s="395"/>
      <c r="TQC86" s="395"/>
      <c r="TQD86" s="395"/>
      <c r="TQE86" s="395"/>
      <c r="TQF86" s="395"/>
      <c r="TQG86" s="395"/>
      <c r="TQH86" s="395"/>
      <c r="TQI86" s="395"/>
      <c r="TQJ86" s="395"/>
      <c r="TQK86" s="395"/>
      <c r="TQL86" s="395"/>
      <c r="TQM86" s="395"/>
      <c r="TQN86" s="395"/>
      <c r="TQO86" s="395"/>
      <c r="TQP86" s="395"/>
      <c r="TQQ86" s="395"/>
      <c r="TQR86" s="395"/>
      <c r="TQS86" s="395"/>
      <c r="TQT86" s="395"/>
      <c r="TQU86" s="395"/>
      <c r="TQV86" s="395"/>
      <c r="TQW86" s="395"/>
      <c r="TQX86" s="395"/>
      <c r="TQY86" s="395"/>
      <c r="TQZ86" s="395"/>
      <c r="TRA86" s="395"/>
      <c r="TRB86" s="395"/>
      <c r="TRC86" s="395"/>
      <c r="TRD86" s="395"/>
      <c r="TRE86" s="395"/>
      <c r="TRF86" s="395"/>
      <c r="TRG86" s="395"/>
      <c r="TRH86" s="395"/>
      <c r="TRI86" s="395"/>
      <c r="TRJ86" s="395"/>
      <c r="TRK86" s="395"/>
      <c r="TRL86" s="395"/>
      <c r="TRM86" s="395"/>
      <c r="TRN86" s="395"/>
      <c r="TRO86" s="395"/>
      <c r="TRP86" s="395"/>
      <c r="TRQ86" s="395"/>
      <c r="TRR86" s="395"/>
      <c r="TRS86" s="395"/>
      <c r="TRT86" s="395"/>
      <c r="TRU86" s="395"/>
      <c r="TRV86" s="395"/>
      <c r="TRW86" s="395"/>
      <c r="TRX86" s="395"/>
      <c r="TRY86" s="395"/>
      <c r="TRZ86" s="395"/>
      <c r="TSA86" s="395"/>
      <c r="TSB86" s="395"/>
      <c r="TSC86" s="395"/>
      <c r="TSD86" s="395"/>
      <c r="TSE86" s="395"/>
      <c r="TSF86" s="395"/>
      <c r="TSG86" s="395"/>
      <c r="TSH86" s="395"/>
      <c r="TSI86" s="395"/>
      <c r="TSJ86" s="395"/>
      <c r="TSK86" s="395"/>
      <c r="TSL86" s="395"/>
      <c r="TSM86" s="395"/>
      <c r="TSN86" s="395"/>
      <c r="TSO86" s="395"/>
      <c r="TSP86" s="395"/>
      <c r="TSQ86" s="395"/>
      <c r="TSR86" s="395"/>
      <c r="TSS86" s="395"/>
      <c r="TST86" s="395"/>
      <c r="TSU86" s="395"/>
      <c r="TSV86" s="395"/>
      <c r="TSW86" s="395"/>
      <c r="TSX86" s="395"/>
      <c r="TSY86" s="395"/>
      <c r="TSZ86" s="395"/>
      <c r="TTA86" s="395"/>
      <c r="TTB86" s="395"/>
      <c r="TTC86" s="395"/>
      <c r="TTD86" s="395"/>
      <c r="TTE86" s="395"/>
      <c r="TTF86" s="395"/>
      <c r="TTG86" s="395"/>
      <c r="TTH86" s="395"/>
      <c r="TTI86" s="395"/>
      <c r="TTJ86" s="395"/>
      <c r="TTK86" s="395"/>
      <c r="TTL86" s="395"/>
      <c r="TTM86" s="395"/>
      <c r="TTN86" s="395"/>
      <c r="TTO86" s="395"/>
      <c r="TTP86" s="395"/>
      <c r="TTQ86" s="395"/>
      <c r="TTR86" s="395"/>
      <c r="TTS86" s="395"/>
      <c r="TTT86" s="395"/>
      <c r="TTU86" s="395"/>
      <c r="TTV86" s="395"/>
      <c r="TTW86" s="395"/>
      <c r="TTX86" s="395"/>
      <c r="TTY86" s="395"/>
      <c r="TTZ86" s="395"/>
      <c r="TUA86" s="395"/>
      <c r="TUB86" s="395"/>
      <c r="TUC86" s="395"/>
      <c r="TUD86" s="395"/>
      <c r="TUE86" s="395"/>
      <c r="TUF86" s="395"/>
      <c r="TUG86" s="395"/>
      <c r="TUH86" s="395"/>
      <c r="TUI86" s="395"/>
      <c r="TUJ86" s="395"/>
      <c r="TUK86" s="395"/>
      <c r="TUL86" s="395"/>
      <c r="TUM86" s="395"/>
      <c r="TUN86" s="395"/>
      <c r="TUO86" s="395"/>
      <c r="TUP86" s="395"/>
      <c r="TUQ86" s="395"/>
      <c r="TUR86" s="395"/>
      <c r="TUS86" s="395"/>
      <c r="TUT86" s="395"/>
      <c r="TUU86" s="395"/>
      <c r="TUV86" s="395"/>
      <c r="TUW86" s="395"/>
      <c r="TUX86" s="395"/>
      <c r="TUY86" s="395"/>
      <c r="TUZ86" s="395"/>
      <c r="TVA86" s="395"/>
      <c r="TVB86" s="395"/>
      <c r="TVC86" s="395"/>
      <c r="TVD86" s="395"/>
      <c r="TVE86" s="395"/>
      <c r="TVF86" s="395"/>
      <c r="TVG86" s="395"/>
      <c r="TVH86" s="395"/>
      <c r="TVI86" s="395"/>
      <c r="TVJ86" s="395"/>
      <c r="TVK86" s="395"/>
      <c r="TVL86" s="395"/>
      <c r="TVM86" s="395"/>
      <c r="TVN86" s="395"/>
      <c r="TVO86" s="395"/>
      <c r="TVP86" s="395"/>
      <c r="TVQ86" s="395"/>
      <c r="TVR86" s="395"/>
      <c r="TVS86" s="395"/>
      <c r="TVT86" s="395"/>
      <c r="TVU86" s="395"/>
      <c r="TVV86" s="395"/>
      <c r="TVW86" s="395"/>
      <c r="TVX86" s="395"/>
      <c r="TVY86" s="395"/>
      <c r="TVZ86" s="395"/>
      <c r="TWA86" s="395"/>
      <c r="TWB86" s="395"/>
      <c r="TWC86" s="395"/>
      <c r="TWD86" s="395"/>
      <c r="TWE86" s="395"/>
      <c r="TWF86" s="395"/>
      <c r="TWG86" s="395"/>
      <c r="TWH86" s="395"/>
      <c r="TWI86" s="395"/>
      <c r="TWJ86" s="395"/>
      <c r="TWK86" s="395"/>
      <c r="TWL86" s="395"/>
      <c r="TWM86" s="395"/>
      <c r="TWN86" s="395"/>
      <c r="TWO86" s="395"/>
      <c r="TWP86" s="395"/>
      <c r="TWQ86" s="395"/>
      <c r="TWR86" s="395"/>
      <c r="TWS86" s="395"/>
      <c r="TWT86" s="395"/>
      <c r="TWU86" s="395"/>
      <c r="TWV86" s="395"/>
      <c r="TWW86" s="395"/>
      <c r="TWX86" s="395"/>
      <c r="TWY86" s="395"/>
      <c r="TWZ86" s="395"/>
      <c r="TXA86" s="395"/>
      <c r="TXB86" s="395"/>
      <c r="TXC86" s="395"/>
      <c r="TXD86" s="395"/>
      <c r="TXE86" s="395"/>
      <c r="TXF86" s="395"/>
      <c r="TXG86" s="395"/>
      <c r="TXH86" s="395"/>
      <c r="TXI86" s="395"/>
      <c r="TXJ86" s="395"/>
      <c r="TXK86" s="395"/>
      <c r="TXL86" s="395"/>
      <c r="TXM86" s="395"/>
      <c r="TXN86" s="395"/>
      <c r="TXO86" s="395"/>
      <c r="TXP86" s="395"/>
      <c r="TXQ86" s="395"/>
      <c r="TXR86" s="395"/>
      <c r="TXS86" s="395"/>
      <c r="TXT86" s="395"/>
      <c r="TXU86" s="395"/>
      <c r="TXV86" s="395"/>
      <c r="TXW86" s="395"/>
      <c r="TXX86" s="395"/>
      <c r="TXY86" s="395"/>
      <c r="TXZ86" s="395"/>
      <c r="TYA86" s="395"/>
      <c r="TYB86" s="395"/>
      <c r="TYC86" s="395"/>
      <c r="TYD86" s="395"/>
      <c r="TYE86" s="395"/>
      <c r="TYF86" s="395"/>
      <c r="TYG86" s="395"/>
      <c r="TYH86" s="395"/>
      <c r="TYI86" s="395"/>
      <c r="TYJ86" s="395"/>
      <c r="TYK86" s="395"/>
      <c r="TYL86" s="395"/>
      <c r="TYM86" s="395"/>
      <c r="TYN86" s="395"/>
      <c r="TYO86" s="395"/>
      <c r="TYP86" s="395"/>
      <c r="TYQ86" s="395"/>
      <c r="TYR86" s="395"/>
      <c r="TYS86" s="395"/>
      <c r="TYT86" s="395"/>
      <c r="TYU86" s="395"/>
      <c r="TYV86" s="395"/>
      <c r="TYW86" s="395"/>
      <c r="TYX86" s="395"/>
      <c r="TYY86" s="395"/>
      <c r="TYZ86" s="395"/>
      <c r="TZA86" s="395"/>
      <c r="TZB86" s="395"/>
      <c r="TZC86" s="395"/>
      <c r="TZD86" s="395"/>
      <c r="TZE86" s="395"/>
      <c r="TZF86" s="395"/>
      <c r="TZG86" s="395"/>
      <c r="TZH86" s="395"/>
      <c r="TZI86" s="395"/>
      <c r="TZJ86" s="395"/>
      <c r="TZK86" s="395"/>
      <c r="TZL86" s="395"/>
      <c r="TZM86" s="395"/>
      <c r="TZN86" s="395"/>
      <c r="TZO86" s="395"/>
      <c r="TZP86" s="395"/>
      <c r="TZQ86" s="395"/>
      <c r="TZR86" s="395"/>
      <c r="TZS86" s="395"/>
      <c r="TZT86" s="395"/>
      <c r="TZU86" s="395"/>
      <c r="TZV86" s="395"/>
      <c r="TZW86" s="395"/>
      <c r="TZX86" s="395"/>
      <c r="TZY86" s="395"/>
      <c r="TZZ86" s="395"/>
      <c r="UAA86" s="395"/>
      <c r="UAB86" s="395"/>
      <c r="UAC86" s="395"/>
      <c r="UAD86" s="395"/>
      <c r="UAE86" s="395"/>
      <c r="UAF86" s="395"/>
      <c r="UAG86" s="395"/>
      <c r="UAH86" s="395"/>
      <c r="UAI86" s="395"/>
      <c r="UAJ86" s="395"/>
      <c r="UAK86" s="395"/>
      <c r="UAL86" s="395"/>
      <c r="UAM86" s="395"/>
      <c r="UAN86" s="395"/>
      <c r="UAO86" s="395"/>
      <c r="UAP86" s="395"/>
      <c r="UAQ86" s="395"/>
      <c r="UAR86" s="395"/>
      <c r="UAS86" s="395"/>
      <c r="UAT86" s="395"/>
      <c r="UAU86" s="395"/>
      <c r="UAV86" s="395"/>
      <c r="UAW86" s="395"/>
      <c r="UAX86" s="395"/>
      <c r="UAY86" s="395"/>
      <c r="UAZ86" s="395"/>
      <c r="UBA86" s="395"/>
      <c r="UBB86" s="395"/>
      <c r="UBC86" s="395"/>
      <c r="UBD86" s="395"/>
      <c r="UBE86" s="395"/>
      <c r="UBF86" s="395"/>
      <c r="UBG86" s="395"/>
      <c r="UBH86" s="395"/>
      <c r="UBI86" s="395"/>
      <c r="UBJ86" s="395"/>
      <c r="UBK86" s="395"/>
      <c r="UBL86" s="395"/>
      <c r="UBM86" s="395"/>
      <c r="UBN86" s="395"/>
      <c r="UBO86" s="395"/>
      <c r="UBP86" s="395"/>
      <c r="UBQ86" s="395"/>
      <c r="UBR86" s="395"/>
      <c r="UBS86" s="395"/>
      <c r="UBT86" s="395"/>
      <c r="UBU86" s="395"/>
      <c r="UBV86" s="395"/>
      <c r="UBW86" s="395"/>
      <c r="UBX86" s="395"/>
      <c r="UBY86" s="395"/>
      <c r="UBZ86" s="395"/>
      <c r="UCA86" s="395"/>
      <c r="UCB86" s="395"/>
      <c r="UCC86" s="395"/>
      <c r="UCD86" s="395"/>
      <c r="UCE86" s="395"/>
      <c r="UCF86" s="395"/>
      <c r="UCG86" s="395"/>
      <c r="UCH86" s="395"/>
      <c r="UCI86" s="395"/>
      <c r="UCJ86" s="395"/>
      <c r="UCK86" s="395"/>
      <c r="UCL86" s="395"/>
      <c r="UCM86" s="395"/>
      <c r="UCN86" s="395"/>
      <c r="UCO86" s="395"/>
      <c r="UCP86" s="395"/>
      <c r="UCQ86" s="395"/>
      <c r="UCR86" s="395"/>
      <c r="UCS86" s="395"/>
      <c r="UCT86" s="395"/>
      <c r="UCU86" s="395"/>
      <c r="UCV86" s="395"/>
      <c r="UCW86" s="395"/>
      <c r="UCX86" s="395"/>
      <c r="UCY86" s="395"/>
      <c r="UCZ86" s="395"/>
      <c r="UDA86" s="395"/>
      <c r="UDB86" s="395"/>
      <c r="UDC86" s="395"/>
      <c r="UDD86" s="395"/>
      <c r="UDE86" s="395"/>
      <c r="UDF86" s="395"/>
      <c r="UDG86" s="395"/>
      <c r="UDH86" s="395"/>
      <c r="UDI86" s="395"/>
      <c r="UDJ86" s="395"/>
      <c r="UDK86" s="395"/>
      <c r="UDL86" s="395"/>
      <c r="UDM86" s="395"/>
      <c r="UDN86" s="395"/>
      <c r="UDO86" s="395"/>
      <c r="UDP86" s="395"/>
      <c r="UDQ86" s="395"/>
      <c r="UDR86" s="395"/>
      <c r="UDS86" s="395"/>
      <c r="UDT86" s="395"/>
      <c r="UDU86" s="395"/>
      <c r="UDV86" s="395"/>
      <c r="UDW86" s="395"/>
      <c r="UDX86" s="395"/>
      <c r="UDY86" s="395"/>
      <c r="UDZ86" s="395"/>
      <c r="UEA86" s="395"/>
      <c r="UEB86" s="395"/>
      <c r="UEC86" s="395"/>
      <c r="UED86" s="395"/>
      <c r="UEE86" s="395"/>
      <c r="UEF86" s="395"/>
      <c r="UEG86" s="395"/>
      <c r="UEH86" s="395"/>
      <c r="UEI86" s="395"/>
      <c r="UEJ86" s="395"/>
      <c r="UEK86" s="395"/>
      <c r="UEL86" s="395"/>
      <c r="UEM86" s="395"/>
      <c r="UEN86" s="395"/>
      <c r="UEO86" s="395"/>
      <c r="UEP86" s="395"/>
      <c r="UEQ86" s="395"/>
      <c r="UER86" s="395"/>
      <c r="UES86" s="395"/>
      <c r="UET86" s="395"/>
      <c r="UEU86" s="395"/>
      <c r="UEV86" s="395"/>
      <c r="UEW86" s="395"/>
      <c r="UEX86" s="395"/>
      <c r="UEY86" s="395"/>
      <c r="UEZ86" s="395"/>
      <c r="UFA86" s="395"/>
      <c r="UFB86" s="395"/>
      <c r="UFC86" s="395"/>
      <c r="UFD86" s="395"/>
      <c r="UFE86" s="395"/>
      <c r="UFF86" s="395"/>
      <c r="UFG86" s="395"/>
      <c r="UFH86" s="395"/>
      <c r="UFI86" s="395"/>
      <c r="UFJ86" s="395"/>
      <c r="UFK86" s="395"/>
      <c r="UFL86" s="395"/>
      <c r="UFM86" s="395"/>
      <c r="UFN86" s="395"/>
      <c r="UFO86" s="395"/>
      <c r="UFP86" s="395"/>
      <c r="UFQ86" s="395"/>
      <c r="UFR86" s="395"/>
      <c r="UFS86" s="395"/>
      <c r="UFT86" s="395"/>
      <c r="UFU86" s="395"/>
      <c r="UFV86" s="395"/>
      <c r="UFW86" s="395"/>
      <c r="UFX86" s="395"/>
      <c r="UFY86" s="395"/>
      <c r="UFZ86" s="395"/>
      <c r="UGA86" s="395"/>
      <c r="UGB86" s="395"/>
      <c r="UGC86" s="395"/>
      <c r="UGD86" s="395"/>
      <c r="UGE86" s="395"/>
      <c r="UGF86" s="395"/>
      <c r="UGG86" s="395"/>
      <c r="UGH86" s="395"/>
      <c r="UGI86" s="395"/>
      <c r="UGJ86" s="395"/>
      <c r="UGK86" s="395"/>
      <c r="UGL86" s="395"/>
      <c r="UGM86" s="395"/>
      <c r="UGN86" s="395"/>
      <c r="UGO86" s="395"/>
      <c r="UGP86" s="395"/>
      <c r="UGQ86" s="395"/>
      <c r="UGR86" s="395"/>
      <c r="UGS86" s="395"/>
      <c r="UGT86" s="395"/>
      <c r="UGU86" s="395"/>
      <c r="UGV86" s="395"/>
      <c r="UGW86" s="395"/>
      <c r="UGX86" s="395"/>
      <c r="UGY86" s="395"/>
      <c r="UGZ86" s="395"/>
      <c r="UHA86" s="395"/>
      <c r="UHB86" s="395"/>
      <c r="UHC86" s="395"/>
      <c r="UHD86" s="395"/>
      <c r="UHE86" s="395"/>
      <c r="UHF86" s="395"/>
      <c r="UHG86" s="395"/>
      <c r="UHH86" s="395"/>
      <c r="UHI86" s="395"/>
      <c r="UHJ86" s="395"/>
      <c r="UHK86" s="395"/>
      <c r="UHL86" s="395"/>
      <c r="UHM86" s="395"/>
      <c r="UHN86" s="395"/>
      <c r="UHO86" s="395"/>
      <c r="UHP86" s="395"/>
      <c r="UHQ86" s="395"/>
      <c r="UHR86" s="395"/>
      <c r="UHS86" s="395"/>
      <c r="UHT86" s="395"/>
      <c r="UHU86" s="395"/>
      <c r="UHV86" s="395"/>
      <c r="UHW86" s="395"/>
      <c r="UHX86" s="395"/>
      <c r="UHY86" s="395"/>
      <c r="UHZ86" s="395"/>
      <c r="UIA86" s="395"/>
      <c r="UIB86" s="395"/>
      <c r="UIC86" s="395"/>
      <c r="UID86" s="395"/>
      <c r="UIE86" s="395"/>
      <c r="UIF86" s="395"/>
      <c r="UIG86" s="395"/>
      <c r="UIH86" s="395"/>
      <c r="UII86" s="395"/>
      <c r="UIJ86" s="395"/>
      <c r="UIK86" s="395"/>
      <c r="UIL86" s="395"/>
      <c r="UIM86" s="395"/>
      <c r="UIN86" s="395"/>
      <c r="UIO86" s="395"/>
      <c r="UIP86" s="395"/>
      <c r="UIQ86" s="395"/>
      <c r="UIR86" s="395"/>
      <c r="UIS86" s="395"/>
      <c r="UIT86" s="395"/>
      <c r="UIU86" s="395"/>
      <c r="UIV86" s="395"/>
      <c r="UIW86" s="395"/>
      <c r="UIX86" s="395"/>
      <c r="UIY86" s="395"/>
      <c r="UIZ86" s="395"/>
      <c r="UJA86" s="395"/>
      <c r="UJB86" s="395"/>
      <c r="UJC86" s="395"/>
      <c r="UJD86" s="395"/>
      <c r="UJE86" s="395"/>
      <c r="UJF86" s="395"/>
      <c r="UJG86" s="395"/>
      <c r="UJH86" s="395"/>
      <c r="UJI86" s="395"/>
      <c r="UJJ86" s="395"/>
      <c r="UJK86" s="395"/>
      <c r="UJL86" s="395"/>
      <c r="UJM86" s="395"/>
      <c r="UJN86" s="395"/>
      <c r="UJO86" s="395"/>
      <c r="UJP86" s="395"/>
      <c r="UJQ86" s="395"/>
      <c r="UJR86" s="395"/>
      <c r="UJS86" s="395"/>
      <c r="UJT86" s="395"/>
      <c r="UJU86" s="395"/>
      <c r="UJV86" s="395"/>
      <c r="UJW86" s="395"/>
      <c r="UJX86" s="395"/>
      <c r="UJY86" s="395"/>
      <c r="UJZ86" s="395"/>
      <c r="UKA86" s="395"/>
      <c r="UKB86" s="395"/>
      <c r="UKC86" s="395"/>
      <c r="UKD86" s="395"/>
      <c r="UKE86" s="395"/>
      <c r="UKF86" s="395"/>
      <c r="UKG86" s="395"/>
      <c r="UKH86" s="395"/>
      <c r="UKI86" s="395"/>
      <c r="UKJ86" s="395"/>
      <c r="UKK86" s="395"/>
      <c r="UKL86" s="395"/>
      <c r="UKM86" s="395"/>
      <c r="UKN86" s="395"/>
      <c r="UKO86" s="395"/>
      <c r="UKP86" s="395"/>
      <c r="UKQ86" s="395"/>
      <c r="UKR86" s="395"/>
      <c r="UKS86" s="395"/>
      <c r="UKT86" s="395"/>
      <c r="UKU86" s="395"/>
      <c r="UKV86" s="395"/>
      <c r="UKW86" s="395"/>
      <c r="UKX86" s="395"/>
      <c r="UKY86" s="395"/>
      <c r="UKZ86" s="395"/>
      <c r="ULA86" s="395"/>
      <c r="ULB86" s="395"/>
      <c r="ULC86" s="395"/>
      <c r="ULD86" s="395"/>
      <c r="ULE86" s="395"/>
      <c r="ULF86" s="395"/>
      <c r="ULG86" s="395"/>
      <c r="ULH86" s="395"/>
      <c r="ULI86" s="395"/>
      <c r="ULJ86" s="395"/>
      <c r="ULK86" s="395"/>
      <c r="ULL86" s="395"/>
      <c r="ULM86" s="395"/>
      <c r="ULN86" s="395"/>
      <c r="ULO86" s="395"/>
      <c r="ULP86" s="395"/>
      <c r="ULQ86" s="395"/>
      <c r="ULR86" s="395"/>
      <c r="ULS86" s="395"/>
      <c r="ULT86" s="395"/>
      <c r="ULU86" s="395"/>
      <c r="ULV86" s="395"/>
      <c r="ULW86" s="395"/>
      <c r="ULX86" s="395"/>
      <c r="ULY86" s="395"/>
      <c r="ULZ86" s="395"/>
      <c r="UMA86" s="395"/>
      <c r="UMB86" s="395"/>
      <c r="UMC86" s="395"/>
      <c r="UMD86" s="395"/>
      <c r="UME86" s="395"/>
      <c r="UMF86" s="395"/>
      <c r="UMG86" s="395"/>
      <c r="UMH86" s="395"/>
      <c r="UMI86" s="395"/>
      <c r="UMJ86" s="395"/>
      <c r="UMK86" s="395"/>
      <c r="UML86" s="395"/>
      <c r="UMM86" s="395"/>
      <c r="UMN86" s="395"/>
      <c r="UMO86" s="395"/>
      <c r="UMP86" s="395"/>
      <c r="UMQ86" s="395"/>
      <c r="UMR86" s="395"/>
      <c r="UMS86" s="395"/>
      <c r="UMT86" s="395"/>
      <c r="UMU86" s="395"/>
      <c r="UMV86" s="395"/>
      <c r="UMW86" s="395"/>
      <c r="UMX86" s="395"/>
      <c r="UMY86" s="395"/>
      <c r="UMZ86" s="395"/>
      <c r="UNA86" s="395"/>
      <c r="UNB86" s="395"/>
      <c r="UNC86" s="395"/>
      <c r="UND86" s="395"/>
      <c r="UNE86" s="395"/>
      <c r="UNF86" s="395"/>
      <c r="UNG86" s="395"/>
      <c r="UNH86" s="395"/>
      <c r="UNI86" s="395"/>
      <c r="UNJ86" s="395"/>
      <c r="UNK86" s="395"/>
      <c r="UNL86" s="395"/>
      <c r="UNM86" s="395"/>
      <c r="UNN86" s="395"/>
      <c r="UNO86" s="395"/>
      <c r="UNP86" s="395"/>
      <c r="UNQ86" s="395"/>
      <c r="UNR86" s="395"/>
      <c r="UNS86" s="395"/>
      <c r="UNT86" s="395"/>
      <c r="UNU86" s="395"/>
      <c r="UNV86" s="395"/>
      <c r="UNW86" s="395"/>
      <c r="UNX86" s="395"/>
      <c r="UNY86" s="395"/>
      <c r="UNZ86" s="395"/>
      <c r="UOA86" s="395"/>
      <c r="UOB86" s="395"/>
      <c r="UOC86" s="395"/>
      <c r="UOD86" s="395"/>
      <c r="UOE86" s="395"/>
      <c r="UOF86" s="395"/>
      <c r="UOG86" s="395"/>
      <c r="UOH86" s="395"/>
      <c r="UOI86" s="395"/>
      <c r="UOJ86" s="395"/>
      <c r="UOK86" s="395"/>
      <c r="UOL86" s="395"/>
      <c r="UOM86" s="395"/>
      <c r="UON86" s="395"/>
      <c r="UOO86" s="395"/>
      <c r="UOP86" s="395"/>
      <c r="UOQ86" s="395"/>
      <c r="UOR86" s="395"/>
      <c r="UOS86" s="395"/>
      <c r="UOT86" s="395"/>
      <c r="UOU86" s="395"/>
      <c r="UOV86" s="395"/>
      <c r="UOW86" s="395"/>
      <c r="UOX86" s="395"/>
      <c r="UOY86" s="395"/>
      <c r="UOZ86" s="395"/>
      <c r="UPA86" s="395"/>
      <c r="UPB86" s="395"/>
      <c r="UPC86" s="395"/>
      <c r="UPD86" s="395"/>
      <c r="UPE86" s="395"/>
      <c r="UPF86" s="395"/>
      <c r="UPG86" s="395"/>
      <c r="UPH86" s="395"/>
      <c r="UPI86" s="395"/>
      <c r="UPJ86" s="395"/>
      <c r="UPK86" s="395"/>
      <c r="UPL86" s="395"/>
      <c r="UPM86" s="395"/>
      <c r="UPN86" s="395"/>
      <c r="UPO86" s="395"/>
      <c r="UPP86" s="395"/>
      <c r="UPQ86" s="395"/>
      <c r="UPR86" s="395"/>
      <c r="UPS86" s="395"/>
      <c r="UPT86" s="395"/>
      <c r="UPU86" s="395"/>
      <c r="UPV86" s="395"/>
      <c r="UPW86" s="395"/>
      <c r="UPX86" s="395"/>
      <c r="UPY86" s="395"/>
      <c r="UPZ86" s="395"/>
      <c r="UQA86" s="395"/>
      <c r="UQB86" s="395"/>
      <c r="UQC86" s="395"/>
      <c r="UQD86" s="395"/>
      <c r="UQE86" s="395"/>
      <c r="UQF86" s="395"/>
      <c r="UQG86" s="395"/>
      <c r="UQH86" s="395"/>
      <c r="UQI86" s="395"/>
      <c r="UQJ86" s="395"/>
      <c r="UQK86" s="395"/>
      <c r="UQL86" s="395"/>
      <c r="UQM86" s="395"/>
      <c r="UQN86" s="395"/>
      <c r="UQO86" s="395"/>
      <c r="UQP86" s="395"/>
      <c r="UQQ86" s="395"/>
      <c r="UQR86" s="395"/>
      <c r="UQS86" s="395"/>
      <c r="UQT86" s="395"/>
      <c r="UQU86" s="395"/>
      <c r="UQV86" s="395"/>
      <c r="UQW86" s="395"/>
      <c r="UQX86" s="395"/>
      <c r="UQY86" s="395"/>
      <c r="UQZ86" s="395"/>
      <c r="URA86" s="395"/>
      <c r="URB86" s="395"/>
      <c r="URC86" s="395"/>
      <c r="URD86" s="395"/>
      <c r="URE86" s="395"/>
      <c r="URF86" s="395"/>
      <c r="URG86" s="395"/>
      <c r="URH86" s="395"/>
      <c r="URI86" s="395"/>
      <c r="URJ86" s="395"/>
      <c r="URK86" s="395"/>
      <c r="URL86" s="395"/>
      <c r="URM86" s="395"/>
      <c r="URN86" s="395"/>
      <c r="URO86" s="395"/>
      <c r="URP86" s="395"/>
      <c r="URQ86" s="395"/>
      <c r="URR86" s="395"/>
      <c r="URS86" s="395"/>
      <c r="URT86" s="395"/>
      <c r="URU86" s="395"/>
      <c r="URV86" s="395"/>
      <c r="URW86" s="395"/>
      <c r="URX86" s="395"/>
      <c r="URY86" s="395"/>
      <c r="URZ86" s="395"/>
      <c r="USA86" s="395"/>
      <c r="USB86" s="395"/>
      <c r="USC86" s="395"/>
      <c r="USD86" s="395"/>
      <c r="USE86" s="395"/>
      <c r="USF86" s="395"/>
      <c r="USG86" s="395"/>
      <c r="USH86" s="395"/>
      <c r="USI86" s="395"/>
      <c r="USJ86" s="395"/>
      <c r="USK86" s="395"/>
      <c r="USL86" s="395"/>
      <c r="USM86" s="395"/>
      <c r="USN86" s="395"/>
      <c r="USO86" s="395"/>
      <c r="USP86" s="395"/>
      <c r="USQ86" s="395"/>
      <c r="USR86" s="395"/>
      <c r="USS86" s="395"/>
      <c r="UST86" s="395"/>
      <c r="USU86" s="395"/>
      <c r="USV86" s="395"/>
      <c r="USW86" s="395"/>
      <c r="USX86" s="395"/>
      <c r="USY86" s="395"/>
      <c r="USZ86" s="395"/>
      <c r="UTA86" s="395"/>
      <c r="UTB86" s="395"/>
      <c r="UTC86" s="395"/>
      <c r="UTD86" s="395"/>
      <c r="UTE86" s="395"/>
      <c r="UTF86" s="395"/>
      <c r="UTG86" s="395"/>
      <c r="UTH86" s="395"/>
      <c r="UTI86" s="395"/>
      <c r="UTJ86" s="395"/>
      <c r="UTK86" s="395"/>
      <c r="UTL86" s="395"/>
      <c r="UTM86" s="395"/>
      <c r="UTN86" s="395"/>
      <c r="UTO86" s="395"/>
      <c r="UTP86" s="395"/>
      <c r="UTQ86" s="395"/>
      <c r="UTR86" s="395"/>
      <c r="UTS86" s="395"/>
      <c r="UTT86" s="395"/>
      <c r="UTU86" s="395"/>
      <c r="UTV86" s="395"/>
      <c r="UTW86" s="395"/>
      <c r="UTX86" s="395"/>
      <c r="UTY86" s="395"/>
      <c r="UTZ86" s="395"/>
      <c r="UUA86" s="395"/>
      <c r="UUB86" s="395"/>
      <c r="UUC86" s="395"/>
      <c r="UUD86" s="395"/>
      <c r="UUE86" s="395"/>
      <c r="UUF86" s="395"/>
      <c r="UUG86" s="395"/>
      <c r="UUH86" s="395"/>
      <c r="UUI86" s="395"/>
      <c r="UUJ86" s="395"/>
      <c r="UUK86" s="395"/>
      <c r="UUL86" s="395"/>
      <c r="UUM86" s="395"/>
      <c r="UUN86" s="395"/>
      <c r="UUO86" s="395"/>
      <c r="UUP86" s="395"/>
      <c r="UUQ86" s="395"/>
      <c r="UUR86" s="395"/>
      <c r="UUS86" s="395"/>
      <c r="UUT86" s="395"/>
      <c r="UUU86" s="395"/>
      <c r="UUV86" s="395"/>
      <c r="UUW86" s="395"/>
      <c r="UUX86" s="395"/>
      <c r="UUY86" s="395"/>
      <c r="UUZ86" s="395"/>
      <c r="UVA86" s="395"/>
      <c r="UVB86" s="395"/>
      <c r="UVC86" s="395"/>
      <c r="UVD86" s="395"/>
      <c r="UVE86" s="395"/>
      <c r="UVF86" s="395"/>
      <c r="UVG86" s="395"/>
      <c r="UVH86" s="395"/>
      <c r="UVI86" s="395"/>
      <c r="UVJ86" s="395"/>
      <c r="UVK86" s="395"/>
      <c r="UVL86" s="395"/>
      <c r="UVM86" s="395"/>
      <c r="UVN86" s="395"/>
      <c r="UVO86" s="395"/>
      <c r="UVP86" s="395"/>
      <c r="UVQ86" s="395"/>
      <c r="UVR86" s="395"/>
      <c r="UVS86" s="395"/>
      <c r="UVT86" s="395"/>
      <c r="UVU86" s="395"/>
      <c r="UVV86" s="395"/>
      <c r="UVW86" s="395"/>
      <c r="UVX86" s="395"/>
      <c r="UVY86" s="395"/>
      <c r="UVZ86" s="395"/>
      <c r="UWA86" s="395"/>
      <c r="UWB86" s="395"/>
      <c r="UWC86" s="395"/>
      <c r="UWD86" s="395"/>
      <c r="UWE86" s="395"/>
      <c r="UWF86" s="395"/>
      <c r="UWG86" s="395"/>
      <c r="UWH86" s="395"/>
      <c r="UWI86" s="395"/>
      <c r="UWJ86" s="395"/>
      <c r="UWK86" s="395"/>
      <c r="UWL86" s="395"/>
      <c r="UWM86" s="395"/>
      <c r="UWN86" s="395"/>
      <c r="UWO86" s="395"/>
      <c r="UWP86" s="395"/>
      <c r="UWQ86" s="395"/>
      <c r="UWR86" s="395"/>
      <c r="UWS86" s="395"/>
      <c r="UWT86" s="395"/>
      <c r="UWU86" s="395"/>
      <c r="UWV86" s="395"/>
      <c r="UWW86" s="395"/>
      <c r="UWX86" s="395"/>
      <c r="UWY86" s="395"/>
      <c r="UWZ86" s="395"/>
      <c r="UXA86" s="395"/>
      <c r="UXB86" s="395"/>
      <c r="UXC86" s="395"/>
      <c r="UXD86" s="395"/>
      <c r="UXE86" s="395"/>
      <c r="UXF86" s="395"/>
      <c r="UXG86" s="395"/>
      <c r="UXH86" s="395"/>
      <c r="UXI86" s="395"/>
      <c r="UXJ86" s="395"/>
      <c r="UXK86" s="395"/>
      <c r="UXL86" s="395"/>
      <c r="UXM86" s="395"/>
      <c r="UXN86" s="395"/>
      <c r="UXO86" s="395"/>
      <c r="UXP86" s="395"/>
      <c r="UXQ86" s="395"/>
      <c r="UXR86" s="395"/>
      <c r="UXS86" s="395"/>
      <c r="UXT86" s="395"/>
      <c r="UXU86" s="395"/>
      <c r="UXV86" s="395"/>
      <c r="UXW86" s="395"/>
      <c r="UXX86" s="395"/>
      <c r="UXY86" s="395"/>
      <c r="UXZ86" s="395"/>
      <c r="UYA86" s="395"/>
      <c r="UYB86" s="395"/>
      <c r="UYC86" s="395"/>
      <c r="UYD86" s="395"/>
      <c r="UYE86" s="395"/>
      <c r="UYF86" s="395"/>
      <c r="UYG86" s="395"/>
      <c r="UYH86" s="395"/>
      <c r="UYI86" s="395"/>
      <c r="UYJ86" s="395"/>
      <c r="UYK86" s="395"/>
      <c r="UYL86" s="395"/>
      <c r="UYM86" s="395"/>
      <c r="UYN86" s="395"/>
      <c r="UYO86" s="395"/>
      <c r="UYP86" s="395"/>
      <c r="UYQ86" s="395"/>
      <c r="UYR86" s="395"/>
      <c r="UYS86" s="395"/>
      <c r="UYT86" s="395"/>
      <c r="UYU86" s="395"/>
      <c r="UYV86" s="395"/>
      <c r="UYW86" s="395"/>
      <c r="UYX86" s="395"/>
      <c r="UYY86" s="395"/>
      <c r="UYZ86" s="395"/>
      <c r="UZA86" s="395"/>
      <c r="UZB86" s="395"/>
      <c r="UZC86" s="395"/>
      <c r="UZD86" s="395"/>
      <c r="UZE86" s="395"/>
      <c r="UZF86" s="395"/>
      <c r="UZG86" s="395"/>
      <c r="UZH86" s="395"/>
      <c r="UZI86" s="395"/>
      <c r="UZJ86" s="395"/>
      <c r="UZK86" s="395"/>
      <c r="UZL86" s="395"/>
      <c r="UZM86" s="395"/>
      <c r="UZN86" s="395"/>
      <c r="UZO86" s="395"/>
      <c r="UZP86" s="395"/>
      <c r="UZQ86" s="395"/>
      <c r="UZR86" s="395"/>
      <c r="UZS86" s="395"/>
      <c r="UZT86" s="395"/>
      <c r="UZU86" s="395"/>
      <c r="UZV86" s="395"/>
      <c r="UZW86" s="395"/>
      <c r="UZX86" s="395"/>
      <c r="UZY86" s="395"/>
      <c r="UZZ86" s="395"/>
      <c r="VAA86" s="395"/>
      <c r="VAB86" s="395"/>
      <c r="VAC86" s="395"/>
      <c r="VAD86" s="395"/>
      <c r="VAE86" s="395"/>
      <c r="VAF86" s="395"/>
      <c r="VAG86" s="395"/>
      <c r="VAH86" s="395"/>
      <c r="VAI86" s="395"/>
      <c r="VAJ86" s="395"/>
      <c r="VAK86" s="395"/>
      <c r="VAL86" s="395"/>
      <c r="VAM86" s="395"/>
      <c r="VAN86" s="395"/>
      <c r="VAO86" s="395"/>
      <c r="VAP86" s="395"/>
      <c r="VAQ86" s="395"/>
      <c r="VAR86" s="395"/>
      <c r="VAS86" s="395"/>
      <c r="VAT86" s="395"/>
      <c r="VAU86" s="395"/>
      <c r="VAV86" s="395"/>
      <c r="VAW86" s="395"/>
      <c r="VAX86" s="395"/>
      <c r="VAY86" s="395"/>
      <c r="VAZ86" s="395"/>
      <c r="VBA86" s="395"/>
      <c r="VBB86" s="395"/>
      <c r="VBC86" s="395"/>
      <c r="VBD86" s="395"/>
      <c r="VBE86" s="395"/>
      <c r="VBF86" s="395"/>
      <c r="VBG86" s="395"/>
      <c r="VBH86" s="395"/>
      <c r="VBI86" s="395"/>
      <c r="VBJ86" s="395"/>
      <c r="VBK86" s="395"/>
      <c r="VBL86" s="395"/>
      <c r="VBM86" s="395"/>
      <c r="VBN86" s="395"/>
      <c r="VBO86" s="395"/>
      <c r="VBP86" s="395"/>
      <c r="VBQ86" s="395"/>
      <c r="VBR86" s="395"/>
      <c r="VBS86" s="395"/>
      <c r="VBT86" s="395"/>
      <c r="VBU86" s="395"/>
      <c r="VBV86" s="395"/>
      <c r="VBW86" s="395"/>
      <c r="VBX86" s="395"/>
      <c r="VBY86" s="395"/>
      <c r="VBZ86" s="395"/>
      <c r="VCA86" s="395"/>
      <c r="VCB86" s="395"/>
      <c r="VCC86" s="395"/>
      <c r="VCD86" s="395"/>
      <c r="VCE86" s="395"/>
      <c r="VCF86" s="395"/>
      <c r="VCG86" s="395"/>
      <c r="VCH86" s="395"/>
      <c r="VCI86" s="395"/>
      <c r="VCJ86" s="395"/>
      <c r="VCK86" s="395"/>
      <c r="VCL86" s="395"/>
      <c r="VCM86" s="395"/>
      <c r="VCN86" s="395"/>
      <c r="VCO86" s="395"/>
      <c r="VCP86" s="395"/>
      <c r="VCQ86" s="395"/>
      <c r="VCR86" s="395"/>
      <c r="VCS86" s="395"/>
      <c r="VCT86" s="395"/>
      <c r="VCU86" s="395"/>
      <c r="VCV86" s="395"/>
      <c r="VCW86" s="395"/>
      <c r="VCX86" s="395"/>
      <c r="VCY86" s="395"/>
      <c r="VCZ86" s="395"/>
      <c r="VDA86" s="395"/>
      <c r="VDB86" s="395"/>
      <c r="VDC86" s="395"/>
      <c r="VDD86" s="395"/>
      <c r="VDE86" s="395"/>
      <c r="VDF86" s="395"/>
      <c r="VDG86" s="395"/>
      <c r="VDH86" s="395"/>
      <c r="VDI86" s="395"/>
      <c r="VDJ86" s="395"/>
      <c r="VDK86" s="395"/>
      <c r="VDL86" s="395"/>
      <c r="VDM86" s="395"/>
      <c r="VDN86" s="395"/>
      <c r="VDO86" s="395"/>
      <c r="VDP86" s="395"/>
      <c r="VDQ86" s="395"/>
      <c r="VDR86" s="395"/>
      <c r="VDS86" s="395"/>
      <c r="VDT86" s="395"/>
      <c r="VDU86" s="395"/>
      <c r="VDV86" s="395"/>
      <c r="VDW86" s="395"/>
      <c r="VDX86" s="395"/>
      <c r="VDY86" s="395"/>
      <c r="VDZ86" s="395"/>
      <c r="VEA86" s="395"/>
      <c r="VEB86" s="395"/>
      <c r="VEC86" s="395"/>
      <c r="VED86" s="395"/>
      <c r="VEE86" s="395"/>
      <c r="VEF86" s="395"/>
      <c r="VEG86" s="395"/>
      <c r="VEH86" s="395"/>
      <c r="VEI86" s="395"/>
      <c r="VEJ86" s="395"/>
      <c r="VEK86" s="395"/>
      <c r="VEL86" s="395"/>
      <c r="VEM86" s="395"/>
      <c r="VEN86" s="395"/>
      <c r="VEO86" s="395"/>
      <c r="VEP86" s="395"/>
      <c r="VEQ86" s="395"/>
      <c r="VER86" s="395"/>
      <c r="VES86" s="395"/>
      <c r="VET86" s="395"/>
      <c r="VEU86" s="395"/>
      <c r="VEV86" s="395"/>
      <c r="VEW86" s="395"/>
      <c r="VEX86" s="395"/>
      <c r="VEY86" s="395"/>
      <c r="VEZ86" s="395"/>
      <c r="VFA86" s="395"/>
      <c r="VFB86" s="395"/>
      <c r="VFC86" s="395"/>
      <c r="VFD86" s="395"/>
      <c r="VFE86" s="395"/>
      <c r="VFF86" s="395"/>
      <c r="VFG86" s="395"/>
      <c r="VFH86" s="395"/>
      <c r="VFI86" s="395"/>
      <c r="VFJ86" s="395"/>
      <c r="VFK86" s="395"/>
      <c r="VFL86" s="395"/>
      <c r="VFM86" s="395"/>
      <c r="VFN86" s="395"/>
      <c r="VFO86" s="395"/>
      <c r="VFP86" s="395"/>
      <c r="VFQ86" s="395"/>
      <c r="VFR86" s="395"/>
      <c r="VFS86" s="395"/>
      <c r="VFT86" s="395"/>
      <c r="VFU86" s="395"/>
      <c r="VFV86" s="395"/>
      <c r="VFW86" s="395"/>
      <c r="VFX86" s="395"/>
      <c r="VFY86" s="395"/>
      <c r="VFZ86" s="395"/>
      <c r="VGA86" s="395"/>
      <c r="VGB86" s="395"/>
      <c r="VGC86" s="395"/>
      <c r="VGD86" s="395"/>
      <c r="VGE86" s="395"/>
      <c r="VGF86" s="395"/>
      <c r="VGG86" s="395"/>
      <c r="VGH86" s="395"/>
      <c r="VGI86" s="395"/>
      <c r="VGJ86" s="395"/>
      <c r="VGK86" s="395"/>
      <c r="VGL86" s="395"/>
      <c r="VGM86" s="395"/>
      <c r="VGN86" s="395"/>
      <c r="VGO86" s="395"/>
      <c r="VGP86" s="395"/>
      <c r="VGQ86" s="395"/>
      <c r="VGR86" s="395"/>
      <c r="VGS86" s="395"/>
      <c r="VGT86" s="395"/>
      <c r="VGU86" s="395"/>
      <c r="VGV86" s="395"/>
      <c r="VGW86" s="395"/>
      <c r="VGX86" s="395"/>
      <c r="VGY86" s="395"/>
      <c r="VGZ86" s="395"/>
      <c r="VHA86" s="395"/>
      <c r="VHB86" s="395"/>
      <c r="VHC86" s="395"/>
      <c r="VHD86" s="395"/>
      <c r="VHE86" s="395"/>
      <c r="VHF86" s="395"/>
      <c r="VHG86" s="395"/>
      <c r="VHH86" s="395"/>
      <c r="VHI86" s="395"/>
      <c r="VHJ86" s="395"/>
      <c r="VHK86" s="395"/>
      <c r="VHL86" s="395"/>
      <c r="VHM86" s="395"/>
      <c r="VHN86" s="395"/>
      <c r="VHO86" s="395"/>
      <c r="VHP86" s="395"/>
      <c r="VHQ86" s="395"/>
      <c r="VHR86" s="395"/>
      <c r="VHS86" s="395"/>
      <c r="VHT86" s="395"/>
      <c r="VHU86" s="395"/>
      <c r="VHV86" s="395"/>
      <c r="VHW86" s="395"/>
      <c r="VHX86" s="395"/>
      <c r="VHY86" s="395"/>
      <c r="VHZ86" s="395"/>
      <c r="VIA86" s="395"/>
      <c r="VIB86" s="395"/>
      <c r="VIC86" s="395"/>
      <c r="VID86" s="395"/>
      <c r="VIE86" s="395"/>
      <c r="VIF86" s="395"/>
      <c r="VIG86" s="395"/>
      <c r="VIH86" s="395"/>
      <c r="VII86" s="395"/>
      <c r="VIJ86" s="395"/>
      <c r="VIK86" s="395"/>
      <c r="VIL86" s="395"/>
      <c r="VIM86" s="395"/>
      <c r="VIN86" s="395"/>
      <c r="VIO86" s="395"/>
      <c r="VIP86" s="395"/>
      <c r="VIQ86" s="395"/>
      <c r="VIR86" s="395"/>
      <c r="VIS86" s="395"/>
      <c r="VIT86" s="395"/>
      <c r="VIU86" s="395"/>
      <c r="VIV86" s="395"/>
      <c r="VIW86" s="395"/>
      <c r="VIX86" s="395"/>
      <c r="VIY86" s="395"/>
      <c r="VIZ86" s="395"/>
      <c r="VJA86" s="395"/>
      <c r="VJB86" s="395"/>
      <c r="VJC86" s="395"/>
      <c r="VJD86" s="395"/>
      <c r="VJE86" s="395"/>
      <c r="VJF86" s="395"/>
      <c r="VJG86" s="395"/>
      <c r="VJH86" s="395"/>
      <c r="VJI86" s="395"/>
      <c r="VJJ86" s="395"/>
      <c r="VJK86" s="395"/>
      <c r="VJL86" s="395"/>
      <c r="VJM86" s="395"/>
      <c r="VJN86" s="395"/>
      <c r="VJO86" s="395"/>
      <c r="VJP86" s="395"/>
      <c r="VJQ86" s="395"/>
      <c r="VJR86" s="395"/>
      <c r="VJS86" s="395"/>
      <c r="VJT86" s="395"/>
      <c r="VJU86" s="395"/>
      <c r="VJV86" s="395"/>
      <c r="VJW86" s="395"/>
      <c r="VJX86" s="395"/>
      <c r="VJY86" s="395"/>
      <c r="VJZ86" s="395"/>
      <c r="VKA86" s="395"/>
      <c r="VKB86" s="395"/>
      <c r="VKC86" s="395"/>
      <c r="VKD86" s="395"/>
      <c r="VKE86" s="395"/>
      <c r="VKF86" s="395"/>
      <c r="VKG86" s="395"/>
      <c r="VKH86" s="395"/>
      <c r="VKI86" s="395"/>
      <c r="VKJ86" s="395"/>
      <c r="VKK86" s="395"/>
      <c r="VKL86" s="395"/>
      <c r="VKM86" s="395"/>
      <c r="VKN86" s="395"/>
      <c r="VKO86" s="395"/>
      <c r="VKP86" s="395"/>
      <c r="VKQ86" s="395"/>
      <c r="VKR86" s="395"/>
      <c r="VKS86" s="395"/>
      <c r="VKT86" s="395"/>
      <c r="VKU86" s="395"/>
      <c r="VKV86" s="395"/>
      <c r="VKW86" s="395"/>
      <c r="VKX86" s="395"/>
      <c r="VKY86" s="395"/>
      <c r="VKZ86" s="395"/>
      <c r="VLA86" s="395"/>
      <c r="VLB86" s="395"/>
      <c r="VLC86" s="395"/>
      <c r="VLD86" s="395"/>
      <c r="VLE86" s="395"/>
      <c r="VLF86" s="395"/>
      <c r="VLG86" s="395"/>
      <c r="VLH86" s="395"/>
      <c r="VLI86" s="395"/>
      <c r="VLJ86" s="395"/>
      <c r="VLK86" s="395"/>
      <c r="VLL86" s="395"/>
      <c r="VLM86" s="395"/>
      <c r="VLN86" s="395"/>
      <c r="VLO86" s="395"/>
      <c r="VLP86" s="395"/>
      <c r="VLQ86" s="395"/>
      <c r="VLR86" s="395"/>
      <c r="VLS86" s="395"/>
      <c r="VLT86" s="395"/>
      <c r="VLU86" s="395"/>
      <c r="VLV86" s="395"/>
      <c r="VLW86" s="395"/>
      <c r="VLX86" s="395"/>
      <c r="VLY86" s="395"/>
      <c r="VLZ86" s="395"/>
      <c r="VMA86" s="395"/>
      <c r="VMB86" s="395"/>
      <c r="VMC86" s="395"/>
      <c r="VMD86" s="395"/>
      <c r="VME86" s="395"/>
      <c r="VMF86" s="395"/>
      <c r="VMG86" s="395"/>
      <c r="VMH86" s="395"/>
      <c r="VMI86" s="395"/>
      <c r="VMJ86" s="395"/>
      <c r="VMK86" s="395"/>
      <c r="VML86" s="395"/>
      <c r="VMM86" s="395"/>
      <c r="VMN86" s="395"/>
      <c r="VMO86" s="395"/>
      <c r="VMP86" s="395"/>
      <c r="VMQ86" s="395"/>
      <c r="VMR86" s="395"/>
      <c r="VMS86" s="395"/>
      <c r="VMT86" s="395"/>
      <c r="VMU86" s="395"/>
      <c r="VMV86" s="395"/>
      <c r="VMW86" s="395"/>
      <c r="VMX86" s="395"/>
      <c r="VMY86" s="395"/>
      <c r="VMZ86" s="395"/>
      <c r="VNA86" s="395"/>
      <c r="VNB86" s="395"/>
      <c r="VNC86" s="395"/>
      <c r="VND86" s="395"/>
      <c r="VNE86" s="395"/>
      <c r="VNF86" s="395"/>
      <c r="VNG86" s="395"/>
      <c r="VNH86" s="395"/>
      <c r="VNI86" s="395"/>
      <c r="VNJ86" s="395"/>
      <c r="VNK86" s="395"/>
      <c r="VNL86" s="395"/>
      <c r="VNM86" s="395"/>
      <c r="VNN86" s="395"/>
      <c r="VNO86" s="395"/>
      <c r="VNP86" s="395"/>
      <c r="VNQ86" s="395"/>
      <c r="VNR86" s="395"/>
      <c r="VNS86" s="395"/>
      <c r="VNT86" s="395"/>
      <c r="VNU86" s="395"/>
      <c r="VNV86" s="395"/>
      <c r="VNW86" s="395"/>
      <c r="VNX86" s="395"/>
      <c r="VNY86" s="395"/>
      <c r="VNZ86" s="395"/>
      <c r="VOA86" s="395"/>
      <c r="VOB86" s="395"/>
      <c r="VOC86" s="395"/>
      <c r="VOD86" s="395"/>
      <c r="VOE86" s="395"/>
      <c r="VOF86" s="395"/>
      <c r="VOG86" s="395"/>
      <c r="VOH86" s="395"/>
      <c r="VOI86" s="395"/>
      <c r="VOJ86" s="395"/>
      <c r="VOK86" s="395"/>
      <c r="VOL86" s="395"/>
      <c r="VOM86" s="395"/>
      <c r="VON86" s="395"/>
      <c r="VOO86" s="395"/>
      <c r="VOP86" s="395"/>
      <c r="VOQ86" s="395"/>
      <c r="VOR86" s="395"/>
      <c r="VOS86" s="395"/>
      <c r="VOT86" s="395"/>
      <c r="VOU86" s="395"/>
      <c r="VOV86" s="395"/>
      <c r="VOW86" s="395"/>
      <c r="VOX86" s="395"/>
      <c r="VOY86" s="395"/>
      <c r="VOZ86" s="395"/>
      <c r="VPA86" s="395"/>
      <c r="VPB86" s="395"/>
      <c r="VPC86" s="395"/>
      <c r="VPD86" s="395"/>
      <c r="VPE86" s="395"/>
      <c r="VPF86" s="395"/>
      <c r="VPG86" s="395"/>
      <c r="VPH86" s="395"/>
      <c r="VPI86" s="395"/>
      <c r="VPJ86" s="395"/>
      <c r="VPK86" s="395"/>
      <c r="VPL86" s="395"/>
      <c r="VPM86" s="395"/>
      <c r="VPN86" s="395"/>
      <c r="VPO86" s="395"/>
      <c r="VPP86" s="395"/>
      <c r="VPQ86" s="395"/>
      <c r="VPR86" s="395"/>
      <c r="VPS86" s="395"/>
      <c r="VPT86" s="395"/>
      <c r="VPU86" s="395"/>
      <c r="VPV86" s="395"/>
      <c r="VPW86" s="395"/>
      <c r="VPX86" s="395"/>
      <c r="VPY86" s="395"/>
      <c r="VPZ86" s="395"/>
      <c r="VQA86" s="395"/>
      <c r="VQB86" s="395"/>
      <c r="VQC86" s="395"/>
      <c r="VQD86" s="395"/>
      <c r="VQE86" s="395"/>
      <c r="VQF86" s="395"/>
      <c r="VQG86" s="395"/>
      <c r="VQH86" s="395"/>
      <c r="VQI86" s="395"/>
      <c r="VQJ86" s="395"/>
      <c r="VQK86" s="395"/>
      <c r="VQL86" s="395"/>
      <c r="VQM86" s="395"/>
      <c r="VQN86" s="395"/>
      <c r="VQO86" s="395"/>
      <c r="VQP86" s="395"/>
      <c r="VQQ86" s="395"/>
      <c r="VQR86" s="395"/>
      <c r="VQS86" s="395"/>
      <c r="VQT86" s="395"/>
      <c r="VQU86" s="395"/>
      <c r="VQV86" s="395"/>
      <c r="VQW86" s="395"/>
      <c r="VQX86" s="395"/>
      <c r="VQY86" s="395"/>
      <c r="VQZ86" s="395"/>
      <c r="VRA86" s="395"/>
      <c r="VRB86" s="395"/>
      <c r="VRC86" s="395"/>
      <c r="VRD86" s="395"/>
      <c r="VRE86" s="395"/>
      <c r="VRF86" s="395"/>
      <c r="VRG86" s="395"/>
      <c r="VRH86" s="395"/>
      <c r="VRI86" s="395"/>
      <c r="VRJ86" s="395"/>
      <c r="VRK86" s="395"/>
      <c r="VRL86" s="395"/>
      <c r="VRM86" s="395"/>
      <c r="VRN86" s="395"/>
      <c r="VRO86" s="395"/>
      <c r="VRP86" s="395"/>
      <c r="VRQ86" s="395"/>
      <c r="VRR86" s="395"/>
      <c r="VRS86" s="395"/>
      <c r="VRT86" s="395"/>
      <c r="VRU86" s="395"/>
      <c r="VRV86" s="395"/>
      <c r="VRW86" s="395"/>
      <c r="VRX86" s="395"/>
      <c r="VRY86" s="395"/>
      <c r="VRZ86" s="395"/>
      <c r="VSA86" s="395"/>
      <c r="VSB86" s="395"/>
      <c r="VSC86" s="395"/>
      <c r="VSD86" s="395"/>
      <c r="VSE86" s="395"/>
      <c r="VSF86" s="395"/>
      <c r="VSG86" s="395"/>
      <c r="VSH86" s="395"/>
      <c r="VSI86" s="395"/>
      <c r="VSJ86" s="395"/>
      <c r="VSK86" s="395"/>
      <c r="VSL86" s="395"/>
      <c r="VSM86" s="395"/>
      <c r="VSN86" s="395"/>
      <c r="VSO86" s="395"/>
      <c r="VSP86" s="395"/>
      <c r="VSQ86" s="395"/>
      <c r="VSR86" s="395"/>
      <c r="VSS86" s="395"/>
      <c r="VST86" s="395"/>
      <c r="VSU86" s="395"/>
      <c r="VSV86" s="395"/>
      <c r="VSW86" s="395"/>
      <c r="VSX86" s="395"/>
      <c r="VSY86" s="395"/>
      <c r="VSZ86" s="395"/>
      <c r="VTA86" s="395"/>
      <c r="VTB86" s="395"/>
      <c r="VTC86" s="395"/>
      <c r="VTD86" s="395"/>
      <c r="VTE86" s="395"/>
      <c r="VTF86" s="395"/>
      <c r="VTG86" s="395"/>
      <c r="VTH86" s="395"/>
      <c r="VTI86" s="395"/>
      <c r="VTJ86" s="395"/>
      <c r="VTK86" s="395"/>
      <c r="VTL86" s="395"/>
      <c r="VTM86" s="395"/>
      <c r="VTN86" s="395"/>
      <c r="VTO86" s="395"/>
      <c r="VTP86" s="395"/>
      <c r="VTQ86" s="395"/>
      <c r="VTR86" s="395"/>
      <c r="VTS86" s="395"/>
      <c r="VTT86" s="395"/>
      <c r="VTU86" s="395"/>
      <c r="VTV86" s="395"/>
      <c r="VTW86" s="395"/>
      <c r="VTX86" s="395"/>
      <c r="VTY86" s="395"/>
      <c r="VTZ86" s="395"/>
      <c r="VUA86" s="395"/>
      <c r="VUB86" s="395"/>
      <c r="VUC86" s="395"/>
      <c r="VUD86" s="395"/>
      <c r="VUE86" s="395"/>
      <c r="VUF86" s="395"/>
      <c r="VUG86" s="395"/>
      <c r="VUH86" s="395"/>
      <c r="VUI86" s="395"/>
      <c r="VUJ86" s="395"/>
      <c r="VUK86" s="395"/>
      <c r="VUL86" s="395"/>
      <c r="VUM86" s="395"/>
      <c r="VUN86" s="395"/>
      <c r="VUO86" s="395"/>
      <c r="VUP86" s="395"/>
      <c r="VUQ86" s="395"/>
      <c r="VUR86" s="395"/>
      <c r="VUS86" s="395"/>
      <c r="VUT86" s="395"/>
      <c r="VUU86" s="395"/>
      <c r="VUV86" s="395"/>
      <c r="VUW86" s="395"/>
      <c r="VUX86" s="395"/>
      <c r="VUY86" s="395"/>
      <c r="VUZ86" s="395"/>
      <c r="VVA86" s="395"/>
      <c r="VVB86" s="395"/>
      <c r="VVC86" s="395"/>
      <c r="VVD86" s="395"/>
      <c r="VVE86" s="395"/>
      <c r="VVF86" s="395"/>
      <c r="VVG86" s="395"/>
      <c r="VVH86" s="395"/>
      <c r="VVI86" s="395"/>
      <c r="VVJ86" s="395"/>
      <c r="VVK86" s="395"/>
      <c r="VVL86" s="395"/>
      <c r="VVM86" s="395"/>
      <c r="VVN86" s="395"/>
      <c r="VVO86" s="395"/>
      <c r="VVP86" s="395"/>
      <c r="VVQ86" s="395"/>
      <c r="VVR86" s="395"/>
      <c r="VVS86" s="395"/>
      <c r="VVT86" s="395"/>
      <c r="VVU86" s="395"/>
      <c r="VVV86" s="395"/>
      <c r="VVW86" s="395"/>
      <c r="VVX86" s="395"/>
      <c r="VVY86" s="395"/>
      <c r="VVZ86" s="395"/>
      <c r="VWA86" s="395"/>
      <c r="VWB86" s="395"/>
      <c r="VWC86" s="395"/>
      <c r="VWD86" s="395"/>
      <c r="VWE86" s="395"/>
      <c r="VWF86" s="395"/>
      <c r="VWG86" s="395"/>
      <c r="VWH86" s="395"/>
      <c r="VWI86" s="395"/>
      <c r="VWJ86" s="395"/>
      <c r="VWK86" s="395"/>
      <c r="VWL86" s="395"/>
      <c r="VWM86" s="395"/>
      <c r="VWN86" s="395"/>
      <c r="VWO86" s="395"/>
      <c r="VWP86" s="395"/>
      <c r="VWQ86" s="395"/>
      <c r="VWR86" s="395"/>
      <c r="VWS86" s="395"/>
      <c r="VWT86" s="395"/>
      <c r="VWU86" s="395"/>
      <c r="VWV86" s="395"/>
      <c r="VWW86" s="395"/>
      <c r="VWX86" s="395"/>
      <c r="VWY86" s="395"/>
      <c r="VWZ86" s="395"/>
      <c r="VXA86" s="395"/>
      <c r="VXB86" s="395"/>
      <c r="VXC86" s="395"/>
      <c r="VXD86" s="395"/>
      <c r="VXE86" s="395"/>
      <c r="VXF86" s="395"/>
      <c r="VXG86" s="395"/>
      <c r="VXH86" s="395"/>
      <c r="VXI86" s="395"/>
      <c r="VXJ86" s="395"/>
      <c r="VXK86" s="395"/>
      <c r="VXL86" s="395"/>
      <c r="VXM86" s="395"/>
      <c r="VXN86" s="395"/>
      <c r="VXO86" s="395"/>
      <c r="VXP86" s="395"/>
      <c r="VXQ86" s="395"/>
      <c r="VXR86" s="395"/>
      <c r="VXS86" s="395"/>
      <c r="VXT86" s="395"/>
      <c r="VXU86" s="395"/>
      <c r="VXV86" s="395"/>
      <c r="VXW86" s="395"/>
      <c r="VXX86" s="395"/>
      <c r="VXY86" s="395"/>
      <c r="VXZ86" s="395"/>
      <c r="VYA86" s="395"/>
      <c r="VYB86" s="395"/>
      <c r="VYC86" s="395"/>
      <c r="VYD86" s="395"/>
      <c r="VYE86" s="395"/>
      <c r="VYF86" s="395"/>
      <c r="VYG86" s="395"/>
      <c r="VYH86" s="395"/>
      <c r="VYI86" s="395"/>
      <c r="VYJ86" s="395"/>
      <c r="VYK86" s="395"/>
      <c r="VYL86" s="395"/>
      <c r="VYM86" s="395"/>
      <c r="VYN86" s="395"/>
      <c r="VYO86" s="395"/>
      <c r="VYP86" s="395"/>
      <c r="VYQ86" s="395"/>
      <c r="VYR86" s="395"/>
      <c r="VYS86" s="395"/>
      <c r="VYT86" s="395"/>
      <c r="VYU86" s="395"/>
      <c r="VYV86" s="395"/>
      <c r="VYW86" s="395"/>
      <c r="VYX86" s="395"/>
      <c r="VYY86" s="395"/>
      <c r="VYZ86" s="395"/>
      <c r="VZA86" s="395"/>
      <c r="VZB86" s="395"/>
      <c r="VZC86" s="395"/>
      <c r="VZD86" s="395"/>
      <c r="VZE86" s="395"/>
      <c r="VZF86" s="395"/>
      <c r="VZG86" s="395"/>
      <c r="VZH86" s="395"/>
      <c r="VZI86" s="395"/>
      <c r="VZJ86" s="395"/>
      <c r="VZK86" s="395"/>
      <c r="VZL86" s="395"/>
      <c r="VZM86" s="395"/>
      <c r="VZN86" s="395"/>
      <c r="VZO86" s="395"/>
      <c r="VZP86" s="395"/>
      <c r="VZQ86" s="395"/>
      <c r="VZR86" s="395"/>
      <c r="VZS86" s="395"/>
      <c r="VZT86" s="395"/>
      <c r="VZU86" s="395"/>
      <c r="VZV86" s="395"/>
      <c r="VZW86" s="395"/>
      <c r="VZX86" s="395"/>
      <c r="VZY86" s="395"/>
      <c r="VZZ86" s="395"/>
      <c r="WAA86" s="395"/>
      <c r="WAB86" s="395"/>
      <c r="WAC86" s="395"/>
      <c r="WAD86" s="395"/>
      <c r="WAE86" s="395"/>
      <c r="WAF86" s="395"/>
      <c r="WAG86" s="395"/>
      <c r="WAH86" s="395"/>
      <c r="WAI86" s="395"/>
      <c r="WAJ86" s="395"/>
      <c r="WAK86" s="395"/>
      <c r="WAL86" s="395"/>
      <c r="WAM86" s="395"/>
      <c r="WAN86" s="395"/>
      <c r="WAO86" s="395"/>
      <c r="WAP86" s="395"/>
      <c r="WAQ86" s="395"/>
      <c r="WAR86" s="395"/>
      <c r="WAS86" s="395"/>
      <c r="WAT86" s="395"/>
      <c r="WAU86" s="395"/>
      <c r="WAV86" s="395"/>
      <c r="WAW86" s="395"/>
      <c r="WAX86" s="395"/>
      <c r="WAY86" s="395"/>
      <c r="WAZ86" s="395"/>
      <c r="WBA86" s="395"/>
      <c r="WBB86" s="395"/>
      <c r="WBC86" s="395"/>
      <c r="WBD86" s="395"/>
      <c r="WBE86" s="395"/>
      <c r="WBF86" s="395"/>
      <c r="WBG86" s="395"/>
      <c r="WBH86" s="395"/>
      <c r="WBI86" s="395"/>
      <c r="WBJ86" s="395"/>
      <c r="WBK86" s="395"/>
      <c r="WBL86" s="395"/>
      <c r="WBM86" s="395"/>
      <c r="WBN86" s="395"/>
      <c r="WBO86" s="395"/>
      <c r="WBP86" s="395"/>
      <c r="WBQ86" s="395"/>
      <c r="WBR86" s="395"/>
      <c r="WBS86" s="395"/>
      <c r="WBT86" s="395"/>
      <c r="WBU86" s="395"/>
      <c r="WBV86" s="395"/>
      <c r="WBW86" s="395"/>
      <c r="WBX86" s="395"/>
      <c r="WBY86" s="395"/>
      <c r="WBZ86" s="395"/>
      <c r="WCA86" s="395"/>
      <c r="WCB86" s="395"/>
      <c r="WCC86" s="395"/>
      <c r="WCD86" s="395"/>
      <c r="WCE86" s="395"/>
      <c r="WCF86" s="395"/>
      <c r="WCG86" s="395"/>
      <c r="WCH86" s="395"/>
      <c r="WCI86" s="395"/>
      <c r="WCJ86" s="395"/>
      <c r="WCK86" s="395"/>
      <c r="WCL86" s="395"/>
      <c r="WCM86" s="395"/>
      <c r="WCN86" s="395"/>
      <c r="WCO86" s="395"/>
      <c r="WCP86" s="395"/>
      <c r="WCQ86" s="395"/>
      <c r="WCR86" s="395"/>
      <c r="WCS86" s="395"/>
      <c r="WCT86" s="395"/>
      <c r="WCU86" s="395"/>
      <c r="WCV86" s="395"/>
      <c r="WCW86" s="395"/>
      <c r="WCX86" s="395"/>
      <c r="WCY86" s="395"/>
      <c r="WCZ86" s="395"/>
      <c r="WDA86" s="395"/>
      <c r="WDB86" s="395"/>
      <c r="WDC86" s="395"/>
      <c r="WDD86" s="395"/>
      <c r="WDE86" s="395"/>
      <c r="WDF86" s="395"/>
      <c r="WDG86" s="395"/>
      <c r="WDH86" s="395"/>
      <c r="WDI86" s="395"/>
      <c r="WDJ86" s="395"/>
      <c r="WDK86" s="395"/>
      <c r="WDL86" s="395"/>
      <c r="WDM86" s="395"/>
      <c r="WDN86" s="395"/>
      <c r="WDO86" s="395"/>
      <c r="WDP86" s="395"/>
      <c r="WDQ86" s="395"/>
      <c r="WDR86" s="395"/>
      <c r="WDS86" s="395"/>
      <c r="WDT86" s="395"/>
      <c r="WDU86" s="395"/>
      <c r="WDV86" s="395"/>
      <c r="WDW86" s="395"/>
      <c r="WDX86" s="395"/>
      <c r="WDY86" s="395"/>
      <c r="WDZ86" s="395"/>
      <c r="WEA86" s="395"/>
      <c r="WEB86" s="395"/>
      <c r="WEC86" s="395"/>
      <c r="WED86" s="395"/>
      <c r="WEE86" s="395"/>
      <c r="WEF86" s="395"/>
      <c r="WEG86" s="395"/>
      <c r="WEH86" s="395"/>
      <c r="WEI86" s="395"/>
      <c r="WEJ86" s="395"/>
      <c r="WEK86" s="395"/>
      <c r="WEL86" s="395"/>
      <c r="WEM86" s="395"/>
      <c r="WEN86" s="395"/>
      <c r="WEO86" s="395"/>
      <c r="WEP86" s="395"/>
      <c r="WEQ86" s="395"/>
      <c r="WER86" s="395"/>
      <c r="WES86" s="395"/>
      <c r="WET86" s="395"/>
      <c r="WEU86" s="395"/>
      <c r="WEV86" s="395"/>
      <c r="WEW86" s="395"/>
      <c r="WEX86" s="395"/>
      <c r="WEY86" s="395"/>
      <c r="WEZ86" s="395"/>
      <c r="WFA86" s="395"/>
      <c r="WFB86" s="395"/>
      <c r="WFC86" s="395"/>
      <c r="WFD86" s="395"/>
      <c r="WFE86" s="395"/>
      <c r="WFF86" s="395"/>
      <c r="WFG86" s="395"/>
      <c r="WFH86" s="395"/>
      <c r="WFI86" s="395"/>
      <c r="WFJ86" s="395"/>
      <c r="WFK86" s="395"/>
      <c r="WFL86" s="395"/>
      <c r="WFM86" s="395"/>
      <c r="WFN86" s="395"/>
      <c r="WFO86" s="395"/>
      <c r="WFP86" s="395"/>
      <c r="WFQ86" s="395"/>
      <c r="WFR86" s="395"/>
      <c r="WFS86" s="395"/>
      <c r="WFT86" s="395"/>
      <c r="WFU86" s="395"/>
      <c r="WFV86" s="395"/>
      <c r="WFW86" s="395"/>
      <c r="WFX86" s="395"/>
      <c r="WFY86" s="395"/>
      <c r="WFZ86" s="395"/>
      <c r="WGA86" s="395"/>
      <c r="WGB86" s="395"/>
      <c r="WGC86" s="395"/>
      <c r="WGD86" s="395"/>
      <c r="WGE86" s="395"/>
      <c r="WGF86" s="395"/>
      <c r="WGG86" s="395"/>
      <c r="WGH86" s="395"/>
      <c r="WGI86" s="395"/>
      <c r="WGJ86" s="395"/>
      <c r="WGK86" s="395"/>
      <c r="WGL86" s="395"/>
      <c r="WGM86" s="395"/>
      <c r="WGN86" s="395"/>
      <c r="WGO86" s="395"/>
      <c r="WGP86" s="395"/>
      <c r="WGQ86" s="395"/>
      <c r="WGR86" s="395"/>
      <c r="WGS86" s="395"/>
      <c r="WGT86" s="395"/>
      <c r="WGU86" s="395"/>
      <c r="WGV86" s="395"/>
      <c r="WGW86" s="395"/>
      <c r="WGX86" s="395"/>
      <c r="WGY86" s="395"/>
      <c r="WGZ86" s="395"/>
      <c r="WHA86" s="395"/>
      <c r="WHB86" s="395"/>
      <c r="WHC86" s="395"/>
      <c r="WHD86" s="395"/>
      <c r="WHE86" s="395"/>
      <c r="WHF86" s="395"/>
      <c r="WHG86" s="395"/>
      <c r="WHH86" s="395"/>
      <c r="WHI86" s="395"/>
      <c r="WHJ86" s="395"/>
      <c r="WHK86" s="395"/>
      <c r="WHL86" s="395"/>
      <c r="WHM86" s="395"/>
      <c r="WHN86" s="395"/>
      <c r="WHO86" s="395"/>
      <c r="WHP86" s="395"/>
      <c r="WHQ86" s="395"/>
      <c r="WHR86" s="395"/>
      <c r="WHS86" s="395"/>
      <c r="WHT86" s="395"/>
      <c r="WHU86" s="395"/>
      <c r="WHV86" s="395"/>
      <c r="WHW86" s="395"/>
      <c r="WHX86" s="395"/>
      <c r="WHY86" s="395"/>
      <c r="WHZ86" s="395"/>
      <c r="WIA86" s="395"/>
      <c r="WIB86" s="395"/>
      <c r="WIC86" s="395"/>
      <c r="WID86" s="395"/>
      <c r="WIE86" s="395"/>
      <c r="WIF86" s="395"/>
      <c r="WIG86" s="395"/>
      <c r="WIH86" s="395"/>
      <c r="WII86" s="395"/>
      <c r="WIJ86" s="395"/>
      <c r="WIK86" s="395"/>
      <c r="WIL86" s="395"/>
      <c r="WIM86" s="395"/>
      <c r="WIN86" s="395"/>
      <c r="WIO86" s="395"/>
      <c r="WIP86" s="395"/>
      <c r="WIQ86" s="395"/>
      <c r="WIR86" s="395"/>
      <c r="WIS86" s="395"/>
      <c r="WIT86" s="395"/>
      <c r="WIU86" s="395"/>
      <c r="WIV86" s="395"/>
      <c r="WIW86" s="395"/>
      <c r="WIX86" s="395"/>
      <c r="WIY86" s="395"/>
      <c r="WIZ86" s="395"/>
      <c r="WJA86" s="395"/>
      <c r="WJB86" s="395"/>
      <c r="WJC86" s="395"/>
      <c r="WJD86" s="395"/>
      <c r="WJE86" s="395"/>
      <c r="WJF86" s="395"/>
      <c r="WJG86" s="395"/>
      <c r="WJH86" s="395"/>
      <c r="WJI86" s="395"/>
      <c r="WJJ86" s="395"/>
      <c r="WJK86" s="395"/>
      <c r="WJL86" s="395"/>
      <c r="WJM86" s="395"/>
      <c r="WJN86" s="395"/>
      <c r="WJO86" s="395"/>
      <c r="WJP86" s="395"/>
      <c r="WJQ86" s="395"/>
      <c r="WJR86" s="395"/>
      <c r="WJS86" s="395"/>
      <c r="WJT86" s="395"/>
      <c r="WJU86" s="395"/>
      <c r="WJV86" s="395"/>
      <c r="WJW86" s="395"/>
      <c r="WJX86" s="395"/>
      <c r="WJY86" s="395"/>
      <c r="WJZ86" s="395"/>
      <c r="WKA86" s="395"/>
      <c r="WKB86" s="395"/>
      <c r="WKC86" s="395"/>
      <c r="WKD86" s="395"/>
      <c r="WKE86" s="395"/>
      <c r="WKF86" s="395"/>
      <c r="WKG86" s="395"/>
      <c r="WKH86" s="395"/>
      <c r="WKI86" s="395"/>
      <c r="WKJ86" s="395"/>
      <c r="WKK86" s="395"/>
      <c r="WKL86" s="395"/>
      <c r="WKM86" s="395"/>
      <c r="WKN86" s="395"/>
      <c r="WKO86" s="395"/>
      <c r="WKP86" s="395"/>
      <c r="WKQ86" s="395"/>
      <c r="WKR86" s="395"/>
      <c r="WKS86" s="395"/>
      <c r="WKT86" s="395"/>
      <c r="WKU86" s="395"/>
      <c r="WKV86" s="395"/>
      <c r="WKW86" s="395"/>
      <c r="WKX86" s="395"/>
      <c r="WKY86" s="395"/>
      <c r="WKZ86" s="395"/>
      <c r="WLA86" s="395"/>
      <c r="WLB86" s="395"/>
      <c r="WLC86" s="395"/>
      <c r="WLD86" s="395"/>
      <c r="WLE86" s="395"/>
      <c r="WLF86" s="395"/>
      <c r="WLG86" s="395"/>
      <c r="WLH86" s="395"/>
      <c r="WLI86" s="395"/>
      <c r="WLJ86" s="395"/>
      <c r="WLK86" s="395"/>
      <c r="WLL86" s="395"/>
      <c r="WLM86" s="395"/>
      <c r="WLN86" s="395"/>
      <c r="WLO86" s="395"/>
      <c r="WLP86" s="395"/>
      <c r="WLQ86" s="395"/>
      <c r="WLR86" s="395"/>
      <c r="WLS86" s="395"/>
      <c r="WLT86" s="395"/>
      <c r="WLU86" s="395"/>
      <c r="WLV86" s="395"/>
      <c r="WLW86" s="395"/>
      <c r="WLX86" s="395"/>
      <c r="WLY86" s="395"/>
      <c r="WLZ86" s="395"/>
      <c r="WMA86" s="395"/>
      <c r="WMB86" s="395"/>
      <c r="WMC86" s="395"/>
      <c r="WMD86" s="395"/>
      <c r="WME86" s="395"/>
      <c r="WMF86" s="395"/>
      <c r="WMG86" s="395"/>
      <c r="WMH86" s="395"/>
      <c r="WMI86" s="395"/>
      <c r="WMJ86" s="395"/>
      <c r="WMK86" s="395"/>
      <c r="WML86" s="395"/>
      <c r="WMM86" s="395"/>
      <c r="WMN86" s="395"/>
      <c r="WMO86" s="395"/>
      <c r="WMP86" s="395"/>
      <c r="WMQ86" s="395"/>
      <c r="WMR86" s="395"/>
      <c r="WMS86" s="395"/>
      <c r="WMT86" s="395"/>
      <c r="WMU86" s="395"/>
      <c r="WMV86" s="395"/>
      <c r="WMW86" s="395"/>
      <c r="WMX86" s="395"/>
      <c r="WMY86" s="395"/>
      <c r="WMZ86" s="395"/>
      <c r="WNA86" s="395"/>
      <c r="WNB86" s="395"/>
      <c r="WNC86" s="395"/>
      <c r="WND86" s="395"/>
      <c r="WNE86" s="395"/>
      <c r="WNF86" s="395"/>
      <c r="WNG86" s="395"/>
      <c r="WNH86" s="395"/>
      <c r="WNI86" s="395"/>
      <c r="WNJ86" s="395"/>
      <c r="WNK86" s="395"/>
      <c r="WNL86" s="395"/>
      <c r="WNM86" s="395"/>
      <c r="WNN86" s="395"/>
      <c r="WNO86" s="395"/>
      <c r="WNP86" s="395"/>
      <c r="WNQ86" s="395"/>
      <c r="WNR86" s="395"/>
      <c r="WNS86" s="395"/>
      <c r="WNT86" s="395"/>
      <c r="WNU86" s="395"/>
      <c r="WNV86" s="395"/>
      <c r="WNW86" s="395"/>
      <c r="WNX86" s="395"/>
      <c r="WNY86" s="395"/>
      <c r="WNZ86" s="395"/>
      <c r="WOA86" s="395"/>
      <c r="WOB86" s="395"/>
      <c r="WOC86" s="395"/>
      <c r="WOD86" s="395"/>
      <c r="WOE86" s="395"/>
      <c r="WOF86" s="395"/>
      <c r="WOG86" s="395"/>
      <c r="WOH86" s="395"/>
      <c r="WOI86" s="395"/>
      <c r="WOJ86" s="395"/>
      <c r="WOK86" s="395"/>
      <c r="WOL86" s="395"/>
      <c r="WOM86" s="395"/>
      <c r="WON86" s="395"/>
      <c r="WOO86" s="395"/>
      <c r="WOP86" s="395"/>
      <c r="WOQ86" s="395"/>
      <c r="WOR86" s="395"/>
      <c r="WOS86" s="395"/>
      <c r="WOT86" s="395"/>
      <c r="WOU86" s="395"/>
      <c r="WOV86" s="395"/>
      <c r="WOW86" s="395"/>
      <c r="WOX86" s="395"/>
      <c r="WOY86" s="395"/>
      <c r="WOZ86" s="395"/>
      <c r="WPA86" s="395"/>
      <c r="WPB86" s="395"/>
      <c r="WPC86" s="395"/>
      <c r="WPD86" s="395"/>
      <c r="WPE86" s="395"/>
      <c r="WPF86" s="395"/>
      <c r="WPG86" s="395"/>
      <c r="WPH86" s="395"/>
      <c r="WPI86" s="395"/>
      <c r="WPJ86" s="395"/>
      <c r="WPK86" s="395"/>
      <c r="WPL86" s="395"/>
      <c r="WPM86" s="395"/>
      <c r="WPN86" s="395"/>
      <c r="WPO86" s="395"/>
      <c r="WPP86" s="395"/>
      <c r="WPQ86" s="395"/>
      <c r="WPR86" s="395"/>
      <c r="WPS86" s="395"/>
      <c r="WPT86" s="395"/>
      <c r="WPU86" s="395"/>
      <c r="WPV86" s="395"/>
      <c r="WPW86" s="395"/>
      <c r="WPX86" s="395"/>
      <c r="WPY86" s="395"/>
      <c r="WPZ86" s="395"/>
      <c r="WQA86" s="395"/>
      <c r="WQB86" s="395"/>
      <c r="WQC86" s="395"/>
      <c r="WQD86" s="395"/>
      <c r="WQE86" s="395"/>
      <c r="WQF86" s="395"/>
      <c r="WQG86" s="395"/>
      <c r="WQH86" s="395"/>
      <c r="WQI86" s="395"/>
      <c r="WQJ86" s="395"/>
      <c r="WQK86" s="395"/>
      <c r="WQL86" s="395"/>
      <c r="WQM86" s="395"/>
      <c r="WQN86" s="395"/>
      <c r="WQO86" s="395"/>
      <c r="WQP86" s="395"/>
      <c r="WQQ86" s="395"/>
      <c r="WQR86" s="395"/>
      <c r="WQS86" s="395"/>
      <c r="WQT86" s="395"/>
      <c r="WQU86" s="395"/>
      <c r="WQV86" s="395"/>
      <c r="WQW86" s="395"/>
      <c r="WQX86" s="395"/>
      <c r="WQY86" s="395"/>
      <c r="WQZ86" s="395"/>
      <c r="WRA86" s="395"/>
      <c r="WRB86" s="395"/>
      <c r="WRC86" s="395"/>
      <c r="WRD86" s="395"/>
      <c r="WRE86" s="395"/>
      <c r="WRF86" s="395"/>
      <c r="WRG86" s="395"/>
      <c r="WRH86" s="395"/>
      <c r="WRI86" s="395"/>
      <c r="WRJ86" s="395"/>
      <c r="WRK86" s="395"/>
      <c r="WRL86" s="395"/>
      <c r="WRM86" s="395"/>
      <c r="WRN86" s="395"/>
      <c r="WRO86" s="395"/>
      <c r="WRP86" s="395"/>
      <c r="WRQ86" s="395"/>
      <c r="WRR86" s="395"/>
      <c r="WRS86" s="395"/>
      <c r="WRT86" s="395"/>
      <c r="WRU86" s="395"/>
      <c r="WRV86" s="395"/>
      <c r="WRW86" s="395"/>
      <c r="WRX86" s="395"/>
      <c r="WRY86" s="395"/>
      <c r="WRZ86" s="395"/>
      <c r="WSA86" s="395"/>
      <c r="WSB86" s="395"/>
      <c r="WSC86" s="395"/>
      <c r="WSD86" s="395"/>
      <c r="WSE86" s="395"/>
      <c r="WSF86" s="395"/>
      <c r="WSG86" s="395"/>
      <c r="WSH86" s="395"/>
      <c r="WSI86" s="395"/>
      <c r="WSJ86" s="395"/>
      <c r="WSK86" s="395"/>
      <c r="WSL86" s="395"/>
      <c r="WSM86" s="395"/>
      <c r="WSN86" s="395"/>
      <c r="WSO86" s="395"/>
      <c r="WSP86" s="395"/>
      <c r="WSQ86" s="395"/>
      <c r="WSR86" s="395"/>
      <c r="WSS86" s="395"/>
      <c r="WST86" s="395"/>
      <c r="WSU86" s="395"/>
      <c r="WSV86" s="395"/>
      <c r="WSW86" s="395"/>
      <c r="WSX86" s="395"/>
      <c r="WSY86" s="395"/>
      <c r="WSZ86" s="395"/>
      <c r="WTA86" s="395"/>
      <c r="WTB86" s="395"/>
      <c r="WTC86" s="395"/>
      <c r="WTD86" s="395"/>
      <c r="WTE86" s="395"/>
      <c r="WTF86" s="395"/>
      <c r="WTG86" s="395"/>
      <c r="WTH86" s="395"/>
      <c r="WTI86" s="395"/>
      <c r="WTJ86" s="395"/>
      <c r="WTK86" s="395"/>
      <c r="WTL86" s="395"/>
      <c r="WTM86" s="395"/>
      <c r="WTN86" s="395"/>
      <c r="WTO86" s="395"/>
      <c r="WTP86" s="395"/>
      <c r="WTQ86" s="395"/>
      <c r="WTR86" s="395"/>
      <c r="WTS86" s="395"/>
      <c r="WTT86" s="395"/>
    </row>
  </sheetData>
  <mergeCells count="48">
    <mergeCell ref="B14:E14"/>
    <mergeCell ref="B11:E11"/>
    <mergeCell ref="B13:E13"/>
    <mergeCell ref="Q7:R7"/>
    <mergeCell ref="L8:N8"/>
    <mergeCell ref="Q8:R8"/>
    <mergeCell ref="L9:N9"/>
    <mergeCell ref="G8:J8"/>
    <mergeCell ref="G9:J9"/>
    <mergeCell ref="Q9:R9"/>
    <mergeCell ref="B8:E8"/>
    <mergeCell ref="B9:E9"/>
    <mergeCell ref="B12:E12"/>
    <mergeCell ref="B10:E10"/>
    <mergeCell ref="Q12:R12"/>
    <mergeCell ref="B3:R3"/>
    <mergeCell ref="B4:E6"/>
    <mergeCell ref="L4:N6"/>
    <mergeCell ref="P4:R4"/>
    <mergeCell ref="Q5:R5"/>
    <mergeCell ref="Q6:R6"/>
    <mergeCell ref="G4:J6"/>
    <mergeCell ref="Q15:R15"/>
    <mergeCell ref="G14:J14"/>
    <mergeCell ref="Q14:R14"/>
    <mergeCell ref="G10:J10"/>
    <mergeCell ref="G11:J11"/>
    <mergeCell ref="L14:N14"/>
    <mergeCell ref="L11:N11"/>
    <mergeCell ref="Q11:R11"/>
    <mergeCell ref="G12:J12"/>
    <mergeCell ref="G13:J13"/>
    <mergeCell ref="L12:N12"/>
    <mergeCell ref="L13:N13"/>
    <mergeCell ref="L10:N10"/>
    <mergeCell ref="Q13:R13"/>
    <mergeCell ref="Q10:R10"/>
    <mergeCell ref="E72:N72"/>
    <mergeCell ref="B43:N43"/>
    <mergeCell ref="B48:R58"/>
    <mergeCell ref="B23:C23"/>
    <mergeCell ref="B44:R44"/>
    <mergeCell ref="B62:R65"/>
    <mergeCell ref="A72:C72"/>
    <mergeCell ref="G71:L71"/>
    <mergeCell ref="P72:R72"/>
    <mergeCell ref="A71:C71"/>
    <mergeCell ref="P71:R71"/>
  </mergeCells>
  <printOptions horizontalCentered="1"/>
  <pageMargins left="0.5" right="0.5" top="1" bottom="0.5" header="0.3" footer="0.3"/>
  <pageSetup paperSize="9" scale="85" firstPageNumber="28" fitToHeight="0" orientation="landscape" useFirstPageNumber="1" r:id="rId1"/>
  <headerFooter>
    <oddFooter>&amp;C&amp;"Open Sans,Regular"&amp;P</oddFooter>
  </headerFooter>
  <rowBreaks count="1" manualBreakCount="1">
    <brk id="40" max="3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R318"/>
  <sheetViews>
    <sheetView zoomScale="80" zoomScaleNormal="80" workbookViewId="0">
      <pane xSplit="8" ySplit="1" topLeftCell="I2" activePane="bottomRight" state="frozen"/>
      <selection pane="topRight" activeCell="I1" sqref="I1"/>
      <selection pane="bottomLeft" activeCell="A2" sqref="A2"/>
      <selection pane="bottomRight" activeCell="G17" sqref="G17"/>
    </sheetView>
  </sheetViews>
  <sheetFormatPr defaultColWidth="9.26953125" defaultRowHeight="12.5"/>
  <cols>
    <col min="1" max="2" width="9.26953125" style="549"/>
    <col min="3" max="3" width="16" style="549" bestFit="1" customWidth="1"/>
    <col min="4" max="4" width="22" style="549" bestFit="1" customWidth="1"/>
    <col min="5" max="5" width="21" style="549" customWidth="1"/>
    <col min="6" max="6" width="18.26953125" style="549" customWidth="1"/>
    <col min="7" max="7" width="17.453125" style="549" customWidth="1"/>
    <col min="8" max="9" width="20" style="549" customWidth="1"/>
    <col min="10" max="11" width="16" style="549" customWidth="1"/>
    <col min="12" max="12" width="21" style="549" bestFit="1" customWidth="1"/>
    <col min="13" max="13" width="41.54296875" style="549" customWidth="1"/>
    <col min="14" max="14" width="38.26953125" style="549" customWidth="1"/>
    <col min="15" max="15" width="9.26953125" style="549"/>
    <col min="16" max="16" width="14.7265625" style="549" bestFit="1" customWidth="1"/>
    <col min="17" max="17" width="11.1796875" style="549" bestFit="1" customWidth="1"/>
    <col min="18" max="18" width="19.453125" style="549" customWidth="1"/>
    <col min="19" max="19" width="15.54296875" style="549" customWidth="1"/>
    <col min="20" max="20" width="19.7265625" style="549" customWidth="1"/>
    <col min="21" max="21" width="16" style="549" customWidth="1"/>
    <col min="22" max="22" width="16.453125" style="549" customWidth="1"/>
    <col min="23" max="23" width="14.1796875" style="549" customWidth="1"/>
    <col min="24" max="24" width="17.453125" style="549" customWidth="1"/>
    <col min="25" max="25" width="46.54296875" style="549" customWidth="1"/>
    <col min="26" max="16384" width="9.26953125" style="549"/>
  </cols>
  <sheetData>
    <row r="1" spans="1:17"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984" t="s">
        <v>3</v>
      </c>
    </row>
    <row r="2" spans="1:17" ht="14.5">
      <c r="A2" s="552" t="str">
        <f>LEFT(B2,1)</f>
        <v>1</v>
      </c>
      <c r="B2" s="716" t="str">
        <f t="shared" ref="B2" si="0">RIGHT(C2,8)</f>
        <v>10101010</v>
      </c>
      <c r="C2" s="601" t="s">
        <v>1016</v>
      </c>
      <c r="D2" s="601" t="s">
        <v>1017</v>
      </c>
      <c r="E2" s="602">
        <v>584779500</v>
      </c>
      <c r="F2" s="602">
        <v>0</v>
      </c>
      <c r="G2" s="602">
        <v>0</v>
      </c>
      <c r="H2" s="602">
        <v>584779500</v>
      </c>
      <c r="I2" s="602">
        <v>7488532.46</v>
      </c>
      <c r="J2" s="602">
        <v>0</v>
      </c>
      <c r="K2" s="602">
        <v>0</v>
      </c>
      <c r="L2" s="602">
        <v>7488532.46</v>
      </c>
      <c r="M2" s="549" t="str">
        <f>VLOOKUP(C2,TB!C:F,3,0)</f>
        <v xml:space="preserve">Freehold land </v>
      </c>
      <c r="N2" s="549" t="str">
        <f>VLOOKUP(C2,TB!C:F,4,0)</f>
        <v>Property, plant and equipment</v>
      </c>
      <c r="P2" s="813"/>
      <c r="Q2" s="813"/>
    </row>
    <row r="3" spans="1:17" ht="14.5">
      <c r="A3" s="552" t="str">
        <f t="shared" ref="A3:A66" si="1">LEFT(B3,1)</f>
        <v>1</v>
      </c>
      <c r="B3" s="716" t="str">
        <f t="shared" ref="B3:B66" si="2">RIGHT(C3,8)</f>
        <v>10101020</v>
      </c>
      <c r="C3" s="601" t="s">
        <v>330</v>
      </c>
      <c r="D3" s="601" t="s">
        <v>42</v>
      </c>
      <c r="E3" s="602">
        <v>943603502.70000005</v>
      </c>
      <c r="F3" s="602">
        <v>15719918.810000001</v>
      </c>
      <c r="G3" s="602">
        <v>0</v>
      </c>
      <c r="H3" s="602">
        <v>959323421.50999999</v>
      </c>
      <c r="I3" s="602">
        <v>12112552.91</v>
      </c>
      <c r="J3" s="602">
        <v>183498.48</v>
      </c>
      <c r="K3" s="602">
        <v>0</v>
      </c>
      <c r="L3" s="602">
        <v>12296051.390000001</v>
      </c>
      <c r="M3" s="549" t="str">
        <f>VLOOKUP(C3,TB!C:F,3,0)</f>
        <v>Factory building</v>
      </c>
      <c r="N3" s="549" t="str">
        <f>VLOOKUP(C3,TB!C:F,4,0)</f>
        <v>Property, plant and equipment</v>
      </c>
      <c r="P3" s="813"/>
      <c r="Q3" s="813"/>
    </row>
    <row r="4" spans="1:17" ht="14.5">
      <c r="A4" s="552" t="str">
        <f t="shared" si="1"/>
        <v>1</v>
      </c>
      <c r="B4" s="716" t="str">
        <f t="shared" si="2"/>
        <v>10101021</v>
      </c>
      <c r="C4" s="601" t="s">
        <v>698</v>
      </c>
      <c r="D4" s="601" t="s">
        <v>683</v>
      </c>
      <c r="E4" s="602">
        <v>102466.02</v>
      </c>
      <c r="F4" s="602">
        <v>0</v>
      </c>
      <c r="G4" s="602">
        <v>0</v>
      </c>
      <c r="H4" s="602">
        <v>102466.02</v>
      </c>
      <c r="I4" s="602">
        <v>1206.19</v>
      </c>
      <c r="J4" s="602">
        <v>0</v>
      </c>
      <c r="K4" s="602">
        <v>0</v>
      </c>
      <c r="L4" s="602">
        <v>1206.19</v>
      </c>
      <c r="M4" s="549" t="str">
        <f>VLOOKUP(C4,TB!C:F,3,0)</f>
        <v>Factory building</v>
      </c>
      <c r="N4" s="549" t="str">
        <f>VLOOKUP(C4,TB!C:F,4,0)</f>
        <v>Property, plant and equipment</v>
      </c>
      <c r="P4" s="813"/>
      <c r="Q4" s="813"/>
    </row>
    <row r="5" spans="1:17" ht="14.5">
      <c r="A5" s="552" t="str">
        <f t="shared" si="1"/>
        <v>1</v>
      </c>
      <c r="B5" s="716" t="str">
        <f t="shared" si="2"/>
        <v>10101025</v>
      </c>
      <c r="C5" s="601" t="s">
        <v>331</v>
      </c>
      <c r="D5" s="601" t="s">
        <v>68</v>
      </c>
      <c r="E5" s="602">
        <v>-162246081.33000001</v>
      </c>
      <c r="F5" s="602">
        <v>0</v>
      </c>
      <c r="G5" s="602">
        <v>14045036.539999999</v>
      </c>
      <c r="H5" s="602">
        <v>-176291117.87</v>
      </c>
      <c r="I5" s="602">
        <v>-2114871.15</v>
      </c>
      <c r="J5" s="602">
        <v>0</v>
      </c>
      <c r="K5" s="602">
        <v>181069.57</v>
      </c>
      <c r="L5" s="602">
        <v>-2295940.7200000002</v>
      </c>
      <c r="M5" s="549" t="str">
        <f>VLOOKUP(C5,TB!C:F,3,0)</f>
        <v>Acc. Dep. - Building</v>
      </c>
      <c r="N5" s="549" t="str">
        <f>VLOOKUP(C5,TB!C:F,4,0)</f>
        <v>Property, plant and equipment</v>
      </c>
      <c r="P5" s="813"/>
      <c r="Q5" s="813"/>
    </row>
    <row r="6" spans="1:17" ht="14.5">
      <c r="A6" s="552" t="str">
        <f t="shared" si="1"/>
        <v>1</v>
      </c>
      <c r="B6" s="716" t="str">
        <f t="shared" si="2"/>
        <v>10101026</v>
      </c>
      <c r="C6" s="601" t="s">
        <v>699</v>
      </c>
      <c r="D6" s="601" t="s">
        <v>649</v>
      </c>
      <c r="E6" s="602">
        <v>-68151524.409999996</v>
      </c>
      <c r="F6" s="602">
        <v>0</v>
      </c>
      <c r="G6" s="602">
        <v>4585076.25</v>
      </c>
      <c r="H6" s="602">
        <v>-72736600.659999996</v>
      </c>
      <c r="I6" s="602">
        <v>-859212.94</v>
      </c>
      <c r="J6" s="602">
        <v>0</v>
      </c>
      <c r="K6" s="602">
        <v>57794.64</v>
      </c>
      <c r="L6" s="602">
        <v>-917007.58</v>
      </c>
      <c r="M6" s="549" t="str">
        <f>VLOOKUP(C6,TB!C:F,3,0)</f>
        <v>Acc. Dep-Building-05</v>
      </c>
      <c r="N6" s="549" t="str">
        <f>VLOOKUP(C6,TB!C:F,4,0)</f>
        <v>Property, plant and equipment</v>
      </c>
      <c r="P6" s="813"/>
      <c r="Q6" s="813"/>
    </row>
    <row r="7" spans="1:17" ht="14.5">
      <c r="A7" s="552" t="str">
        <f t="shared" si="1"/>
        <v>1</v>
      </c>
      <c r="B7" s="716" t="str">
        <f t="shared" si="2"/>
        <v>10101040</v>
      </c>
      <c r="C7" s="601" t="s">
        <v>332</v>
      </c>
      <c r="D7" s="601" t="s">
        <v>22</v>
      </c>
      <c r="E7" s="602">
        <v>651888824.13</v>
      </c>
      <c r="F7" s="602">
        <v>104335164.61</v>
      </c>
      <c r="G7" s="602">
        <v>110725780.3</v>
      </c>
      <c r="H7" s="602">
        <v>645498208.44000006</v>
      </c>
      <c r="I7" s="602">
        <v>9020297.1699999999</v>
      </c>
      <c r="J7" s="602">
        <v>1227249.57</v>
      </c>
      <c r="K7" s="602">
        <v>1408751.58</v>
      </c>
      <c r="L7" s="602">
        <v>8838795.1600000001</v>
      </c>
      <c r="M7" s="549" t="str">
        <f>VLOOKUP(C7,TB!C:F,3,0)</f>
        <v>Plant and machinery</v>
      </c>
      <c r="N7" s="549" t="str">
        <f>VLOOKUP(C7,TB!C:F,4,0)</f>
        <v>Property, plant and equipment</v>
      </c>
      <c r="P7" s="813"/>
      <c r="Q7" s="813"/>
    </row>
    <row r="8" spans="1:17" ht="14.5">
      <c r="A8" s="552" t="str">
        <f t="shared" si="1"/>
        <v>1</v>
      </c>
      <c r="B8" s="716" t="str">
        <f t="shared" si="2"/>
        <v>10101045</v>
      </c>
      <c r="C8" s="601" t="s">
        <v>333</v>
      </c>
      <c r="D8" s="601" t="s">
        <v>69</v>
      </c>
      <c r="E8" s="602">
        <v>-474018747.63999999</v>
      </c>
      <c r="F8" s="602">
        <v>41189017.32</v>
      </c>
      <c r="G8" s="602">
        <v>33407136.969999999</v>
      </c>
      <c r="H8" s="602">
        <v>-466236867.29000002</v>
      </c>
      <c r="I8" s="602">
        <v>-6752829.9800000004</v>
      </c>
      <c r="J8" s="602">
        <v>589380.53</v>
      </c>
      <c r="K8" s="602">
        <v>453949.98</v>
      </c>
      <c r="L8" s="602">
        <v>-6617399.4299999997</v>
      </c>
      <c r="M8" s="549" t="str">
        <f>VLOOKUP(C8,TB!C:F,3,0)</f>
        <v>Acc. Dep. - Plant &amp; Mac</v>
      </c>
      <c r="N8" s="549" t="str">
        <f>VLOOKUP(C8,TB!C:F,4,0)</f>
        <v>Property, plant and equipment</v>
      </c>
      <c r="P8" s="813"/>
      <c r="Q8" s="813"/>
    </row>
    <row r="9" spans="1:17" ht="14.5">
      <c r="A9" s="552" t="str">
        <f t="shared" si="1"/>
        <v>1</v>
      </c>
      <c r="B9" s="716" t="str">
        <f t="shared" si="2"/>
        <v>10101050</v>
      </c>
      <c r="C9" s="601" t="s">
        <v>334</v>
      </c>
      <c r="D9" s="601" t="s">
        <v>23</v>
      </c>
      <c r="E9" s="602">
        <v>163912410.80000001</v>
      </c>
      <c r="F9" s="602">
        <v>4918159.7699999996</v>
      </c>
      <c r="G9" s="602">
        <v>490300</v>
      </c>
      <c r="H9" s="602">
        <v>168340270.56999999</v>
      </c>
      <c r="I9" s="602">
        <v>2093311.53</v>
      </c>
      <c r="J9" s="602">
        <v>56543.57</v>
      </c>
      <c r="K9" s="602">
        <v>6611.49</v>
      </c>
      <c r="L9" s="602">
        <v>2143243.61</v>
      </c>
      <c r="M9" s="549" t="str">
        <f>VLOOKUP(C9,TB!C:F,3,0)</f>
        <v>Furniture and fixtures</v>
      </c>
      <c r="N9" s="549" t="str">
        <f>VLOOKUP(C9,TB!C:F,4,0)</f>
        <v>Property, plant and equipment</v>
      </c>
      <c r="P9" s="813"/>
      <c r="Q9" s="813"/>
    </row>
    <row r="10" spans="1:17" ht="14.5">
      <c r="A10" s="552" t="str">
        <f t="shared" si="1"/>
        <v>1</v>
      </c>
      <c r="B10" s="716" t="str">
        <f t="shared" si="2"/>
        <v>10101055</v>
      </c>
      <c r="C10" s="601" t="s">
        <v>335</v>
      </c>
      <c r="D10" s="601" t="s">
        <v>70</v>
      </c>
      <c r="E10" s="602">
        <v>-105635559.36</v>
      </c>
      <c r="F10" s="602">
        <v>490300</v>
      </c>
      <c r="G10" s="602">
        <v>9167243.4199999999</v>
      </c>
      <c r="H10" s="602">
        <v>-114312502.78</v>
      </c>
      <c r="I10" s="602">
        <v>-1392226.59</v>
      </c>
      <c r="J10" s="602">
        <v>6611.49</v>
      </c>
      <c r="K10" s="602">
        <v>111599.05</v>
      </c>
      <c r="L10" s="602">
        <v>-1497214.15</v>
      </c>
      <c r="M10" s="549" t="str">
        <f>VLOOKUP(C10,TB!C:F,3,0)</f>
        <v>Acc. Dep. - Furnitur</v>
      </c>
      <c r="N10" s="549" t="str">
        <f>VLOOKUP(C10,TB!C:F,4,0)</f>
        <v>Property, plant and equipment</v>
      </c>
      <c r="P10" s="813"/>
      <c r="Q10" s="813"/>
    </row>
    <row r="11" spans="1:17" ht="14.5">
      <c r="A11" s="552" t="str">
        <f t="shared" si="1"/>
        <v>1</v>
      </c>
      <c r="B11" s="716" t="str">
        <f t="shared" si="2"/>
        <v>10101060</v>
      </c>
      <c r="C11" s="601" t="s">
        <v>336</v>
      </c>
      <c r="D11" s="601" t="s">
        <v>24</v>
      </c>
      <c r="E11" s="602">
        <v>64241446.200000003</v>
      </c>
      <c r="F11" s="602">
        <v>1961656.51</v>
      </c>
      <c r="G11" s="602">
        <v>2798674.64</v>
      </c>
      <c r="H11" s="602">
        <v>63404428.07</v>
      </c>
      <c r="I11" s="602">
        <v>811684.69</v>
      </c>
      <c r="J11" s="602">
        <v>23072.35</v>
      </c>
      <c r="K11" s="602">
        <v>36546.04</v>
      </c>
      <c r="L11" s="602">
        <v>798211</v>
      </c>
      <c r="M11" s="549" t="str">
        <f>VLOOKUP(C11,TB!C:F,3,0)</f>
        <v>Office equipment</v>
      </c>
      <c r="N11" s="549" t="str">
        <f>VLOOKUP(C11,TB!C:F,4,0)</f>
        <v>Property, plant and equipment</v>
      </c>
      <c r="P11" s="813"/>
      <c r="Q11" s="813"/>
    </row>
    <row r="12" spans="1:17" ht="14.5">
      <c r="A12" s="552" t="str">
        <f t="shared" si="1"/>
        <v>1</v>
      </c>
      <c r="B12" s="716" t="str">
        <f t="shared" si="2"/>
        <v>10101065</v>
      </c>
      <c r="C12" s="601" t="s">
        <v>337</v>
      </c>
      <c r="D12" s="601" t="s">
        <v>71</v>
      </c>
      <c r="E12" s="602">
        <v>-38661322.539999999</v>
      </c>
      <c r="F12" s="602">
        <v>2490444.21</v>
      </c>
      <c r="G12" s="602">
        <v>4992413.3099999996</v>
      </c>
      <c r="H12" s="602">
        <v>-41163291.640000001</v>
      </c>
      <c r="I12" s="602">
        <v>-499526.94</v>
      </c>
      <c r="J12" s="602">
        <v>32747.78</v>
      </c>
      <c r="K12" s="602">
        <v>61860.75</v>
      </c>
      <c r="L12" s="602">
        <v>-528639.91</v>
      </c>
      <c r="M12" s="549" t="str">
        <f>VLOOKUP(C12,TB!C:F,3,0)</f>
        <v>Acc. Dep. - Office E</v>
      </c>
      <c r="N12" s="549" t="str">
        <f>VLOOKUP(C12,TB!C:F,4,0)</f>
        <v>Property, plant and equipment</v>
      </c>
      <c r="P12" s="813"/>
      <c r="Q12" s="813"/>
    </row>
    <row r="13" spans="1:17" ht="14.5">
      <c r="A13" s="552" t="str">
        <f t="shared" si="1"/>
        <v>1</v>
      </c>
      <c r="B13" s="716" t="str">
        <f t="shared" si="2"/>
        <v>10101070</v>
      </c>
      <c r="C13" s="601" t="s">
        <v>338</v>
      </c>
      <c r="D13" s="601" t="s">
        <v>25</v>
      </c>
      <c r="E13" s="602">
        <v>43850309.759999998</v>
      </c>
      <c r="F13" s="602">
        <v>5457261.4699999997</v>
      </c>
      <c r="G13" s="602">
        <v>2037272.59</v>
      </c>
      <c r="H13" s="602">
        <v>47270298.640000001</v>
      </c>
      <c r="I13" s="602">
        <v>554031.51</v>
      </c>
      <c r="J13" s="602">
        <v>63709.39</v>
      </c>
      <c r="K13" s="602">
        <v>26662.54</v>
      </c>
      <c r="L13" s="602">
        <v>591078.36</v>
      </c>
      <c r="M13" s="549" t="str">
        <f>VLOOKUP(C13,TB!C:F,3,0)</f>
        <v>Computer equipment</v>
      </c>
      <c r="N13" s="549" t="str">
        <f>VLOOKUP(C13,TB!C:F,4,0)</f>
        <v>Property, plant and equipment</v>
      </c>
      <c r="P13" s="813"/>
      <c r="Q13" s="813"/>
    </row>
    <row r="14" spans="1:17" ht="14.5">
      <c r="A14" s="552" t="str">
        <f t="shared" si="1"/>
        <v>1</v>
      </c>
      <c r="B14" s="716" t="str">
        <f t="shared" si="2"/>
        <v>10101075</v>
      </c>
      <c r="C14" s="601" t="s">
        <v>339</v>
      </c>
      <c r="D14" s="601" t="s">
        <v>72</v>
      </c>
      <c r="E14" s="602">
        <v>-41093192.789999999</v>
      </c>
      <c r="F14" s="602">
        <v>1974482.6</v>
      </c>
      <c r="G14" s="602">
        <v>2141701.11</v>
      </c>
      <c r="H14" s="602">
        <v>-41260411.299999997</v>
      </c>
      <c r="I14" s="602">
        <v>-521475.63</v>
      </c>
      <c r="J14" s="602">
        <v>25924.41</v>
      </c>
      <c r="K14" s="602">
        <v>25246.55</v>
      </c>
      <c r="L14" s="602">
        <v>-520797.77</v>
      </c>
      <c r="M14" s="549" t="str">
        <f>VLOOKUP(C14,TB!C:F,3,0)</f>
        <v>Acc. Dep. - Computer</v>
      </c>
      <c r="N14" s="549" t="str">
        <f>VLOOKUP(C14,TB!C:F,4,0)</f>
        <v>Property, plant and equipment</v>
      </c>
      <c r="P14" s="813"/>
      <c r="Q14" s="813"/>
    </row>
    <row r="15" spans="1:17" ht="14.5">
      <c r="A15" s="552" t="str">
        <f t="shared" si="1"/>
        <v>1</v>
      </c>
      <c r="B15" s="716" t="str">
        <f t="shared" si="2"/>
        <v>10101080</v>
      </c>
      <c r="C15" s="601" t="s">
        <v>340</v>
      </c>
      <c r="D15" s="601" t="s">
        <v>26</v>
      </c>
      <c r="E15" s="602">
        <v>17129815</v>
      </c>
      <c r="F15" s="602">
        <v>0.85</v>
      </c>
      <c r="G15" s="602">
        <v>4798366</v>
      </c>
      <c r="H15" s="602">
        <v>12331449.85</v>
      </c>
      <c r="I15" s="602">
        <v>228353.8</v>
      </c>
      <c r="J15" s="602">
        <v>0.01</v>
      </c>
      <c r="K15" s="602">
        <v>64884.62</v>
      </c>
      <c r="L15" s="602">
        <v>163469.19</v>
      </c>
      <c r="M15" s="549" t="str">
        <f>VLOOKUP(C15,TB!C:F,3,0)</f>
        <v>Vehicle</v>
      </c>
      <c r="N15" s="549" t="str">
        <f>VLOOKUP(C15,TB!C:F,4,0)</f>
        <v>Property, plant and equipment</v>
      </c>
      <c r="P15" s="813"/>
      <c r="Q15" s="813"/>
    </row>
    <row r="16" spans="1:17" ht="14.5">
      <c r="A16" s="552" t="str">
        <f t="shared" si="1"/>
        <v>1</v>
      </c>
      <c r="B16" s="716" t="str">
        <f t="shared" si="2"/>
        <v>10101085</v>
      </c>
      <c r="C16" s="601" t="s">
        <v>341</v>
      </c>
      <c r="D16" s="601" t="s">
        <v>73</v>
      </c>
      <c r="E16" s="602">
        <v>-15365998.449999999</v>
      </c>
      <c r="F16" s="602">
        <v>4798366</v>
      </c>
      <c r="G16" s="602">
        <v>371329.86</v>
      </c>
      <c r="H16" s="602">
        <v>-10938962.310000001</v>
      </c>
      <c r="I16" s="602">
        <v>-207590.8</v>
      </c>
      <c r="J16" s="602">
        <v>64884.62</v>
      </c>
      <c r="K16" s="602">
        <v>4371.16</v>
      </c>
      <c r="L16" s="602">
        <v>-147077.34</v>
      </c>
      <c r="M16" s="549" t="str">
        <f>VLOOKUP(C16,TB!C:F,3,0)</f>
        <v>Acc. Dep. - Motor Ve</v>
      </c>
      <c r="N16" s="549" t="str">
        <f>VLOOKUP(C16,TB!C:F,4,0)</f>
        <v>Property, plant and equipment</v>
      </c>
      <c r="P16" s="813"/>
      <c r="Q16" s="813"/>
    </row>
    <row r="17" spans="1:17" ht="14.5">
      <c r="A17" s="552" t="str">
        <f t="shared" si="1"/>
        <v>1</v>
      </c>
      <c r="B17" s="716" t="str">
        <f t="shared" si="2"/>
        <v>10101130</v>
      </c>
      <c r="C17" s="601" t="s">
        <v>700</v>
      </c>
      <c r="D17" s="601" t="s">
        <v>650</v>
      </c>
      <c r="E17" s="602">
        <v>844960608.92999995</v>
      </c>
      <c r="F17" s="602">
        <v>31785770.02</v>
      </c>
      <c r="G17" s="602">
        <v>8937020.7599999998</v>
      </c>
      <c r="H17" s="602">
        <v>867809358.19000006</v>
      </c>
      <c r="I17" s="602">
        <v>11253792.67</v>
      </c>
      <c r="J17" s="602">
        <v>379154.99</v>
      </c>
      <c r="K17" s="602">
        <v>123559.2</v>
      </c>
      <c r="L17" s="602">
        <v>11509388.460000001</v>
      </c>
      <c r="M17" s="549" t="str">
        <f>VLOOKUP(C17,TB!C:F,3,0)</f>
        <v>Utility &amp; Washing</v>
      </c>
      <c r="N17" s="549" t="str">
        <f>VLOOKUP(C17,TB!C:F,4,0)</f>
        <v>Property, plant and equipment</v>
      </c>
      <c r="P17" s="813"/>
      <c r="Q17" s="813"/>
    </row>
    <row r="18" spans="1:17" ht="14.5">
      <c r="A18" s="552" t="str">
        <f t="shared" si="1"/>
        <v>1</v>
      </c>
      <c r="B18" s="716" t="str">
        <f t="shared" si="2"/>
        <v>10101135</v>
      </c>
      <c r="C18" s="601" t="s">
        <v>701</v>
      </c>
      <c r="D18" s="601" t="s">
        <v>656</v>
      </c>
      <c r="E18" s="602">
        <v>-558376828.33000004</v>
      </c>
      <c r="F18" s="602">
        <v>6658185.9199999999</v>
      </c>
      <c r="G18" s="602">
        <v>37748210.409999996</v>
      </c>
      <c r="H18" s="602">
        <v>-589466852.82000005</v>
      </c>
      <c r="I18" s="602">
        <v>-7661691.0300000003</v>
      </c>
      <c r="J18" s="602">
        <v>94298.559999999998</v>
      </c>
      <c r="K18" s="602">
        <v>489810.93</v>
      </c>
      <c r="L18" s="602">
        <v>-8057203.4000000004</v>
      </c>
      <c r="M18" s="549" t="str">
        <f>VLOOKUP(C18,TB!C:F,3,0)</f>
        <v>Acc. Dep. - Ut. &amp; Wh</v>
      </c>
      <c r="N18" s="549" t="str">
        <f>VLOOKUP(C18,TB!C:F,4,0)</f>
        <v>Property, plant and equipment</v>
      </c>
      <c r="P18" s="813"/>
      <c r="Q18" s="813"/>
    </row>
    <row r="19" spans="1:17" ht="14.5">
      <c r="A19" s="552" t="str">
        <f t="shared" si="1"/>
        <v>1</v>
      </c>
      <c r="B19" s="553" t="str">
        <f t="shared" si="2"/>
        <v>10101200</v>
      </c>
      <c r="C19" s="601" t="s">
        <v>1018</v>
      </c>
      <c r="D19" s="601" t="s">
        <v>746</v>
      </c>
      <c r="E19" s="602">
        <v>24374941.27</v>
      </c>
      <c r="F19" s="602">
        <v>67155</v>
      </c>
      <c r="G19" s="602">
        <v>0</v>
      </c>
      <c r="H19" s="602">
        <v>24442096.27</v>
      </c>
      <c r="I19" s="602">
        <v>290350.7</v>
      </c>
      <c r="J19" s="602">
        <v>726</v>
      </c>
      <c r="K19" s="602">
        <v>0</v>
      </c>
      <c r="L19" s="602">
        <v>291076.7</v>
      </c>
      <c r="M19" s="549" t="str">
        <f>VLOOKUP(C19,TB!C:F,3,0)</f>
        <v>ROU Assets</v>
      </c>
      <c r="N19" s="549" t="str">
        <f>VLOOKUP(C19,TB!C:F,4,0)</f>
        <v>Right-of-use assets</v>
      </c>
      <c r="P19" s="813"/>
      <c r="Q19" s="813"/>
    </row>
    <row r="20" spans="1:17" ht="14.5">
      <c r="A20" s="552" t="str">
        <f t="shared" si="1"/>
        <v>1</v>
      </c>
      <c r="B20" s="553" t="str">
        <f t="shared" si="2"/>
        <v>10101201</v>
      </c>
      <c r="C20" s="601" t="s">
        <v>1019</v>
      </c>
      <c r="D20" s="601" t="s">
        <v>743</v>
      </c>
      <c r="E20" s="602">
        <v>-6157877.7000000002</v>
      </c>
      <c r="F20" s="602">
        <v>0</v>
      </c>
      <c r="G20" s="602">
        <v>3104374.34</v>
      </c>
      <c r="H20" s="602">
        <v>-9262252.0399999991</v>
      </c>
      <c r="I20" s="602">
        <v>-73351.73</v>
      </c>
      <c r="J20" s="602">
        <v>0</v>
      </c>
      <c r="K20" s="602">
        <v>36950.519999999997</v>
      </c>
      <c r="L20" s="602">
        <v>-110302.25</v>
      </c>
      <c r="M20" s="549" t="str">
        <f>VLOOKUP(C20,TB!C:F,3,0)</f>
        <v>Acc. Amor. ROU Asset</v>
      </c>
      <c r="N20" s="549" t="str">
        <f>VLOOKUP(C20,TB!C:F,4,0)</f>
        <v>Right-of-use assets</v>
      </c>
      <c r="P20" s="813"/>
      <c r="Q20" s="813"/>
    </row>
    <row r="21" spans="1:17" ht="14.5">
      <c r="A21" s="552" t="str">
        <f t="shared" si="1"/>
        <v>1</v>
      </c>
      <c r="B21" s="553" t="str">
        <f t="shared" si="2"/>
        <v>10101210</v>
      </c>
      <c r="C21" s="601" t="s">
        <v>1771</v>
      </c>
      <c r="D21" s="601" t="s">
        <v>1772</v>
      </c>
      <c r="E21" s="602">
        <v>0</v>
      </c>
      <c r="F21" s="602">
        <v>6242112</v>
      </c>
      <c r="G21" s="602">
        <v>6242112</v>
      </c>
      <c r="H21" s="602">
        <v>0</v>
      </c>
      <c r="I21" s="602">
        <v>0</v>
      </c>
      <c r="J21" s="602">
        <v>72540.52</v>
      </c>
      <c r="K21" s="602">
        <v>72540.52</v>
      </c>
      <c r="L21" s="602">
        <v>0</v>
      </c>
      <c r="M21" s="549" t="e">
        <f>VLOOKUP(C21,TB!C:F,3,0)</f>
        <v>#N/A</v>
      </c>
      <c r="N21" s="549" t="e">
        <f>VLOOKUP(C21,TB!C:F,4,0)</f>
        <v>#N/A</v>
      </c>
      <c r="P21" s="813"/>
      <c r="Q21" s="813"/>
    </row>
    <row r="22" spans="1:17" ht="14.5">
      <c r="A22" s="552" t="str">
        <f t="shared" si="1"/>
        <v>1</v>
      </c>
      <c r="B22" s="553" t="str">
        <f t="shared" si="2"/>
        <v>10102010</v>
      </c>
      <c r="C22" s="601" t="s">
        <v>342</v>
      </c>
      <c r="D22" s="601" t="s">
        <v>31</v>
      </c>
      <c r="E22" s="602">
        <v>17141706.789999999</v>
      </c>
      <c r="F22" s="602">
        <v>0</v>
      </c>
      <c r="G22" s="602">
        <v>0</v>
      </c>
      <c r="H22" s="602">
        <v>17141706.789999999</v>
      </c>
      <c r="I22" s="602">
        <v>225347.58</v>
      </c>
      <c r="J22" s="602">
        <v>0</v>
      </c>
      <c r="K22" s="602">
        <v>0</v>
      </c>
      <c r="L22" s="602">
        <v>225347.58</v>
      </c>
      <c r="M22" s="549" t="str">
        <f>VLOOKUP(C22,TB!C:F,3,0)</f>
        <v>Software</v>
      </c>
      <c r="N22" s="549" t="str">
        <f>VLOOKUP(C22,TB!C:F,4,0)</f>
        <v>Intangible assets</v>
      </c>
      <c r="P22" s="813"/>
      <c r="Q22" s="813"/>
    </row>
    <row r="23" spans="1:17" ht="14.5">
      <c r="A23" s="552" t="str">
        <f t="shared" si="1"/>
        <v>1</v>
      </c>
      <c r="B23" s="553" t="str">
        <f t="shared" si="2"/>
        <v>10102015</v>
      </c>
      <c r="C23" s="601" t="s">
        <v>343</v>
      </c>
      <c r="D23" s="601" t="s">
        <v>74</v>
      </c>
      <c r="E23" s="602">
        <v>-16672456.789999999</v>
      </c>
      <c r="F23" s="602">
        <v>0</v>
      </c>
      <c r="G23" s="602">
        <v>187700</v>
      </c>
      <c r="H23" s="602">
        <v>-16860156.789999999</v>
      </c>
      <c r="I23" s="602">
        <v>-219757.94</v>
      </c>
      <c r="J23" s="602">
        <v>0</v>
      </c>
      <c r="K23" s="602">
        <v>2235.85</v>
      </c>
      <c r="L23" s="602">
        <v>-221993.79</v>
      </c>
      <c r="M23" s="549" t="str">
        <f>VLOOKUP(C23,TB!C:F,3,0)</f>
        <v>Amort. - Software</v>
      </c>
      <c r="N23" s="549" t="str">
        <f>VLOOKUP(C23,TB!C:F,4,0)</f>
        <v>Intangible assets</v>
      </c>
      <c r="P23" s="813"/>
      <c r="Q23" s="813"/>
    </row>
    <row r="24" spans="1:17" ht="14.5">
      <c r="A24" s="552" t="str">
        <f t="shared" si="1"/>
        <v>1</v>
      </c>
      <c r="B24" s="553" t="str">
        <f t="shared" si="2"/>
        <v>10103001</v>
      </c>
      <c r="C24" s="601" t="s">
        <v>344</v>
      </c>
      <c r="D24" s="601" t="s">
        <v>216</v>
      </c>
      <c r="E24" s="602">
        <v>9651751.6400000006</v>
      </c>
      <c r="F24" s="602">
        <v>122156921.45</v>
      </c>
      <c r="G24" s="602">
        <v>13505513</v>
      </c>
      <c r="H24" s="602">
        <v>118303160.09</v>
      </c>
      <c r="I24" s="602">
        <v>113616.84</v>
      </c>
      <c r="J24" s="602">
        <v>1431480.51</v>
      </c>
      <c r="K24" s="602">
        <v>159913.39000000001</v>
      </c>
      <c r="L24" s="602">
        <v>1385183.96</v>
      </c>
      <c r="M24" s="549" t="str">
        <f>VLOOKUP(C24,TB!C:F,3,0)</f>
        <v>Factory building</v>
      </c>
      <c r="N24" s="549" t="str">
        <f>VLOOKUP(C24,TB!C:F,4,0)</f>
        <v>Capital work-in-progress</v>
      </c>
      <c r="P24" s="813"/>
      <c r="Q24" s="813"/>
    </row>
    <row r="25" spans="1:17" ht="14.5">
      <c r="A25" s="552" t="str">
        <f t="shared" si="1"/>
        <v>1</v>
      </c>
      <c r="B25" s="553" t="str">
        <f t="shared" si="2"/>
        <v>10103003</v>
      </c>
      <c r="C25" s="601" t="s">
        <v>345</v>
      </c>
      <c r="D25" s="601" t="s">
        <v>217</v>
      </c>
      <c r="E25" s="602">
        <v>14464478.449999999</v>
      </c>
      <c r="F25" s="602">
        <v>103976519.34</v>
      </c>
      <c r="G25" s="602">
        <v>76411502.099999994</v>
      </c>
      <c r="H25" s="602">
        <v>42029495.689999998</v>
      </c>
      <c r="I25" s="602">
        <v>171819.92</v>
      </c>
      <c r="J25" s="602">
        <v>1218713.42</v>
      </c>
      <c r="K25" s="602">
        <v>902217.7</v>
      </c>
      <c r="L25" s="602">
        <v>488315.64</v>
      </c>
      <c r="M25" s="549" t="str">
        <f>VLOOKUP(C25,TB!C:F,3,0)</f>
        <v>Plant and machinery</v>
      </c>
      <c r="N25" s="549" t="str">
        <f>VLOOKUP(C25,TB!C:F,4,0)</f>
        <v>Capital work-in-progress</v>
      </c>
      <c r="P25" s="813"/>
      <c r="Q25" s="813"/>
    </row>
    <row r="26" spans="1:17" ht="14.5">
      <c r="A26" s="552" t="str">
        <f t="shared" si="1"/>
        <v>1</v>
      </c>
      <c r="B26" s="553" t="str">
        <f t="shared" si="2"/>
        <v>10103004</v>
      </c>
      <c r="C26" s="601" t="s">
        <v>346</v>
      </c>
      <c r="D26" s="601" t="s">
        <v>291</v>
      </c>
      <c r="E26" s="602">
        <v>659660</v>
      </c>
      <c r="F26" s="602">
        <v>1907870.31</v>
      </c>
      <c r="G26" s="602">
        <v>1562105.56</v>
      </c>
      <c r="H26" s="602">
        <v>1005424.75</v>
      </c>
      <c r="I26" s="602">
        <v>7765.27</v>
      </c>
      <c r="J26" s="602">
        <v>21823.67</v>
      </c>
      <c r="K26" s="602">
        <v>18266.740000000002</v>
      </c>
      <c r="L26" s="602">
        <v>11322.2</v>
      </c>
      <c r="M26" s="549" t="str">
        <f>VLOOKUP(C26,TB!C:F,3,0)</f>
        <v>Furniture and fixtures</v>
      </c>
      <c r="N26" s="549" t="str">
        <f>VLOOKUP(C26,TB!C:F,4,0)</f>
        <v>Capital work-in-progress</v>
      </c>
      <c r="P26" s="813"/>
      <c r="Q26" s="813"/>
    </row>
    <row r="27" spans="1:17" ht="14.5">
      <c r="A27" s="552" t="str">
        <f t="shared" si="1"/>
        <v>1</v>
      </c>
      <c r="B27" s="553" t="str">
        <f t="shared" si="2"/>
        <v>10103005</v>
      </c>
      <c r="C27" s="601" t="s">
        <v>347</v>
      </c>
      <c r="D27" s="601" t="s">
        <v>218</v>
      </c>
      <c r="E27" s="602">
        <v>145740</v>
      </c>
      <c r="F27" s="602">
        <v>2977704</v>
      </c>
      <c r="G27" s="602">
        <v>3003944</v>
      </c>
      <c r="H27" s="602">
        <v>119500</v>
      </c>
      <c r="I27" s="602">
        <v>1715.6</v>
      </c>
      <c r="J27" s="602">
        <v>33714.29</v>
      </c>
      <c r="K27" s="602">
        <v>34089.449999999997</v>
      </c>
      <c r="L27" s="602">
        <v>1340.44</v>
      </c>
      <c r="M27" s="549" t="str">
        <f>VLOOKUP(C27,TB!C:F,3,0)</f>
        <v xml:space="preserve"> Office equipment</v>
      </c>
      <c r="N27" s="549" t="str">
        <f>VLOOKUP(C27,TB!C:F,4,0)</f>
        <v>Capital work-in-progress</v>
      </c>
      <c r="P27" s="813"/>
      <c r="Q27" s="813"/>
    </row>
    <row r="28" spans="1:17" ht="14.5">
      <c r="A28" s="552" t="str">
        <f t="shared" si="1"/>
        <v>1</v>
      </c>
      <c r="B28" s="553" t="str">
        <f t="shared" si="2"/>
        <v>10103006</v>
      </c>
      <c r="C28" s="601" t="s">
        <v>348</v>
      </c>
      <c r="D28" s="601" t="s">
        <v>219</v>
      </c>
      <c r="E28" s="602">
        <v>0</v>
      </c>
      <c r="F28" s="602">
        <v>16159926.9</v>
      </c>
      <c r="G28" s="602">
        <v>4158801</v>
      </c>
      <c r="H28" s="602">
        <v>12001125.9</v>
      </c>
      <c r="I28" s="602">
        <v>0</v>
      </c>
      <c r="J28" s="602">
        <v>187088.39</v>
      </c>
      <c r="K28" s="602">
        <v>48488.58</v>
      </c>
      <c r="L28" s="602">
        <v>138599.81</v>
      </c>
      <c r="M28" s="549" t="str">
        <f>VLOOKUP(C28,TB!C:F,3,0)</f>
        <v>Computer equipment</v>
      </c>
      <c r="N28" s="549" t="str">
        <f>VLOOKUP(C28,TB!C:F,4,0)</f>
        <v>Capital work-in-progress</v>
      </c>
      <c r="P28" s="813"/>
      <c r="Q28" s="813"/>
    </row>
    <row r="29" spans="1:17" ht="14.5">
      <c r="A29" s="552" t="str">
        <f t="shared" si="1"/>
        <v>1</v>
      </c>
      <c r="B29" s="553" t="str">
        <f t="shared" si="2"/>
        <v>10103007</v>
      </c>
      <c r="C29" s="601" t="s">
        <v>1330</v>
      </c>
      <c r="D29" s="601" t="s">
        <v>1331</v>
      </c>
      <c r="E29" s="602">
        <v>0</v>
      </c>
      <c r="F29" s="602">
        <v>0</v>
      </c>
      <c r="G29" s="602">
        <v>0</v>
      </c>
      <c r="H29" s="602">
        <v>0</v>
      </c>
      <c r="I29" s="602">
        <v>0</v>
      </c>
      <c r="J29" s="602">
        <v>0</v>
      </c>
      <c r="K29" s="602">
        <v>0</v>
      </c>
      <c r="L29" s="602">
        <v>0</v>
      </c>
      <c r="M29" s="549" t="str">
        <f>VLOOKUP(C29,TB!C:F,3,0)</f>
        <v>CWIP-Motor Vehicles</v>
      </c>
      <c r="N29" s="549" t="str">
        <f>VLOOKUP(C29,TB!C:F,4,0)</f>
        <v>Capital work-in-progress</v>
      </c>
      <c r="P29" s="813"/>
      <c r="Q29" s="813"/>
    </row>
    <row r="30" spans="1:17" ht="14.5">
      <c r="A30" s="552" t="str">
        <f t="shared" si="1"/>
        <v>1</v>
      </c>
      <c r="B30" s="553" t="str">
        <f t="shared" si="2"/>
        <v>10103009</v>
      </c>
      <c r="C30" s="601" t="s">
        <v>617</v>
      </c>
      <c r="D30" s="601" t="s">
        <v>349</v>
      </c>
      <c r="E30" s="602">
        <v>0</v>
      </c>
      <c r="F30" s="602">
        <v>0</v>
      </c>
      <c r="G30" s="602">
        <v>0</v>
      </c>
      <c r="H30" s="602">
        <v>0</v>
      </c>
      <c r="I30" s="602">
        <v>0</v>
      </c>
      <c r="J30" s="602">
        <v>0</v>
      </c>
      <c r="K30" s="602">
        <v>0</v>
      </c>
      <c r="L30" s="602">
        <v>0</v>
      </c>
      <c r="M30" s="549" t="str">
        <f>VLOOKUP(C30,TB!C:F,3,0)</f>
        <v>WIP-Software</v>
      </c>
      <c r="N30" s="549" t="str">
        <f>VLOOKUP(C30,TB!C:F,4,0)</f>
        <v>Capital work-in-progress</v>
      </c>
      <c r="P30" s="813"/>
      <c r="Q30" s="813"/>
    </row>
    <row r="31" spans="1:17" ht="14.5">
      <c r="A31" s="552" t="str">
        <f t="shared" si="1"/>
        <v>1</v>
      </c>
      <c r="B31" s="553" t="str">
        <f t="shared" si="2"/>
        <v>10103013</v>
      </c>
      <c r="C31" s="601" t="s">
        <v>1020</v>
      </c>
      <c r="D31" s="601" t="s">
        <v>733</v>
      </c>
      <c r="E31" s="602">
        <v>5514905.4500000002</v>
      </c>
      <c r="F31" s="602">
        <v>34449960.490000002</v>
      </c>
      <c r="G31" s="602">
        <v>12634036.48</v>
      </c>
      <c r="H31" s="602">
        <v>27330829.460000001</v>
      </c>
      <c r="I31" s="602">
        <v>65089.74</v>
      </c>
      <c r="J31" s="602">
        <v>392712.26</v>
      </c>
      <c r="K31" s="602">
        <v>148037.24</v>
      </c>
      <c r="L31" s="602">
        <v>309764.76</v>
      </c>
      <c r="M31" s="549" t="str">
        <f>VLOOKUP(C31,TB!C:F,3,0)</f>
        <v>Utility &amp; Washing</v>
      </c>
      <c r="N31" s="549" t="str">
        <f>VLOOKUP(C31,TB!C:F,4,0)</f>
        <v>Capital work-in-progress</v>
      </c>
      <c r="P31" s="813"/>
      <c r="Q31" s="813"/>
    </row>
    <row r="32" spans="1:17" ht="14.5">
      <c r="A32" s="552" t="str">
        <f t="shared" si="1"/>
        <v>1</v>
      </c>
      <c r="B32" s="553" t="str">
        <f t="shared" si="2"/>
        <v>10201001</v>
      </c>
      <c r="C32" s="601" t="s">
        <v>1021</v>
      </c>
      <c r="D32" s="601" t="s">
        <v>1022</v>
      </c>
      <c r="E32" s="602">
        <v>0</v>
      </c>
      <c r="F32" s="602">
        <v>0</v>
      </c>
      <c r="G32" s="602">
        <v>0</v>
      </c>
      <c r="H32" s="602">
        <v>0</v>
      </c>
      <c r="I32" s="602">
        <v>0</v>
      </c>
      <c r="J32" s="602">
        <v>0</v>
      </c>
      <c r="K32" s="602">
        <v>0</v>
      </c>
      <c r="L32" s="602">
        <v>0</v>
      </c>
      <c r="M32" s="549">
        <f>VLOOKUP(C32,TB!C:F,3,0)</f>
        <v>0</v>
      </c>
      <c r="N32" s="549">
        <f>VLOOKUP(C32,TB!C:F,4,0)</f>
        <v>0</v>
      </c>
      <c r="P32" s="813"/>
      <c r="Q32" s="813"/>
    </row>
    <row r="33" spans="1:17" ht="14.5">
      <c r="A33" s="552" t="str">
        <f t="shared" si="1"/>
        <v>1</v>
      </c>
      <c r="B33" s="553" t="str">
        <f t="shared" si="2"/>
        <v>10201004</v>
      </c>
      <c r="C33" s="601" t="s">
        <v>1023</v>
      </c>
      <c r="D33" s="601" t="s">
        <v>1024</v>
      </c>
      <c r="E33" s="602">
        <v>0</v>
      </c>
      <c r="F33" s="602">
        <v>0</v>
      </c>
      <c r="G33" s="602">
        <v>0</v>
      </c>
      <c r="H33" s="602">
        <v>0</v>
      </c>
      <c r="I33" s="602">
        <v>0</v>
      </c>
      <c r="J33" s="602">
        <v>0</v>
      </c>
      <c r="K33" s="602">
        <v>0</v>
      </c>
      <c r="L33" s="602">
        <v>0</v>
      </c>
      <c r="M33" s="549" t="str">
        <f>VLOOKUP(C33,TB!C:F,3,0)</f>
        <v xml:space="preserve">Term deposits </v>
      </c>
      <c r="N33" s="549" t="str">
        <f>VLOOKUP(C33,TB!C:F,4,0)</f>
        <v>Cash and cash equivalents</v>
      </c>
      <c r="P33" s="813"/>
      <c r="Q33" s="813"/>
    </row>
    <row r="34" spans="1:17" ht="14.5">
      <c r="A34" s="552" t="str">
        <f t="shared" si="1"/>
        <v>1</v>
      </c>
      <c r="B34" s="553" t="str">
        <f t="shared" si="2"/>
        <v>10201007</v>
      </c>
      <c r="C34" s="601" t="s">
        <v>1025</v>
      </c>
      <c r="D34" s="601" t="s">
        <v>1026</v>
      </c>
      <c r="E34" s="602">
        <v>0</v>
      </c>
      <c r="F34" s="602">
        <v>69368956</v>
      </c>
      <c r="G34" s="602">
        <v>69368956</v>
      </c>
      <c r="H34" s="602">
        <v>0</v>
      </c>
      <c r="I34" s="602">
        <v>0</v>
      </c>
      <c r="J34" s="602">
        <v>841317.64</v>
      </c>
      <c r="K34" s="602">
        <v>841317.64</v>
      </c>
      <c r="L34" s="602">
        <v>0</v>
      </c>
      <c r="M34" s="549" t="str">
        <f>VLOOKUP(C34,TB!C:F,3,0)</f>
        <v>Short term loan to PGCL</v>
      </c>
      <c r="N34" s="549" t="str">
        <f>VLOOKUP(C34,TB!C:F,4,0)</f>
        <v>Short term loan (Rec)</v>
      </c>
      <c r="P34" s="813"/>
      <c r="Q34" s="813"/>
    </row>
    <row r="35" spans="1:17" ht="14.5">
      <c r="A35" s="552" t="str">
        <f t="shared" si="1"/>
        <v>1</v>
      </c>
      <c r="B35" s="553" t="str">
        <f t="shared" si="2"/>
        <v>10301001</v>
      </c>
      <c r="C35" s="601" t="s">
        <v>350</v>
      </c>
      <c r="D35" s="601" t="s">
        <v>75</v>
      </c>
      <c r="E35" s="602">
        <v>205369823.81</v>
      </c>
      <c r="F35" s="602">
        <v>8313899032.0200005</v>
      </c>
      <c r="G35" s="602">
        <v>8193408896.2299995</v>
      </c>
      <c r="H35" s="602">
        <v>325859959.60000002</v>
      </c>
      <c r="I35" s="602">
        <v>2446383.5</v>
      </c>
      <c r="J35" s="602">
        <v>97421228.719999999</v>
      </c>
      <c r="K35" s="602">
        <v>96118495.379999995</v>
      </c>
      <c r="L35" s="602">
        <v>3749116.84</v>
      </c>
      <c r="M35" s="549" t="str">
        <f>VLOOKUP(C35,TB!C:F,3,0)</f>
        <v>Trade -Int.Com.Rcble</v>
      </c>
      <c r="N35" s="549" t="str">
        <f>VLOOKUP(C35,TB!C:F,4,0)</f>
        <v>Intercompany receivables</v>
      </c>
      <c r="P35" s="813"/>
      <c r="Q35" s="813"/>
    </row>
    <row r="36" spans="1:17" ht="14.5">
      <c r="A36" s="552" t="str">
        <f t="shared" si="1"/>
        <v>1</v>
      </c>
      <c r="B36" s="553" t="str">
        <f t="shared" si="2"/>
        <v>10301002</v>
      </c>
      <c r="C36" s="601" t="s">
        <v>351</v>
      </c>
      <c r="D36" s="601" t="s">
        <v>76</v>
      </c>
      <c r="E36" s="602">
        <v>0</v>
      </c>
      <c r="F36" s="602">
        <v>20696486</v>
      </c>
      <c r="G36" s="602">
        <v>20696486</v>
      </c>
      <c r="H36" s="602">
        <v>0</v>
      </c>
      <c r="I36" s="602">
        <v>0</v>
      </c>
      <c r="J36" s="602">
        <v>241995.11</v>
      </c>
      <c r="K36" s="602">
        <v>241995.11</v>
      </c>
      <c r="L36" s="602">
        <v>0</v>
      </c>
      <c r="M36" s="549" t="str">
        <f>VLOOKUP(C36,TB!C:F,3,0)</f>
        <v>N.Trade-Int.Com.Rcbl</v>
      </c>
      <c r="N36" s="549" t="str">
        <f>VLOOKUP(C36,TB!C:F,4,0)</f>
        <v>Intercompany receivables</v>
      </c>
      <c r="P36" s="813"/>
      <c r="Q36" s="813"/>
    </row>
    <row r="37" spans="1:17" ht="14.5">
      <c r="A37" s="552" t="str">
        <f t="shared" si="1"/>
        <v>1</v>
      </c>
      <c r="B37" s="553" t="str">
        <f t="shared" si="2"/>
        <v>10301003</v>
      </c>
      <c r="C37" s="601" t="s">
        <v>352</v>
      </c>
      <c r="D37" s="601" t="s">
        <v>194</v>
      </c>
      <c r="E37" s="602">
        <v>2897778.78</v>
      </c>
      <c r="F37" s="602">
        <v>50697256.640000001</v>
      </c>
      <c r="G37" s="602">
        <v>35511843.350000001</v>
      </c>
      <c r="H37" s="602">
        <v>18083192.07</v>
      </c>
      <c r="I37" s="602">
        <v>34519.68</v>
      </c>
      <c r="J37" s="602">
        <v>592792.77</v>
      </c>
      <c r="K37" s="602">
        <v>417380.98</v>
      </c>
      <c r="L37" s="602">
        <v>209931.47</v>
      </c>
      <c r="M37" s="549" t="str">
        <f>VLOOKUP(C37,TB!C:F,3,0)</f>
        <v>A.Receivable -Export</v>
      </c>
      <c r="N37" s="549" t="str">
        <f>VLOOKUP(C37,TB!C:F,4,0)</f>
        <v>Non-intercompany receivables</v>
      </c>
      <c r="P37" s="813"/>
      <c r="Q37" s="813"/>
    </row>
    <row r="38" spans="1:17" ht="14.5">
      <c r="A38" s="552" t="str">
        <f t="shared" si="1"/>
        <v>1</v>
      </c>
      <c r="B38" s="553" t="str">
        <f t="shared" si="2"/>
        <v>10301004</v>
      </c>
      <c r="C38" s="601" t="s">
        <v>618</v>
      </c>
      <c r="D38" s="601" t="s">
        <v>606</v>
      </c>
      <c r="E38" s="602">
        <v>480297.26</v>
      </c>
      <c r="F38" s="602">
        <v>14062719.460000001</v>
      </c>
      <c r="G38" s="602">
        <v>6222314.3600000003</v>
      </c>
      <c r="H38" s="602">
        <v>8320702.3600000003</v>
      </c>
      <c r="I38" s="602">
        <v>5721.23</v>
      </c>
      <c r="J38" s="602">
        <v>164440.26</v>
      </c>
      <c r="K38" s="602">
        <v>74080.61</v>
      </c>
      <c r="L38" s="602">
        <v>96080.88</v>
      </c>
      <c r="M38" s="549" t="str">
        <f>VLOOKUP(C38,TB!C:F,3,0)</f>
        <v>A.Receivable -Dom</v>
      </c>
      <c r="N38" s="549" t="str">
        <f>VLOOKUP(C38,TB!C:F,4,0)</f>
        <v>Non-intercompany receivables</v>
      </c>
      <c r="P38" s="813"/>
      <c r="Q38" s="813"/>
    </row>
    <row r="39" spans="1:17" ht="14.5">
      <c r="A39" s="552" t="str">
        <f t="shared" si="1"/>
        <v>1</v>
      </c>
      <c r="B39" s="553" t="str">
        <f t="shared" si="2"/>
        <v>10301005</v>
      </c>
      <c r="C39" s="601" t="s">
        <v>1027</v>
      </c>
      <c r="D39" s="601" t="s">
        <v>1773</v>
      </c>
      <c r="E39" s="602">
        <v>43815100.049999997</v>
      </c>
      <c r="F39" s="602">
        <v>290196814.91000003</v>
      </c>
      <c r="G39" s="602">
        <v>165880646.36000001</v>
      </c>
      <c r="H39" s="602">
        <v>168131268.59999999</v>
      </c>
      <c r="I39" s="602">
        <v>521919</v>
      </c>
      <c r="J39" s="602">
        <v>3354723.67</v>
      </c>
      <c r="K39" s="602">
        <v>1921547.93</v>
      </c>
      <c r="L39" s="602">
        <v>1955094.74</v>
      </c>
      <c r="M39" s="549" t="str">
        <f>VLOOKUP(C39,TB!C:F,3,0)</f>
        <v>Export incentive from Government</v>
      </c>
      <c r="N39" s="549" t="str">
        <f>VLOOKUP(C39,TB!C:F,4,0)</f>
        <v>Other receivables</v>
      </c>
      <c r="P39" s="813"/>
      <c r="Q39" s="813"/>
    </row>
    <row r="40" spans="1:17" ht="14.5">
      <c r="A40" s="552" t="str">
        <f t="shared" si="1"/>
        <v>1</v>
      </c>
      <c r="B40" s="553" t="str">
        <f t="shared" si="2"/>
        <v>10301008</v>
      </c>
      <c r="C40" s="601" t="s">
        <v>353</v>
      </c>
      <c r="D40" s="601" t="s">
        <v>1774</v>
      </c>
      <c r="E40" s="602">
        <v>1519715</v>
      </c>
      <c r="F40" s="602">
        <v>921039</v>
      </c>
      <c r="G40" s="602">
        <v>1519715</v>
      </c>
      <c r="H40" s="602">
        <v>921039</v>
      </c>
      <c r="I40" s="602">
        <v>17890</v>
      </c>
      <c r="J40" s="602">
        <v>9850.68</v>
      </c>
      <c r="K40" s="602">
        <v>17890</v>
      </c>
      <c r="L40" s="602">
        <v>9850.68</v>
      </c>
      <c r="M40" s="549" t="str">
        <f>VLOOKUP(C40,TB!C:F,3,0)</f>
        <v>Receivable from providend fund</v>
      </c>
      <c r="N40" s="549" t="str">
        <f>VLOOKUP(C40,TB!C:F,4,0)</f>
        <v>Other receivables</v>
      </c>
      <c r="P40" s="813"/>
      <c r="Q40" s="813"/>
    </row>
    <row r="41" spans="1:17" ht="14.5">
      <c r="A41" s="552" t="str">
        <f t="shared" si="1"/>
        <v>1</v>
      </c>
      <c r="B41" s="553" t="str">
        <f t="shared" si="2"/>
        <v>10330001</v>
      </c>
      <c r="C41" s="601" t="s">
        <v>354</v>
      </c>
      <c r="D41" s="601" t="s">
        <v>47</v>
      </c>
      <c r="E41" s="602">
        <v>-0.01</v>
      </c>
      <c r="F41" s="602">
        <v>0</v>
      </c>
      <c r="G41" s="602">
        <v>0</v>
      </c>
      <c r="H41" s="602">
        <v>-0.01</v>
      </c>
      <c r="I41" s="602">
        <v>0</v>
      </c>
      <c r="J41" s="602">
        <v>0</v>
      </c>
      <c r="K41" s="602">
        <v>0</v>
      </c>
      <c r="L41" s="602">
        <v>0</v>
      </c>
      <c r="M41" s="549" t="str">
        <f>VLOOKUP(C41,TB!C:F,3,0)</f>
        <v>Cash in hand</v>
      </c>
      <c r="N41" s="549" t="str">
        <f>VLOOKUP(C41,TB!C:F,4,0)</f>
        <v>Cash and cash equivalents</v>
      </c>
      <c r="P41" s="813"/>
      <c r="Q41" s="813"/>
    </row>
    <row r="42" spans="1:17" ht="14.5">
      <c r="A42" s="552" t="str">
        <f t="shared" si="1"/>
        <v>1</v>
      </c>
      <c r="B42" s="553" t="str">
        <f t="shared" si="2"/>
        <v>10330002</v>
      </c>
      <c r="C42" s="601" t="s">
        <v>355</v>
      </c>
      <c r="D42" s="601" t="s">
        <v>5</v>
      </c>
      <c r="E42" s="602">
        <v>152067</v>
      </c>
      <c r="F42" s="602">
        <v>629522</v>
      </c>
      <c r="G42" s="602">
        <v>661648</v>
      </c>
      <c r="H42" s="602">
        <v>119941</v>
      </c>
      <c r="I42" s="602">
        <v>1790.56</v>
      </c>
      <c r="J42" s="602">
        <v>7446.56</v>
      </c>
      <c r="K42" s="602">
        <v>7953.91</v>
      </c>
      <c r="L42" s="602">
        <v>1283.21</v>
      </c>
      <c r="M42" s="549" t="str">
        <f>VLOOKUP(C42,TB!C:F,3,0)</f>
        <v>Cash in hand</v>
      </c>
      <c r="N42" s="549" t="str">
        <f>VLOOKUP(C42,TB!C:F,4,0)</f>
        <v>Cash and cash equivalents</v>
      </c>
      <c r="P42" s="813"/>
      <c r="Q42" s="813"/>
    </row>
    <row r="43" spans="1:17" ht="14.5">
      <c r="A43" s="552" t="str">
        <f t="shared" si="1"/>
        <v>1</v>
      </c>
      <c r="B43" s="553" t="str">
        <f t="shared" si="2"/>
        <v>10340010</v>
      </c>
      <c r="C43" s="601" t="s">
        <v>1029</v>
      </c>
      <c r="D43" s="601" t="s">
        <v>1030</v>
      </c>
      <c r="E43" s="602">
        <v>183.63</v>
      </c>
      <c r="F43" s="602">
        <v>0</v>
      </c>
      <c r="G43" s="602">
        <v>0</v>
      </c>
      <c r="H43" s="602">
        <v>183.63</v>
      </c>
      <c r="I43" s="602">
        <v>1.78</v>
      </c>
      <c r="J43" s="602">
        <v>0</v>
      </c>
      <c r="K43" s="602">
        <v>0</v>
      </c>
      <c r="L43" s="602">
        <v>1.78</v>
      </c>
      <c r="M43" s="549" t="str">
        <f>VLOOKUP(C43,TB!C:F,3,0)</f>
        <v>Current account in BDT</v>
      </c>
      <c r="N43" s="549" t="str">
        <f>VLOOKUP(C43,TB!C:F,4,0)</f>
        <v>Cash and cash equivalents</v>
      </c>
      <c r="P43" s="813"/>
      <c r="Q43" s="813"/>
    </row>
    <row r="44" spans="1:17" ht="14.5">
      <c r="A44" s="552" t="str">
        <f t="shared" si="1"/>
        <v>1</v>
      </c>
      <c r="B44" s="553" t="str">
        <f t="shared" si="2"/>
        <v>10340020</v>
      </c>
      <c r="C44" s="601" t="s">
        <v>1031</v>
      </c>
      <c r="D44" s="601" t="s">
        <v>1032</v>
      </c>
      <c r="E44" s="602">
        <v>71449.88</v>
      </c>
      <c r="F44" s="602">
        <v>0</v>
      </c>
      <c r="G44" s="602">
        <v>690</v>
      </c>
      <c r="H44" s="602">
        <v>70759.88</v>
      </c>
      <c r="I44" s="602">
        <v>840.74</v>
      </c>
      <c r="J44" s="602">
        <v>65</v>
      </c>
      <c r="K44" s="602">
        <v>149.07</v>
      </c>
      <c r="L44" s="602">
        <v>756.67</v>
      </c>
      <c r="M44" s="549" t="str">
        <f>VLOOKUP(C44,TB!C:F,3,0)</f>
        <v>Current account in BDT</v>
      </c>
      <c r="N44" s="549" t="str">
        <f>VLOOKUP(C44,TB!C:F,4,0)</f>
        <v>Cash and cash equivalents</v>
      </c>
      <c r="P44" s="813"/>
      <c r="Q44" s="813"/>
    </row>
    <row r="45" spans="1:17" ht="14.5">
      <c r="A45" s="552" t="str">
        <f t="shared" si="1"/>
        <v>1</v>
      </c>
      <c r="B45" s="553" t="str">
        <f t="shared" si="2"/>
        <v>10340022</v>
      </c>
      <c r="C45" s="601" t="s">
        <v>1033</v>
      </c>
      <c r="D45" s="601" t="s">
        <v>1034</v>
      </c>
      <c r="E45" s="602">
        <v>0</v>
      </c>
      <c r="F45" s="602">
        <v>0</v>
      </c>
      <c r="G45" s="602">
        <v>0</v>
      </c>
      <c r="H45" s="602">
        <v>0</v>
      </c>
      <c r="I45" s="602">
        <v>0</v>
      </c>
      <c r="J45" s="602">
        <v>0</v>
      </c>
      <c r="K45" s="602">
        <v>0</v>
      </c>
      <c r="L45" s="602">
        <v>0</v>
      </c>
      <c r="M45" s="549" t="str">
        <f>VLOOKUP(C45,TB!C:F,3,0)</f>
        <v>Current account in BDT</v>
      </c>
      <c r="N45" s="549" t="str">
        <f>VLOOKUP(C45,TB!C:F,4,0)</f>
        <v>Cash and cash equivalents</v>
      </c>
      <c r="P45" s="813"/>
      <c r="Q45" s="813"/>
    </row>
    <row r="46" spans="1:17" ht="14.5">
      <c r="A46" s="552" t="str">
        <f t="shared" si="1"/>
        <v>1</v>
      </c>
      <c r="B46" s="553" t="str">
        <f t="shared" si="2"/>
        <v>10340030</v>
      </c>
      <c r="C46" s="601" t="s">
        <v>1035</v>
      </c>
      <c r="D46" s="601" t="s">
        <v>1036</v>
      </c>
      <c r="E46" s="602">
        <v>39753585.280000001</v>
      </c>
      <c r="F46" s="602">
        <v>2814423207</v>
      </c>
      <c r="G46" s="602">
        <v>2851510747.3299999</v>
      </c>
      <c r="H46" s="602">
        <v>2666044.9500000002</v>
      </c>
      <c r="I46" s="602">
        <v>467964.58</v>
      </c>
      <c r="J46" s="602">
        <v>33118804.649999999</v>
      </c>
      <c r="K46" s="602">
        <v>33558255.770000003</v>
      </c>
      <c r="L46" s="602">
        <v>28513.46</v>
      </c>
      <c r="M46" s="549" t="str">
        <f>VLOOKUP(C46,TB!C:F,3,0)</f>
        <v>Current account in BDT</v>
      </c>
      <c r="N46" s="549" t="str">
        <f>VLOOKUP(C46,TB!C:F,4,0)</f>
        <v>Cash and cash equivalents</v>
      </c>
      <c r="P46" s="813"/>
      <c r="Q46" s="813"/>
    </row>
    <row r="47" spans="1:17" ht="14.5">
      <c r="A47" s="552" t="str">
        <f t="shared" si="1"/>
        <v>1</v>
      </c>
      <c r="B47" s="553" t="str">
        <f t="shared" si="2"/>
        <v>10340031</v>
      </c>
      <c r="C47" s="601" t="s">
        <v>1037</v>
      </c>
      <c r="D47" s="601" t="s">
        <v>1038</v>
      </c>
      <c r="E47" s="602">
        <v>0</v>
      </c>
      <c r="F47" s="602">
        <v>656888861.21000004</v>
      </c>
      <c r="G47" s="602">
        <v>656888861.21000004</v>
      </c>
      <c r="H47" s="602">
        <v>0</v>
      </c>
      <c r="I47" s="602">
        <v>0</v>
      </c>
      <c r="J47" s="602">
        <v>7680721.25</v>
      </c>
      <c r="K47" s="602">
        <v>7680721.25</v>
      </c>
      <c r="L47" s="602">
        <v>0</v>
      </c>
      <c r="M47" s="549" t="str">
        <f>VLOOKUP(C47,TB!C:F,3,0)</f>
        <v>Current account in BDT</v>
      </c>
      <c r="N47" s="549" t="str">
        <f>VLOOKUP(C47,TB!C:F,4,0)</f>
        <v>Cash and cash equivalents</v>
      </c>
      <c r="P47" s="813"/>
      <c r="Q47" s="813"/>
    </row>
    <row r="48" spans="1:17" ht="14.5">
      <c r="A48" s="552" t="str">
        <f t="shared" si="1"/>
        <v>1</v>
      </c>
      <c r="B48" s="553" t="str">
        <f t="shared" si="2"/>
        <v>10340032</v>
      </c>
      <c r="C48" s="601" t="s">
        <v>1039</v>
      </c>
      <c r="D48" s="601" t="s">
        <v>1040</v>
      </c>
      <c r="E48" s="602">
        <v>-0.02</v>
      </c>
      <c r="F48" s="602">
        <v>1251014114.28</v>
      </c>
      <c r="G48" s="602">
        <v>1251014114.28</v>
      </c>
      <c r="H48" s="602">
        <v>-0.02</v>
      </c>
      <c r="I48" s="602">
        <v>0.32</v>
      </c>
      <c r="J48" s="602">
        <v>14622748.67</v>
      </c>
      <c r="K48" s="602">
        <v>14622748.67</v>
      </c>
      <c r="L48" s="602">
        <v>0.32</v>
      </c>
      <c r="M48" s="549" t="str">
        <f>VLOOKUP(C48,TB!C:F,3,0)</f>
        <v>Current account in BDT</v>
      </c>
      <c r="N48" s="549" t="str">
        <f>VLOOKUP(C48,TB!C:F,4,0)</f>
        <v>Cash and cash equivalents</v>
      </c>
      <c r="P48" s="813"/>
      <c r="Q48" s="813"/>
    </row>
    <row r="49" spans="1:17" ht="14.5">
      <c r="A49" s="552" t="str">
        <f t="shared" si="1"/>
        <v>1</v>
      </c>
      <c r="B49" s="553" t="str">
        <f t="shared" si="2"/>
        <v>10340040</v>
      </c>
      <c r="C49" s="601" t="s">
        <v>1041</v>
      </c>
      <c r="D49" s="601" t="s">
        <v>1042</v>
      </c>
      <c r="E49" s="602">
        <v>320.89999999999998</v>
      </c>
      <c r="F49" s="602">
        <v>0</v>
      </c>
      <c r="G49" s="602">
        <v>0</v>
      </c>
      <c r="H49" s="602">
        <v>320.89999999999998</v>
      </c>
      <c r="I49" s="602">
        <v>3.29</v>
      </c>
      <c r="J49" s="602">
        <v>0</v>
      </c>
      <c r="K49" s="602">
        <v>0</v>
      </c>
      <c r="L49" s="602">
        <v>3.29</v>
      </c>
      <c r="M49" s="549" t="str">
        <f>VLOOKUP(C49,TB!C:F,3,0)</f>
        <v>Current account in BDT</v>
      </c>
      <c r="N49" s="549" t="str">
        <f>VLOOKUP(C49,TB!C:F,4,0)</f>
        <v>Cash and cash equivalents</v>
      </c>
      <c r="P49" s="813"/>
      <c r="Q49" s="813"/>
    </row>
    <row r="50" spans="1:17" ht="14.5">
      <c r="A50" s="552" t="str">
        <f t="shared" si="1"/>
        <v>1</v>
      </c>
      <c r="B50" s="553" t="str">
        <f t="shared" si="2"/>
        <v>10340041</v>
      </c>
      <c r="C50" s="601" t="s">
        <v>1043</v>
      </c>
      <c r="D50" s="601" t="s">
        <v>1044</v>
      </c>
      <c r="E50" s="602">
        <v>0</v>
      </c>
      <c r="F50" s="602">
        <v>0</v>
      </c>
      <c r="G50" s="602">
        <v>0</v>
      </c>
      <c r="H50" s="602">
        <v>0</v>
      </c>
      <c r="I50" s="602">
        <v>0</v>
      </c>
      <c r="J50" s="602">
        <v>0</v>
      </c>
      <c r="K50" s="602">
        <v>0</v>
      </c>
      <c r="L50" s="602">
        <v>0</v>
      </c>
      <c r="M50" s="549" t="str">
        <f>VLOOKUP(C50,TB!C:F,3,0)</f>
        <v>Current account in BDT</v>
      </c>
      <c r="N50" s="549" t="str">
        <f>VLOOKUP(C50,TB!C:F,4,0)</f>
        <v>Cash and cash equivalents</v>
      </c>
      <c r="P50" s="813"/>
      <c r="Q50" s="813"/>
    </row>
    <row r="51" spans="1:17" ht="14.5">
      <c r="A51" s="552" t="str">
        <f t="shared" si="1"/>
        <v>1</v>
      </c>
      <c r="B51" s="553" t="str">
        <f t="shared" si="2"/>
        <v>10340042</v>
      </c>
      <c r="C51" s="601" t="s">
        <v>1045</v>
      </c>
      <c r="D51" s="601" t="s">
        <v>1046</v>
      </c>
      <c r="E51" s="602">
        <v>0.05</v>
      </c>
      <c r="F51" s="602">
        <v>0</v>
      </c>
      <c r="G51" s="602">
        <v>0</v>
      </c>
      <c r="H51" s="602">
        <v>0.05</v>
      </c>
      <c r="I51" s="602">
        <v>0</v>
      </c>
      <c r="J51" s="602">
        <v>0</v>
      </c>
      <c r="K51" s="602">
        <v>0</v>
      </c>
      <c r="L51" s="602">
        <v>0</v>
      </c>
      <c r="M51" s="549" t="str">
        <f>VLOOKUP(C51,TB!C:F,3,0)</f>
        <v>Current account in BDT</v>
      </c>
      <c r="N51" s="549" t="str">
        <f>VLOOKUP(C51,TB!C:F,4,0)</f>
        <v>Cash and cash equivalents</v>
      </c>
      <c r="P51" s="813"/>
      <c r="Q51" s="813"/>
    </row>
    <row r="52" spans="1:17" ht="14.5">
      <c r="A52" s="552" t="str">
        <f t="shared" si="1"/>
        <v>1</v>
      </c>
      <c r="B52" s="553" t="str">
        <f t="shared" si="2"/>
        <v>10340050</v>
      </c>
      <c r="C52" s="601" t="s">
        <v>1047</v>
      </c>
      <c r="D52" s="601" t="s">
        <v>1048</v>
      </c>
      <c r="E52" s="602">
        <v>1621289.87</v>
      </c>
      <c r="F52" s="602">
        <v>760665037.38999999</v>
      </c>
      <c r="G52" s="602">
        <v>762286327.25999999</v>
      </c>
      <c r="H52" s="602">
        <v>0</v>
      </c>
      <c r="I52" s="602">
        <v>19084.939999999999</v>
      </c>
      <c r="J52" s="602">
        <v>8924719.5800000001</v>
      </c>
      <c r="K52" s="602">
        <v>8943804.5399999991</v>
      </c>
      <c r="L52" s="602">
        <v>-0.02</v>
      </c>
      <c r="M52" s="549" t="str">
        <f>VLOOKUP(C52,TB!C:F,3,0)</f>
        <v>Current account in BDT(DBBL)</v>
      </c>
      <c r="N52" s="549" t="str">
        <f>VLOOKUP(C52,TB!C:F,4,0)</f>
        <v>Cash and cash equivalents</v>
      </c>
      <c r="P52" s="813"/>
      <c r="Q52" s="813"/>
    </row>
    <row r="53" spans="1:17" ht="14.5">
      <c r="A53" s="552" t="str">
        <f t="shared" si="1"/>
        <v>1</v>
      </c>
      <c r="B53" s="553" t="str">
        <f t="shared" si="2"/>
        <v>10340051</v>
      </c>
      <c r="C53" s="601" t="s">
        <v>1049</v>
      </c>
      <c r="D53" s="601" t="s">
        <v>1050</v>
      </c>
      <c r="E53" s="602">
        <v>0</v>
      </c>
      <c r="F53" s="602">
        <v>523515000</v>
      </c>
      <c r="G53" s="602">
        <v>523515000</v>
      </c>
      <c r="H53" s="602">
        <v>0</v>
      </c>
      <c r="I53" s="602">
        <v>0</v>
      </c>
      <c r="J53" s="602">
        <v>6126530.9199999999</v>
      </c>
      <c r="K53" s="602">
        <v>6126530.9199999999</v>
      </c>
      <c r="L53" s="602">
        <v>0</v>
      </c>
      <c r="M53" s="549" t="str">
        <f>VLOOKUP(C53,TB!C:F,3,0)</f>
        <v>Current account in BDT(DBBL)</v>
      </c>
      <c r="N53" s="549" t="str">
        <f>VLOOKUP(C53,TB!C:F,4,0)</f>
        <v>Cash and cash equivalents</v>
      </c>
      <c r="P53" s="813"/>
      <c r="Q53" s="813"/>
    </row>
    <row r="54" spans="1:17" ht="14.5">
      <c r="A54" s="552" t="str">
        <f t="shared" si="1"/>
        <v>1</v>
      </c>
      <c r="B54" s="553" t="str">
        <f t="shared" si="2"/>
        <v>10340052</v>
      </c>
      <c r="C54" s="601" t="s">
        <v>1051</v>
      </c>
      <c r="D54" s="601" t="s">
        <v>1052</v>
      </c>
      <c r="E54" s="602">
        <v>0</v>
      </c>
      <c r="F54" s="602">
        <v>766535239.25</v>
      </c>
      <c r="G54" s="602">
        <v>766535239.25</v>
      </c>
      <c r="H54" s="602">
        <v>0</v>
      </c>
      <c r="I54" s="602">
        <v>-0.46</v>
      </c>
      <c r="J54" s="602">
        <v>8973437.6899999995</v>
      </c>
      <c r="K54" s="602">
        <v>8973437.2300000004</v>
      </c>
      <c r="L54" s="602">
        <v>0</v>
      </c>
      <c r="M54" s="549" t="str">
        <f>VLOOKUP(C54,TB!C:F,3,0)</f>
        <v>Current account in BDT(DBBL)</v>
      </c>
      <c r="N54" s="549" t="str">
        <f>VLOOKUP(C54,TB!C:F,4,0)</f>
        <v>Cash and cash equivalents</v>
      </c>
      <c r="P54" s="813"/>
      <c r="Q54" s="813"/>
    </row>
    <row r="55" spans="1:17" ht="14.5">
      <c r="A55" s="552" t="str">
        <f t="shared" si="1"/>
        <v>1</v>
      </c>
      <c r="B55" s="553" t="str">
        <f t="shared" si="2"/>
        <v>10340060</v>
      </c>
      <c r="C55" s="601" t="s">
        <v>1053</v>
      </c>
      <c r="D55" s="601" t="s">
        <v>1054</v>
      </c>
      <c r="E55" s="602">
        <v>16.260000000000002</v>
      </c>
      <c r="F55" s="602">
        <v>100481748.17</v>
      </c>
      <c r="G55" s="602">
        <v>100476804.02</v>
      </c>
      <c r="H55" s="602">
        <v>4960.41</v>
      </c>
      <c r="I55" s="602">
        <v>0.17</v>
      </c>
      <c r="J55" s="602">
        <v>1209796.8799999999</v>
      </c>
      <c r="K55" s="602">
        <v>1209744.42</v>
      </c>
      <c r="L55" s="602">
        <v>52.63</v>
      </c>
      <c r="M55" s="549" t="str">
        <f>VLOOKUP(C55,TB!C:F,3,0)</f>
        <v>Current account in BDT</v>
      </c>
      <c r="N55" s="549" t="str">
        <f>VLOOKUP(C55,TB!C:F,4,0)</f>
        <v>Cash and cash equivalents</v>
      </c>
      <c r="P55" s="813"/>
      <c r="Q55" s="813"/>
    </row>
    <row r="56" spans="1:17" ht="14.5">
      <c r="A56" s="552" t="str">
        <f t="shared" si="1"/>
        <v>1</v>
      </c>
      <c r="B56" s="553" t="str">
        <f t="shared" si="2"/>
        <v>10340062</v>
      </c>
      <c r="C56" s="601" t="s">
        <v>1055</v>
      </c>
      <c r="D56" s="601" t="s">
        <v>1056</v>
      </c>
      <c r="E56" s="602">
        <v>0</v>
      </c>
      <c r="F56" s="602">
        <v>43350000</v>
      </c>
      <c r="G56" s="602">
        <v>43350000</v>
      </c>
      <c r="H56" s="602">
        <v>0</v>
      </c>
      <c r="I56" s="602">
        <v>0</v>
      </c>
      <c r="J56" s="602">
        <v>505539.36</v>
      </c>
      <c r="K56" s="602">
        <v>505539.36</v>
      </c>
      <c r="L56" s="602">
        <v>0</v>
      </c>
      <c r="M56" s="549" t="str">
        <f>VLOOKUP(C56,TB!C:F,3,0)</f>
        <v>Current account in BDT</v>
      </c>
      <c r="N56" s="549" t="str">
        <f>VLOOKUP(C56,TB!C:F,4,0)</f>
        <v>Cash and cash equivalents</v>
      </c>
      <c r="P56" s="813"/>
      <c r="Q56" s="813"/>
    </row>
    <row r="57" spans="1:17" ht="14.5">
      <c r="A57" s="552" t="str">
        <f t="shared" si="1"/>
        <v>1</v>
      </c>
      <c r="B57" s="553" t="str">
        <f t="shared" si="2"/>
        <v>10340070</v>
      </c>
      <c r="C57" s="601" t="s">
        <v>1057</v>
      </c>
      <c r="D57" s="601" t="s">
        <v>1058</v>
      </c>
      <c r="E57" s="602">
        <v>-0.1</v>
      </c>
      <c r="F57" s="602">
        <v>292327249</v>
      </c>
      <c r="G57" s="602">
        <v>274817099</v>
      </c>
      <c r="H57" s="602">
        <v>17510149.899999999</v>
      </c>
      <c r="I57" s="602">
        <v>0</v>
      </c>
      <c r="J57" s="602">
        <v>3160000</v>
      </c>
      <c r="K57" s="602">
        <v>2997036.22</v>
      </c>
      <c r="L57" s="602">
        <v>162963.78</v>
      </c>
      <c r="M57" s="549" t="str">
        <f>VLOOKUP(C57,TB!C:F,3,0)</f>
        <v>Current account in USD</v>
      </c>
      <c r="N57" s="549" t="str">
        <f>VLOOKUP(C57,TB!C:F,4,0)</f>
        <v>Cash and cash equivalents</v>
      </c>
      <c r="P57" s="813"/>
      <c r="Q57" s="813"/>
    </row>
    <row r="58" spans="1:17" ht="14.5">
      <c r="A58" s="552" t="str">
        <f t="shared" si="1"/>
        <v>1</v>
      </c>
      <c r="B58" s="553" t="str">
        <f t="shared" si="2"/>
        <v>10340072</v>
      </c>
      <c r="C58" s="601" t="s">
        <v>1332</v>
      </c>
      <c r="D58" s="601" t="s">
        <v>1058</v>
      </c>
      <c r="E58" s="602">
        <v>0</v>
      </c>
      <c r="F58" s="602">
        <v>287209500</v>
      </c>
      <c r="G58" s="602">
        <v>287209500</v>
      </c>
      <c r="H58" s="602">
        <v>0</v>
      </c>
      <c r="I58" s="602">
        <v>0</v>
      </c>
      <c r="J58" s="602">
        <v>3370000</v>
      </c>
      <c r="K58" s="602">
        <v>3370000</v>
      </c>
      <c r="L58" s="602">
        <v>0</v>
      </c>
      <c r="M58" s="549" t="e">
        <f>VLOOKUP(C58,TB!C:F,3,0)</f>
        <v>#N/A</v>
      </c>
      <c r="N58" s="549" t="e">
        <f>VLOOKUP(C58,TB!C:F,4,0)</f>
        <v>#N/A</v>
      </c>
      <c r="P58" s="813"/>
      <c r="Q58" s="813"/>
    </row>
    <row r="59" spans="1:17" ht="14.5">
      <c r="A59" s="552" t="str">
        <f t="shared" si="1"/>
        <v>1</v>
      </c>
      <c r="B59" s="553" t="str">
        <f t="shared" si="2"/>
        <v>10340080</v>
      </c>
      <c r="C59" s="601" t="s">
        <v>1059</v>
      </c>
      <c r="D59" s="601" t="s">
        <v>1060</v>
      </c>
      <c r="E59" s="602">
        <v>21073362.07</v>
      </c>
      <c r="F59" s="602">
        <v>876411022.57000005</v>
      </c>
      <c r="G59" s="602">
        <v>884118041.36000001</v>
      </c>
      <c r="H59" s="602">
        <v>13366343.279999999</v>
      </c>
      <c r="I59" s="602">
        <v>251022.78</v>
      </c>
      <c r="J59" s="602">
        <v>9970451.7599999998</v>
      </c>
      <c r="K59" s="602">
        <v>10076973.529999999</v>
      </c>
      <c r="L59" s="602">
        <v>144501.01</v>
      </c>
      <c r="M59" s="549" t="str">
        <f>VLOOKUP(C59,TB!C:F,3,0)</f>
        <v>Export retention quota (ERQ) account in USD</v>
      </c>
      <c r="N59" s="549" t="str">
        <f>VLOOKUP(C59,TB!C:F,4,0)</f>
        <v>Cash and cash equivalents</v>
      </c>
      <c r="P59" s="813"/>
      <c r="Q59" s="813"/>
    </row>
    <row r="60" spans="1:17" ht="14.5">
      <c r="A60" s="552" t="str">
        <f t="shared" si="1"/>
        <v>1</v>
      </c>
      <c r="B60" s="553" t="str">
        <f t="shared" si="2"/>
        <v>10340081</v>
      </c>
      <c r="C60" s="601" t="s">
        <v>1061</v>
      </c>
      <c r="D60" s="601" t="s">
        <v>1060</v>
      </c>
      <c r="E60" s="602">
        <v>0</v>
      </c>
      <c r="F60" s="602">
        <v>0</v>
      </c>
      <c r="G60" s="602">
        <v>0</v>
      </c>
      <c r="H60" s="602">
        <v>0</v>
      </c>
      <c r="I60" s="602">
        <v>0</v>
      </c>
      <c r="J60" s="602">
        <v>0</v>
      </c>
      <c r="K60" s="602">
        <v>0</v>
      </c>
      <c r="L60" s="602">
        <v>0</v>
      </c>
      <c r="M60" s="549" t="str">
        <f>VLOOKUP(C60,TB!C:F,3,0)</f>
        <v>Export retention quota (ERQ) account in USD</v>
      </c>
      <c r="N60" s="549" t="str">
        <f>VLOOKUP(C60,TB!C:F,4,0)</f>
        <v>Cash and cash equivalents</v>
      </c>
      <c r="P60" s="813"/>
      <c r="Q60" s="813"/>
    </row>
    <row r="61" spans="1:17" ht="14.5">
      <c r="A61" s="552" t="str">
        <f t="shared" si="1"/>
        <v>1</v>
      </c>
      <c r="B61" s="553" t="str">
        <f t="shared" si="2"/>
        <v>10340082</v>
      </c>
      <c r="C61" s="601" t="s">
        <v>1062</v>
      </c>
      <c r="D61" s="601" t="s">
        <v>1060</v>
      </c>
      <c r="E61" s="602">
        <v>0</v>
      </c>
      <c r="F61" s="602">
        <v>237432955.66</v>
      </c>
      <c r="G61" s="602">
        <v>237432955.66</v>
      </c>
      <c r="H61" s="602">
        <v>0</v>
      </c>
      <c r="I61" s="602">
        <v>0</v>
      </c>
      <c r="J61" s="602">
        <v>2769609.14</v>
      </c>
      <c r="K61" s="602">
        <v>2769609.14</v>
      </c>
      <c r="L61" s="602">
        <v>0</v>
      </c>
      <c r="M61" s="549" t="str">
        <f>VLOOKUP(C61,TB!C:F,3,0)</f>
        <v>Export retention quota (ERQ) account in USD</v>
      </c>
      <c r="N61" s="549" t="str">
        <f>VLOOKUP(C61,TB!C:F,4,0)</f>
        <v>Cash and cash equivalents</v>
      </c>
      <c r="P61" s="813"/>
      <c r="Q61" s="813"/>
    </row>
    <row r="62" spans="1:17" ht="14.5">
      <c r="A62" s="552" t="str">
        <f t="shared" si="1"/>
        <v>1</v>
      </c>
      <c r="B62" s="553" t="str">
        <f t="shared" si="2"/>
        <v>10340090</v>
      </c>
      <c r="C62" s="601" t="s">
        <v>1063</v>
      </c>
      <c r="D62" s="601" t="s">
        <v>1064</v>
      </c>
      <c r="E62" s="602">
        <v>72592.94</v>
      </c>
      <c r="F62" s="602">
        <v>0</v>
      </c>
      <c r="G62" s="602">
        <v>0</v>
      </c>
      <c r="H62" s="602">
        <v>72592.94</v>
      </c>
      <c r="I62" s="602">
        <v>854.29</v>
      </c>
      <c r="J62" s="602">
        <v>70</v>
      </c>
      <c r="K62" s="602">
        <v>148</v>
      </c>
      <c r="L62" s="602">
        <v>776.29</v>
      </c>
      <c r="M62" s="549" t="str">
        <f>VLOOKUP(C62,TB!C:F,3,0)</f>
        <v>Current account in BDT</v>
      </c>
      <c r="N62" s="549" t="str">
        <f>VLOOKUP(C62,TB!C:F,4,0)</f>
        <v>Cash and cash equivalents</v>
      </c>
      <c r="P62" s="813"/>
      <c r="Q62" s="813"/>
    </row>
    <row r="63" spans="1:17" ht="14.5">
      <c r="A63" s="552" t="str">
        <f t="shared" si="1"/>
        <v>1</v>
      </c>
      <c r="B63" s="553" t="str">
        <f t="shared" si="2"/>
        <v>10340100</v>
      </c>
      <c r="C63" s="601" t="s">
        <v>1065</v>
      </c>
      <c r="D63" s="601" t="s">
        <v>1066</v>
      </c>
      <c r="E63" s="602">
        <v>116974.21</v>
      </c>
      <c r="F63" s="602">
        <v>0</v>
      </c>
      <c r="G63" s="602">
        <v>839.98</v>
      </c>
      <c r="H63" s="602">
        <v>116134.23</v>
      </c>
      <c r="I63" s="602">
        <v>1376.8</v>
      </c>
      <c r="J63" s="602">
        <v>109</v>
      </c>
      <c r="K63" s="602">
        <v>243.82</v>
      </c>
      <c r="L63" s="602">
        <v>1241.98</v>
      </c>
      <c r="M63" s="549" t="str">
        <f>VLOOKUP(C63,TB!C:F,3,0)</f>
        <v>Current account in BDT</v>
      </c>
      <c r="N63" s="549" t="str">
        <f>VLOOKUP(C63,TB!C:F,4,0)</f>
        <v>Cash and cash equivalents</v>
      </c>
      <c r="P63" s="813"/>
      <c r="Q63" s="813"/>
    </row>
    <row r="64" spans="1:17" ht="14.5">
      <c r="A64" s="552" t="str">
        <f t="shared" si="1"/>
        <v>1</v>
      </c>
      <c r="B64" s="553" t="str">
        <f t="shared" si="2"/>
        <v>10340102</v>
      </c>
      <c r="C64" s="601" t="s">
        <v>1067</v>
      </c>
      <c r="D64" s="601" t="s">
        <v>1068</v>
      </c>
      <c r="E64" s="602">
        <v>0</v>
      </c>
      <c r="F64" s="602">
        <v>0</v>
      </c>
      <c r="G64" s="602">
        <v>0</v>
      </c>
      <c r="H64" s="602">
        <v>0</v>
      </c>
      <c r="I64" s="602">
        <v>0</v>
      </c>
      <c r="J64" s="602">
        <v>0</v>
      </c>
      <c r="K64" s="602">
        <v>0</v>
      </c>
      <c r="L64" s="602">
        <v>0</v>
      </c>
      <c r="M64" s="549" t="str">
        <f>VLOOKUP(C64,TB!C:F,3,0)</f>
        <v>Current account in BDT</v>
      </c>
      <c r="N64" s="549" t="str">
        <f>VLOOKUP(C64,TB!C:F,4,0)</f>
        <v>Cash and cash equivalents</v>
      </c>
      <c r="P64" s="813"/>
      <c r="Q64" s="813"/>
    </row>
    <row r="65" spans="1:17" ht="14.5">
      <c r="A65" s="552" t="str">
        <f t="shared" si="1"/>
        <v>1</v>
      </c>
      <c r="B65" s="553" t="str">
        <f t="shared" si="2"/>
        <v>10340110</v>
      </c>
      <c r="C65" s="601" t="s">
        <v>1069</v>
      </c>
      <c r="D65" s="601" t="s">
        <v>1070</v>
      </c>
      <c r="E65" s="602">
        <v>101598797.95999999</v>
      </c>
      <c r="F65" s="602">
        <v>6404852593.5799999</v>
      </c>
      <c r="G65" s="602">
        <v>6499081727.7399998</v>
      </c>
      <c r="H65" s="602">
        <v>7369663.7999999998</v>
      </c>
      <c r="I65" s="602">
        <v>1210229.8799999999</v>
      </c>
      <c r="J65" s="602">
        <v>75307110.469999999</v>
      </c>
      <c r="K65" s="602">
        <v>76437668.310000002</v>
      </c>
      <c r="L65" s="602">
        <v>79672.039999999994</v>
      </c>
      <c r="M65" s="549" t="str">
        <f>VLOOKUP(C65,TB!C:F,3,0)</f>
        <v>Current account in USD</v>
      </c>
      <c r="N65" s="549" t="str">
        <f>VLOOKUP(C65,TB!C:F,4,0)</f>
        <v>Cash and cash equivalents</v>
      </c>
      <c r="P65" s="813"/>
      <c r="Q65" s="813"/>
    </row>
    <row r="66" spans="1:17" ht="14.5">
      <c r="A66" s="552" t="str">
        <f t="shared" si="1"/>
        <v>1</v>
      </c>
      <c r="B66" s="553" t="str">
        <f t="shared" si="2"/>
        <v>10340111</v>
      </c>
      <c r="C66" s="601" t="s">
        <v>1071</v>
      </c>
      <c r="D66" s="601" t="s">
        <v>1072</v>
      </c>
      <c r="E66" s="602">
        <v>0</v>
      </c>
      <c r="F66" s="602">
        <v>0</v>
      </c>
      <c r="G66" s="602">
        <v>0</v>
      </c>
      <c r="H66" s="602">
        <v>0</v>
      </c>
      <c r="I66" s="602">
        <v>0</v>
      </c>
      <c r="J66" s="602">
        <v>0</v>
      </c>
      <c r="K66" s="602">
        <v>0</v>
      </c>
      <c r="L66" s="602">
        <v>0</v>
      </c>
      <c r="M66" s="549" t="str">
        <f>VLOOKUP(C66,TB!C:F,3,0)</f>
        <v>Current account in USD</v>
      </c>
      <c r="N66" s="549" t="str">
        <f>VLOOKUP(C66,TB!C:F,4,0)</f>
        <v>Cash and cash equivalents</v>
      </c>
      <c r="P66" s="813"/>
      <c r="Q66" s="813"/>
    </row>
    <row r="67" spans="1:17" ht="14.5">
      <c r="A67" s="552" t="str">
        <f t="shared" ref="A67:A130" si="3">LEFT(B67,1)</f>
        <v>1</v>
      </c>
      <c r="B67" s="553" t="str">
        <f t="shared" ref="B67:B130" si="4">RIGHT(C67,8)</f>
        <v>10340120</v>
      </c>
      <c r="C67" s="601" t="s">
        <v>1075</v>
      </c>
      <c r="D67" s="601" t="s">
        <v>1076</v>
      </c>
      <c r="E67" s="602">
        <v>21574623.530000001</v>
      </c>
      <c r="F67" s="602">
        <v>493771644.17000002</v>
      </c>
      <c r="G67" s="602">
        <v>503470608.06</v>
      </c>
      <c r="H67" s="602">
        <v>11875659.640000001</v>
      </c>
      <c r="I67" s="602">
        <v>256993.73</v>
      </c>
      <c r="J67" s="602">
        <v>5523847.1699999999</v>
      </c>
      <c r="K67" s="602">
        <v>5652455.3899999997</v>
      </c>
      <c r="L67" s="602">
        <v>128385.51</v>
      </c>
      <c r="M67" s="549" t="str">
        <f>VLOOKUP(C67,TB!C:F,3,0)</f>
        <v>Current account in USD</v>
      </c>
      <c r="N67" s="549" t="str">
        <f>VLOOKUP(C67,TB!C:F,4,0)</f>
        <v>Cash and cash equivalents</v>
      </c>
      <c r="P67" s="813"/>
      <c r="Q67" s="813"/>
    </row>
    <row r="68" spans="1:17" ht="14.5">
      <c r="A68" s="552" t="str">
        <f t="shared" si="3"/>
        <v>1</v>
      </c>
      <c r="B68" s="553" t="str">
        <f t="shared" si="4"/>
        <v>10340121</v>
      </c>
      <c r="C68" s="601" t="s">
        <v>1077</v>
      </c>
      <c r="D68" s="601" t="s">
        <v>1078</v>
      </c>
      <c r="E68" s="602">
        <v>0</v>
      </c>
      <c r="F68" s="602">
        <v>0</v>
      </c>
      <c r="G68" s="602">
        <v>0</v>
      </c>
      <c r="H68" s="602">
        <v>0</v>
      </c>
      <c r="I68" s="602">
        <v>0</v>
      </c>
      <c r="J68" s="602">
        <v>0</v>
      </c>
      <c r="K68" s="602">
        <v>0</v>
      </c>
      <c r="L68" s="602">
        <v>0</v>
      </c>
      <c r="M68" s="549" t="str">
        <f>VLOOKUP(C68,TB!C:F,3,0)</f>
        <v>Current account in USD</v>
      </c>
      <c r="N68" s="549" t="str">
        <f>VLOOKUP(C68,TB!C:F,4,0)</f>
        <v>Cash and cash equivalents</v>
      </c>
      <c r="P68" s="813"/>
      <c r="Q68" s="813"/>
    </row>
    <row r="69" spans="1:17" ht="14.5">
      <c r="A69" s="552" t="str">
        <f t="shared" si="3"/>
        <v>1</v>
      </c>
      <c r="B69" s="553" t="str">
        <f t="shared" si="4"/>
        <v>10340122</v>
      </c>
      <c r="C69" s="601" t="s">
        <v>1079</v>
      </c>
      <c r="D69" s="601" t="s">
        <v>1080</v>
      </c>
      <c r="E69" s="602">
        <v>0</v>
      </c>
      <c r="F69" s="602">
        <v>142595482.72</v>
      </c>
      <c r="G69" s="602">
        <v>142595482.72</v>
      </c>
      <c r="H69" s="602">
        <v>0</v>
      </c>
      <c r="I69" s="602">
        <v>0</v>
      </c>
      <c r="J69" s="602">
        <v>1649973.26</v>
      </c>
      <c r="K69" s="602">
        <v>1649973.26</v>
      </c>
      <c r="L69" s="602">
        <v>0</v>
      </c>
      <c r="M69" s="549" t="str">
        <f>VLOOKUP(C69,TB!C:F,3,0)</f>
        <v>Current account in USD</v>
      </c>
      <c r="N69" s="549" t="str">
        <f>VLOOKUP(C69,TB!C:F,4,0)</f>
        <v>Cash and cash equivalents</v>
      </c>
      <c r="P69" s="813"/>
      <c r="Q69" s="813"/>
    </row>
    <row r="70" spans="1:17" ht="14.5">
      <c r="A70" s="552" t="str">
        <f t="shared" si="3"/>
        <v>1</v>
      </c>
      <c r="B70" s="553" t="str">
        <f t="shared" si="4"/>
        <v>10340130</v>
      </c>
      <c r="C70" s="601" t="s">
        <v>1081</v>
      </c>
      <c r="D70" s="601" t="s">
        <v>1082</v>
      </c>
      <c r="E70" s="602">
        <v>1208921.68</v>
      </c>
      <c r="F70" s="602">
        <v>419855272.56</v>
      </c>
      <c r="G70" s="602">
        <v>418307337.25</v>
      </c>
      <c r="H70" s="602">
        <v>2756856.99</v>
      </c>
      <c r="I70" s="602">
        <v>14230.91</v>
      </c>
      <c r="J70" s="602">
        <v>4873040.6100000003</v>
      </c>
      <c r="K70" s="602">
        <v>4857786.87</v>
      </c>
      <c r="L70" s="602">
        <v>29484.65</v>
      </c>
      <c r="M70" s="549" t="str">
        <f>VLOOKUP(C70,TB!C:F,3,0)</f>
        <v>Current account in BDT (SCB)</v>
      </c>
      <c r="N70" s="549" t="str">
        <f>VLOOKUP(C70,TB!C:F,4,0)</f>
        <v>Cash and cash equivalents</v>
      </c>
      <c r="P70" s="813"/>
      <c r="Q70" s="813"/>
    </row>
    <row r="71" spans="1:17" ht="14.5">
      <c r="A71" s="552" t="str">
        <f t="shared" si="3"/>
        <v>1</v>
      </c>
      <c r="B71" s="553" t="str">
        <f t="shared" si="4"/>
        <v>10340131</v>
      </c>
      <c r="C71" s="601" t="s">
        <v>1083</v>
      </c>
      <c r="D71" s="601" t="s">
        <v>1084</v>
      </c>
      <c r="E71" s="602">
        <v>0</v>
      </c>
      <c r="F71" s="602">
        <v>209300000</v>
      </c>
      <c r="G71" s="602">
        <v>209300000</v>
      </c>
      <c r="H71" s="602">
        <v>0</v>
      </c>
      <c r="I71" s="602">
        <v>0.21</v>
      </c>
      <c r="J71" s="602">
        <v>2445092.98</v>
      </c>
      <c r="K71" s="602">
        <v>2445092.98</v>
      </c>
      <c r="L71" s="602">
        <v>0.21</v>
      </c>
      <c r="M71" s="549" t="str">
        <f>VLOOKUP(C71,TB!C:F,3,0)</f>
        <v>Current account in BDT (SCB)</v>
      </c>
      <c r="N71" s="549" t="str">
        <f>VLOOKUP(C71,TB!C:F,4,0)</f>
        <v>Cash and cash equivalents</v>
      </c>
      <c r="P71" s="813"/>
      <c r="Q71" s="813"/>
    </row>
    <row r="72" spans="1:17" ht="14.5">
      <c r="A72" s="552" t="str">
        <f t="shared" si="3"/>
        <v>1</v>
      </c>
      <c r="B72" s="553" t="str">
        <f t="shared" si="4"/>
        <v>10340132</v>
      </c>
      <c r="C72" s="601" t="s">
        <v>1085</v>
      </c>
      <c r="D72" s="601" t="s">
        <v>1086</v>
      </c>
      <c r="E72" s="602">
        <v>0</v>
      </c>
      <c r="F72" s="602">
        <v>343875325.27999997</v>
      </c>
      <c r="G72" s="602">
        <v>343875325.27999997</v>
      </c>
      <c r="H72" s="602">
        <v>0</v>
      </c>
      <c r="I72" s="602">
        <v>0.44</v>
      </c>
      <c r="J72" s="602">
        <v>3999728.44</v>
      </c>
      <c r="K72" s="602">
        <v>3999728.44</v>
      </c>
      <c r="L72" s="602">
        <v>0.44</v>
      </c>
      <c r="M72" s="549" t="str">
        <f>VLOOKUP(C72,TB!C:F,3,0)</f>
        <v>Current account in BDT (SCB)</v>
      </c>
      <c r="N72" s="549" t="str">
        <f>VLOOKUP(C72,TB!C:F,4,0)</f>
        <v>Cash and cash equivalents</v>
      </c>
      <c r="P72" s="813"/>
      <c r="Q72" s="813"/>
    </row>
    <row r="73" spans="1:17" ht="14.5">
      <c r="A73" s="552" t="str">
        <f t="shared" si="3"/>
        <v>1</v>
      </c>
      <c r="B73" s="553" t="str">
        <f t="shared" si="4"/>
        <v>10340140</v>
      </c>
      <c r="C73" s="601" t="s">
        <v>1087</v>
      </c>
      <c r="D73" s="601" t="s">
        <v>1088</v>
      </c>
      <c r="E73" s="602">
        <v>8435</v>
      </c>
      <c r="F73" s="602">
        <v>0</v>
      </c>
      <c r="G73" s="602">
        <v>690</v>
      </c>
      <c r="H73" s="602">
        <v>7745</v>
      </c>
      <c r="I73" s="602">
        <v>99.3</v>
      </c>
      <c r="J73" s="602">
        <v>11</v>
      </c>
      <c r="K73" s="602">
        <v>27.89</v>
      </c>
      <c r="L73" s="602">
        <v>82.41</v>
      </c>
      <c r="M73" s="549" t="str">
        <f>VLOOKUP(C73,TB!C:F,3,0)</f>
        <v>Current account in BDT (EBL)</v>
      </c>
      <c r="N73" s="549" t="str">
        <f>VLOOKUP(C73,TB!C:F,4,0)</f>
        <v>Cash and cash equivalents</v>
      </c>
      <c r="P73" s="813"/>
      <c r="Q73" s="813"/>
    </row>
    <row r="74" spans="1:17" ht="14.5">
      <c r="A74" s="552" t="str">
        <f t="shared" si="3"/>
        <v>1</v>
      </c>
      <c r="B74" s="553" t="str">
        <f t="shared" si="4"/>
        <v>10340150</v>
      </c>
      <c r="C74" s="601" t="s">
        <v>1775</v>
      </c>
      <c r="D74" s="601" t="s">
        <v>1776</v>
      </c>
      <c r="E74" s="602">
        <v>0</v>
      </c>
      <c r="F74" s="602">
        <v>661633422.57000005</v>
      </c>
      <c r="G74" s="602">
        <v>660631576.62</v>
      </c>
      <c r="H74" s="602">
        <v>1001845.95</v>
      </c>
      <c r="I74" s="602">
        <v>0</v>
      </c>
      <c r="J74" s="602">
        <v>7644891.1799999997</v>
      </c>
      <c r="K74" s="602">
        <v>7634176.7000000002</v>
      </c>
      <c r="L74" s="602">
        <v>10714.48</v>
      </c>
      <c r="M74" s="549" t="str">
        <f>VLOOKUP(C74,TB!C:F,3,0)</f>
        <v>Current account in BDT(DBBL)</v>
      </c>
      <c r="N74" s="549" t="str">
        <f>VLOOKUP(C74,TB!C:F,4,0)</f>
        <v>Cash and cash equivalents</v>
      </c>
      <c r="P74" s="813"/>
      <c r="Q74" s="813"/>
    </row>
    <row r="75" spans="1:17" ht="14.5">
      <c r="A75" s="552" t="str">
        <f t="shared" si="3"/>
        <v>1</v>
      </c>
      <c r="B75" s="553" t="str">
        <f t="shared" si="4"/>
        <v>10340151</v>
      </c>
      <c r="C75" s="601" t="s">
        <v>1777</v>
      </c>
      <c r="D75" s="601" t="s">
        <v>1778</v>
      </c>
      <c r="E75" s="602">
        <v>0</v>
      </c>
      <c r="F75" s="602">
        <v>77000000</v>
      </c>
      <c r="G75" s="602">
        <v>77000000</v>
      </c>
      <c r="H75" s="602">
        <v>0</v>
      </c>
      <c r="I75" s="602">
        <v>0</v>
      </c>
      <c r="J75" s="602">
        <v>895290.66</v>
      </c>
      <c r="K75" s="602">
        <v>895290.66</v>
      </c>
      <c r="L75" s="602">
        <v>0</v>
      </c>
      <c r="M75" s="549" t="str">
        <f>VLOOKUP(C75,TB!C:F,3,0)</f>
        <v>Current account in BDT(DBBL)</v>
      </c>
      <c r="N75" s="549" t="str">
        <f>VLOOKUP(C75,TB!C:F,4,0)</f>
        <v>Cash and cash equivalents</v>
      </c>
      <c r="P75" s="813"/>
      <c r="Q75" s="813"/>
    </row>
    <row r="76" spans="1:17" ht="14.5">
      <c r="A76" s="552" t="str">
        <f t="shared" si="3"/>
        <v>1</v>
      </c>
      <c r="B76" s="553" t="str">
        <f t="shared" si="4"/>
        <v>10340152</v>
      </c>
      <c r="C76" s="601" t="s">
        <v>1779</v>
      </c>
      <c r="D76" s="601" t="s">
        <v>1780</v>
      </c>
      <c r="E76" s="602">
        <v>0</v>
      </c>
      <c r="F76" s="602">
        <v>140982908</v>
      </c>
      <c r="G76" s="602">
        <v>140982908</v>
      </c>
      <c r="H76" s="602">
        <v>0</v>
      </c>
      <c r="I76" s="602">
        <v>0</v>
      </c>
      <c r="J76" s="602">
        <v>1639013.01</v>
      </c>
      <c r="K76" s="602">
        <v>1639013.01</v>
      </c>
      <c r="L76" s="602">
        <v>0</v>
      </c>
      <c r="M76" s="549" t="str">
        <f>VLOOKUP(C76,TB!C:F,3,0)</f>
        <v>Current account in BDT(DBBL)</v>
      </c>
      <c r="N76" s="549" t="str">
        <f>VLOOKUP(C76,TB!C:F,4,0)</f>
        <v>Cash and cash equivalents</v>
      </c>
      <c r="P76" s="813"/>
      <c r="Q76" s="813"/>
    </row>
    <row r="77" spans="1:17" ht="14.5">
      <c r="A77" s="552" t="str">
        <f t="shared" si="3"/>
        <v>1</v>
      </c>
      <c r="B77" s="553" t="str">
        <f t="shared" si="4"/>
        <v>10340210</v>
      </c>
      <c r="C77" s="601" t="s">
        <v>1781</v>
      </c>
      <c r="D77" s="601" t="s">
        <v>1782</v>
      </c>
      <c r="E77" s="602">
        <v>0</v>
      </c>
      <c r="F77" s="602">
        <v>130456240.95</v>
      </c>
      <c r="G77" s="602">
        <v>130186856.81999999</v>
      </c>
      <c r="H77" s="602">
        <v>269384.13</v>
      </c>
      <c r="I77" s="602">
        <v>0</v>
      </c>
      <c r="J77" s="602">
        <v>1482926.85</v>
      </c>
      <c r="K77" s="602">
        <v>1480045.58</v>
      </c>
      <c r="L77" s="602">
        <v>2881.27</v>
      </c>
      <c r="M77" s="549" t="str">
        <f>VLOOKUP(C77,TB!C:F,3,0)</f>
        <v>Current account in USD (CBL)</v>
      </c>
      <c r="N77" s="549" t="str">
        <f>VLOOKUP(C77,TB!C:F,4,0)</f>
        <v>Cash and cash equivalents</v>
      </c>
      <c r="P77" s="813"/>
      <c r="Q77" s="813"/>
    </row>
    <row r="78" spans="1:17" ht="14.5">
      <c r="A78" s="552" t="str">
        <f t="shared" si="3"/>
        <v>1</v>
      </c>
      <c r="B78" s="553" t="str">
        <f t="shared" si="4"/>
        <v>10340220</v>
      </c>
      <c r="C78" s="601" t="s">
        <v>1783</v>
      </c>
      <c r="D78" s="601" t="s">
        <v>1784</v>
      </c>
      <c r="E78" s="602">
        <v>0</v>
      </c>
      <c r="F78" s="602">
        <v>34288494.310000002</v>
      </c>
      <c r="G78" s="602">
        <v>21614639.920000002</v>
      </c>
      <c r="H78" s="602">
        <v>12673854.390000001</v>
      </c>
      <c r="I78" s="602">
        <v>0</v>
      </c>
      <c r="J78" s="602">
        <v>361543.61</v>
      </c>
      <c r="K78" s="602">
        <v>224528.97</v>
      </c>
      <c r="L78" s="602">
        <v>137014.64000000001</v>
      </c>
      <c r="M78" s="549" t="str">
        <f>VLOOKUP(C78,TB!C:F,3,0)</f>
        <v>Current account in USD (CBL)</v>
      </c>
      <c r="N78" s="549" t="str">
        <f>VLOOKUP(C78,TB!C:F,4,0)</f>
        <v>Cash and cash equivalents</v>
      </c>
      <c r="P78" s="813"/>
      <c r="Q78" s="813"/>
    </row>
    <row r="79" spans="1:17" ht="14.5">
      <c r="A79" s="552" t="str">
        <f t="shared" si="3"/>
        <v>1</v>
      </c>
      <c r="B79" s="553" t="str">
        <f t="shared" si="4"/>
        <v>10340221</v>
      </c>
      <c r="C79" s="601" t="s">
        <v>1785</v>
      </c>
      <c r="D79" s="601" t="s">
        <v>1786</v>
      </c>
      <c r="E79" s="602">
        <v>0</v>
      </c>
      <c r="F79" s="602">
        <v>680400</v>
      </c>
      <c r="G79" s="602">
        <v>680400</v>
      </c>
      <c r="H79" s="602">
        <v>0</v>
      </c>
      <c r="I79" s="602">
        <v>0</v>
      </c>
      <c r="J79" s="602">
        <v>8000</v>
      </c>
      <c r="K79" s="602">
        <v>8000</v>
      </c>
      <c r="L79" s="602">
        <v>0</v>
      </c>
      <c r="M79" s="549" t="str">
        <f>VLOOKUP(C79,TB!C:F,3,0)</f>
        <v>Current account in BDT (CBL)</v>
      </c>
      <c r="N79" s="549" t="str">
        <f>VLOOKUP(C79,TB!C:F,4,0)</f>
        <v>Cash and cash equivalents</v>
      </c>
      <c r="P79" s="813"/>
      <c r="Q79" s="813"/>
    </row>
    <row r="80" spans="1:17" ht="14.5">
      <c r="A80" s="552" t="str">
        <f t="shared" si="3"/>
        <v>1</v>
      </c>
      <c r="B80" s="553" t="str">
        <f t="shared" si="4"/>
        <v>10340230</v>
      </c>
      <c r="C80" s="601" t="s">
        <v>1787</v>
      </c>
      <c r="D80" s="601" t="s">
        <v>1788</v>
      </c>
      <c r="E80" s="602">
        <v>0</v>
      </c>
      <c r="F80" s="602">
        <v>0</v>
      </c>
      <c r="G80" s="602">
        <v>30168058.600000001</v>
      </c>
      <c r="H80" s="602">
        <v>-30168058.600000001</v>
      </c>
      <c r="I80" s="602">
        <v>0</v>
      </c>
      <c r="J80" s="602">
        <v>20922</v>
      </c>
      <c r="K80" s="602">
        <v>343575.05</v>
      </c>
      <c r="L80" s="602">
        <v>-322653.05</v>
      </c>
      <c r="M80" s="549" t="str">
        <f>VLOOKUP(C80,TB!C:F,3,0)</f>
        <v>Current account in BDT (CBL)</v>
      </c>
      <c r="N80" s="549" t="str">
        <f>VLOOKUP(C80,TB!C:F,4,0)</f>
        <v>Cash and cash equivalents</v>
      </c>
      <c r="P80" s="813"/>
      <c r="Q80" s="813"/>
    </row>
    <row r="81" spans="1:17" ht="14.5">
      <c r="A81" s="552" t="str">
        <f t="shared" si="3"/>
        <v>1</v>
      </c>
      <c r="B81" s="553" t="str">
        <f t="shared" si="4"/>
        <v>10340240</v>
      </c>
      <c r="C81" s="601" t="s">
        <v>2387</v>
      </c>
      <c r="D81" s="601" t="s">
        <v>2388</v>
      </c>
      <c r="E81" s="602">
        <v>0</v>
      </c>
      <c r="F81" s="602">
        <v>36861202.439999998</v>
      </c>
      <c r="G81" s="602">
        <v>1240032.49</v>
      </c>
      <c r="H81" s="602">
        <v>35621169.950000003</v>
      </c>
      <c r="I81" s="602">
        <v>0</v>
      </c>
      <c r="J81" s="602">
        <v>395375.2</v>
      </c>
      <c r="K81" s="602">
        <v>10281.469999999999</v>
      </c>
      <c r="L81" s="602">
        <v>385093.73</v>
      </c>
      <c r="M81" s="549" t="str">
        <f>VLOOKUP(C81,TB!C:F,3,0)</f>
        <v>Current account in USD (CBL)</v>
      </c>
      <c r="N81" s="549" t="str">
        <f>VLOOKUP(C81,TB!C:F,4,0)</f>
        <v>Cash and cash equivalents</v>
      </c>
      <c r="P81" s="813"/>
      <c r="Q81" s="813"/>
    </row>
    <row r="82" spans="1:17" ht="14.5">
      <c r="A82" s="552" t="str">
        <f t="shared" si="3"/>
        <v>1</v>
      </c>
      <c r="B82" s="553" t="str">
        <f t="shared" si="4"/>
        <v>10340250</v>
      </c>
      <c r="C82" s="601" t="s">
        <v>2389</v>
      </c>
      <c r="D82" s="601" t="s">
        <v>2390</v>
      </c>
      <c r="E82" s="602">
        <v>0</v>
      </c>
      <c r="F82" s="602">
        <v>7057086.1500000004</v>
      </c>
      <c r="G82" s="602">
        <v>4373857.4000000004</v>
      </c>
      <c r="H82" s="602">
        <v>2683228.75</v>
      </c>
      <c r="I82" s="602">
        <v>0</v>
      </c>
      <c r="J82" s="602">
        <v>74376.34</v>
      </c>
      <c r="K82" s="602">
        <v>45368.46</v>
      </c>
      <c r="L82" s="602">
        <v>29007.88</v>
      </c>
      <c r="M82" s="549" t="str">
        <f>VLOOKUP(C82,TB!C:F,3,0)</f>
        <v>Current account in USD (CBL)</v>
      </c>
      <c r="N82" s="549" t="str">
        <f>VLOOKUP(C82,TB!C:F,4,0)</f>
        <v>Cash and cash equivalents</v>
      </c>
      <c r="P82" s="813"/>
      <c r="Q82" s="813"/>
    </row>
    <row r="83" spans="1:17" ht="14.5">
      <c r="A83" s="552" t="str">
        <f t="shared" si="3"/>
        <v>1</v>
      </c>
      <c r="B83" s="553" t="str">
        <f t="shared" si="4"/>
        <v>10349998</v>
      </c>
      <c r="C83" s="601" t="s">
        <v>356</v>
      </c>
      <c r="D83" s="601" t="s">
        <v>292</v>
      </c>
      <c r="E83" s="602">
        <v>-0.37</v>
      </c>
      <c r="F83" s="602">
        <v>1200772935.96</v>
      </c>
      <c r="G83" s="602">
        <v>1006151379.1799999</v>
      </c>
      <c r="H83" s="602">
        <v>194621556.41</v>
      </c>
      <c r="I83" s="602">
        <v>0</v>
      </c>
      <c r="J83" s="602">
        <v>13902559.289999999</v>
      </c>
      <c r="K83" s="602">
        <v>11798542.460000001</v>
      </c>
      <c r="L83" s="602">
        <v>2104016.83</v>
      </c>
      <c r="M83" s="549" t="str">
        <f>VLOOKUP(C83,TB!C:F,3,0)</f>
        <v>Funds-in-transit</v>
      </c>
      <c r="N83" s="549" t="str">
        <f>VLOOKUP(C83,TB!C:F,4,0)</f>
        <v>Cash and cash equivalents</v>
      </c>
      <c r="P83" s="813"/>
      <c r="Q83" s="813"/>
    </row>
    <row r="84" spans="1:17" ht="14.5">
      <c r="A84" s="552" t="str">
        <f t="shared" si="3"/>
        <v>1</v>
      </c>
      <c r="B84" s="553" t="str">
        <f t="shared" si="4"/>
        <v>10350001</v>
      </c>
      <c r="C84" s="601" t="s">
        <v>358</v>
      </c>
      <c r="D84" s="601" t="s">
        <v>44</v>
      </c>
      <c r="E84" s="602">
        <v>0</v>
      </c>
      <c r="F84" s="602">
        <v>0</v>
      </c>
      <c r="G84" s="602">
        <v>0</v>
      </c>
      <c r="H84" s="602">
        <v>0</v>
      </c>
      <c r="I84" s="602">
        <v>0</v>
      </c>
      <c r="J84" s="602">
        <v>0</v>
      </c>
      <c r="K84" s="602">
        <v>0</v>
      </c>
      <c r="L84" s="602">
        <v>0</v>
      </c>
      <c r="M84" s="549" t="str">
        <f>VLOOKUP(C84,TB!C:F,3,0)</f>
        <v>Raw materials</v>
      </c>
      <c r="N84" s="549" t="str">
        <f>VLOOKUP(C84,TB!C:F,4,0)</f>
        <v>Inventories</v>
      </c>
      <c r="P84" s="813"/>
      <c r="Q84" s="813"/>
    </row>
    <row r="85" spans="1:17" ht="14.5">
      <c r="A85" s="552" t="str">
        <f t="shared" si="3"/>
        <v>1</v>
      </c>
      <c r="B85" s="553" t="str">
        <f t="shared" si="4"/>
        <v>10350002</v>
      </c>
      <c r="C85" s="601" t="s">
        <v>359</v>
      </c>
      <c r="D85" s="601" t="s">
        <v>45</v>
      </c>
      <c r="E85" s="602">
        <v>0</v>
      </c>
      <c r="F85" s="602">
        <v>0</v>
      </c>
      <c r="G85" s="602">
        <v>0</v>
      </c>
      <c r="H85" s="602">
        <v>0</v>
      </c>
      <c r="I85" s="602">
        <v>0</v>
      </c>
      <c r="J85" s="602">
        <v>0</v>
      </c>
      <c r="K85" s="602">
        <v>0</v>
      </c>
      <c r="L85" s="602">
        <v>0</v>
      </c>
      <c r="M85" s="549" t="str">
        <f>VLOOKUP(C85,TB!C:F,3,0)</f>
        <v>Raw materials</v>
      </c>
      <c r="N85" s="549" t="str">
        <f>VLOOKUP(C85,TB!C:F,4,0)</f>
        <v>Inventories</v>
      </c>
      <c r="P85" s="813"/>
      <c r="Q85" s="813"/>
    </row>
    <row r="86" spans="1:17" ht="14.5">
      <c r="A86" s="552" t="str">
        <f t="shared" si="3"/>
        <v>1</v>
      </c>
      <c r="B86" s="553" t="str">
        <f t="shared" si="4"/>
        <v>10350003</v>
      </c>
      <c r="C86" s="601" t="s">
        <v>360</v>
      </c>
      <c r="D86" s="601" t="s">
        <v>46</v>
      </c>
      <c r="E86" s="602">
        <v>5327053.63</v>
      </c>
      <c r="F86" s="602">
        <v>19228783.079999998</v>
      </c>
      <c r="G86" s="602">
        <v>20228343.390000001</v>
      </c>
      <c r="H86" s="602">
        <v>4327493.32</v>
      </c>
      <c r="I86" s="602">
        <v>83608.08</v>
      </c>
      <c r="J86" s="602">
        <v>224875.14</v>
      </c>
      <c r="K86" s="602">
        <v>235394.37</v>
      </c>
      <c r="L86" s="602">
        <v>73088.850000000006</v>
      </c>
      <c r="M86" s="549" t="str">
        <f>VLOOKUP(C86,TB!C:F,3,0)</f>
        <v>Raw materials</v>
      </c>
      <c r="N86" s="549" t="str">
        <f>VLOOKUP(C86,TB!C:F,4,0)</f>
        <v>Inventories</v>
      </c>
      <c r="P86" s="813"/>
      <c r="Q86" s="813"/>
    </row>
    <row r="87" spans="1:17" ht="14.5">
      <c r="A87" s="552" t="str">
        <f t="shared" si="3"/>
        <v>1</v>
      </c>
      <c r="B87" s="553" t="str">
        <f t="shared" si="4"/>
        <v>10350004</v>
      </c>
      <c r="C87" s="601" t="s">
        <v>361</v>
      </c>
      <c r="D87" s="601" t="s">
        <v>293</v>
      </c>
      <c r="E87" s="602">
        <v>279278.59000000003</v>
      </c>
      <c r="F87" s="602">
        <v>20478116.469999999</v>
      </c>
      <c r="G87" s="602">
        <v>20468802.41</v>
      </c>
      <c r="H87" s="602">
        <v>288592.65000000002</v>
      </c>
      <c r="I87" s="602">
        <v>4537.9399999999996</v>
      </c>
      <c r="J87" s="602">
        <v>238040.47</v>
      </c>
      <c r="K87" s="602">
        <v>237816.18</v>
      </c>
      <c r="L87" s="602">
        <v>4762.2299999999996</v>
      </c>
      <c r="M87" s="549" t="str">
        <f>VLOOKUP(C87,TB!C:F,3,0)</f>
        <v>Spares parts and consumables</v>
      </c>
      <c r="N87" s="549" t="str">
        <f>VLOOKUP(C87,TB!C:F,4,0)</f>
        <v>Inventories</v>
      </c>
      <c r="P87" s="813"/>
      <c r="Q87" s="813"/>
    </row>
    <row r="88" spans="1:17" ht="14.5">
      <c r="A88" s="552" t="str">
        <f t="shared" si="3"/>
        <v>1</v>
      </c>
      <c r="B88" s="553" t="str">
        <f t="shared" si="4"/>
        <v>10350005</v>
      </c>
      <c r="C88" s="601" t="s">
        <v>362</v>
      </c>
      <c r="D88" s="601" t="s">
        <v>307</v>
      </c>
      <c r="E88" s="602">
        <v>3048766.63</v>
      </c>
      <c r="F88" s="602">
        <v>79643474.650000006</v>
      </c>
      <c r="G88" s="602">
        <v>80060434.840000004</v>
      </c>
      <c r="H88" s="602">
        <v>2631806.44</v>
      </c>
      <c r="I88" s="602">
        <v>74868.77</v>
      </c>
      <c r="J88" s="602">
        <v>935865.78</v>
      </c>
      <c r="K88" s="602">
        <v>929873.77</v>
      </c>
      <c r="L88" s="602">
        <v>80860.78</v>
      </c>
      <c r="M88" s="549" t="str">
        <f>VLOOKUP(C88,TB!C:F,3,0)</f>
        <v>Packing materials</v>
      </c>
      <c r="N88" s="549" t="str">
        <f>VLOOKUP(C88,TB!C:F,4,0)</f>
        <v>Inventories</v>
      </c>
      <c r="P88" s="813"/>
      <c r="Q88" s="813"/>
    </row>
    <row r="89" spans="1:17" ht="14.5">
      <c r="A89" s="552" t="str">
        <f t="shared" si="3"/>
        <v>1</v>
      </c>
      <c r="B89" s="553" t="str">
        <f t="shared" si="4"/>
        <v>10350006</v>
      </c>
      <c r="C89" s="601" t="s">
        <v>363</v>
      </c>
      <c r="D89" s="601" t="s">
        <v>294</v>
      </c>
      <c r="E89" s="602">
        <v>4832873.9000000004</v>
      </c>
      <c r="F89" s="602">
        <v>12532846.640000001</v>
      </c>
      <c r="G89" s="602">
        <v>16189035.189999999</v>
      </c>
      <c r="H89" s="602">
        <v>1176685.3500000001</v>
      </c>
      <c r="I89" s="602">
        <v>67201.58</v>
      </c>
      <c r="J89" s="602">
        <v>146676.65</v>
      </c>
      <c r="K89" s="602">
        <v>186859.61</v>
      </c>
      <c r="L89" s="602">
        <v>27018.62</v>
      </c>
      <c r="M89" s="549" t="str">
        <f>VLOOKUP(C89,TB!C:F,3,0)</f>
        <v>Spares parts and consumables</v>
      </c>
      <c r="N89" s="549" t="str">
        <f>VLOOKUP(C89,TB!C:F,4,0)</f>
        <v>Inventories</v>
      </c>
      <c r="P89" s="813"/>
      <c r="Q89" s="813"/>
    </row>
    <row r="90" spans="1:17" ht="14.5">
      <c r="A90" s="552" t="str">
        <f t="shared" si="3"/>
        <v>1</v>
      </c>
      <c r="B90" s="553" t="str">
        <f t="shared" si="4"/>
        <v>10350007</v>
      </c>
      <c r="C90" s="601" t="s">
        <v>364</v>
      </c>
      <c r="D90" s="601" t="s">
        <v>77</v>
      </c>
      <c r="E90" s="602">
        <v>0</v>
      </c>
      <c r="F90" s="602">
        <v>0</v>
      </c>
      <c r="G90" s="602">
        <v>0</v>
      </c>
      <c r="H90" s="602">
        <v>0</v>
      </c>
      <c r="I90" s="602">
        <v>0</v>
      </c>
      <c r="J90" s="602">
        <v>0</v>
      </c>
      <c r="K90" s="602">
        <v>0</v>
      </c>
      <c r="L90" s="602">
        <v>0</v>
      </c>
      <c r="M90" s="549" t="str">
        <f>VLOOKUP(C90,TB!C:F,3,0)</f>
        <v>Work-in-process</v>
      </c>
      <c r="N90" s="549" t="str">
        <f>VLOOKUP(C90,TB!C:F,4,0)</f>
        <v>Inventories</v>
      </c>
      <c r="P90" s="813"/>
      <c r="Q90" s="813"/>
    </row>
    <row r="91" spans="1:17" ht="14.5">
      <c r="A91" s="552" t="str">
        <f t="shared" si="3"/>
        <v>1</v>
      </c>
      <c r="B91" s="553" t="str">
        <f t="shared" si="4"/>
        <v>10350008</v>
      </c>
      <c r="C91" s="601" t="s">
        <v>365</v>
      </c>
      <c r="D91" s="601" t="s">
        <v>187</v>
      </c>
      <c r="E91" s="602">
        <v>0</v>
      </c>
      <c r="F91" s="602">
        <v>0</v>
      </c>
      <c r="G91" s="602">
        <v>0</v>
      </c>
      <c r="H91" s="602">
        <v>0</v>
      </c>
      <c r="I91" s="602">
        <v>0</v>
      </c>
      <c r="J91" s="602">
        <v>0</v>
      </c>
      <c r="K91" s="602">
        <v>0</v>
      </c>
      <c r="L91" s="602">
        <v>0</v>
      </c>
      <c r="M91" s="549" t="str">
        <f>VLOOKUP(C91,TB!C:F,3,0)</f>
        <v>Finished goods</v>
      </c>
      <c r="N91" s="549" t="str">
        <f>VLOOKUP(C91,TB!C:F,4,0)</f>
        <v>Inventories</v>
      </c>
      <c r="P91" s="813"/>
      <c r="Q91" s="813"/>
    </row>
    <row r="92" spans="1:17" ht="14.5">
      <c r="A92" s="552" t="str">
        <f t="shared" si="3"/>
        <v>1</v>
      </c>
      <c r="B92" s="553" t="str">
        <f t="shared" si="4"/>
        <v>10350011</v>
      </c>
      <c r="C92" s="601" t="s">
        <v>366</v>
      </c>
      <c r="D92" s="601" t="s">
        <v>188</v>
      </c>
      <c r="E92" s="602">
        <v>0</v>
      </c>
      <c r="F92" s="602">
        <v>7466838.8799999999</v>
      </c>
      <c r="G92" s="602">
        <v>7466838.8799999999</v>
      </c>
      <c r="H92" s="602">
        <v>0</v>
      </c>
      <c r="I92" s="602">
        <v>0</v>
      </c>
      <c r="J92" s="602">
        <v>87793.52</v>
      </c>
      <c r="K92" s="602">
        <v>87793.52</v>
      </c>
      <c r="L92" s="602">
        <v>0</v>
      </c>
      <c r="M92" s="549" t="str">
        <f>VLOOKUP(C92,TB!C:F,3,0)</f>
        <v>Goods-in-transit</v>
      </c>
      <c r="N92" s="549" t="str">
        <f>VLOOKUP(C92,TB!C:F,4,0)</f>
        <v>Inventories</v>
      </c>
      <c r="P92" s="813"/>
      <c r="Q92" s="813"/>
    </row>
    <row r="93" spans="1:17" ht="14.5">
      <c r="A93" s="552" t="str">
        <f t="shared" si="3"/>
        <v>1</v>
      </c>
      <c r="B93" s="553" t="str">
        <f t="shared" si="4"/>
        <v>10350012</v>
      </c>
      <c r="C93" s="601" t="s">
        <v>367</v>
      </c>
      <c r="D93" s="601" t="s">
        <v>189</v>
      </c>
      <c r="E93" s="602">
        <v>11869104.529999999</v>
      </c>
      <c r="F93" s="602">
        <v>268072596.46000001</v>
      </c>
      <c r="G93" s="602">
        <v>258894160.34</v>
      </c>
      <c r="H93" s="602">
        <v>21047540.649999999</v>
      </c>
      <c r="I93" s="602">
        <v>141383.01999999999</v>
      </c>
      <c r="J93" s="602">
        <v>3108730.31</v>
      </c>
      <c r="K93" s="602">
        <v>3022572.35</v>
      </c>
      <c r="L93" s="602">
        <v>227540.98</v>
      </c>
      <c r="M93" s="549" t="str">
        <f>VLOOKUP(C93,TB!C:F,3,0)</f>
        <v>Goods-in-transit</v>
      </c>
      <c r="N93" s="549" t="str">
        <f>VLOOKUP(C93,TB!C:F,4,0)</f>
        <v>Inventories</v>
      </c>
      <c r="P93" s="813"/>
      <c r="Q93" s="813"/>
    </row>
    <row r="94" spans="1:17" ht="14.5">
      <c r="A94" s="552" t="str">
        <f t="shared" si="3"/>
        <v>1</v>
      </c>
      <c r="B94" s="553" t="str">
        <f t="shared" si="4"/>
        <v>10350013</v>
      </c>
      <c r="C94" s="601" t="s">
        <v>1333</v>
      </c>
      <c r="D94" s="601" t="s">
        <v>1334</v>
      </c>
      <c r="E94" s="602">
        <v>288611</v>
      </c>
      <c r="F94" s="602">
        <v>17644803.739999998</v>
      </c>
      <c r="G94" s="602">
        <v>15982973.220000001</v>
      </c>
      <c r="H94" s="602">
        <v>1950441.52</v>
      </c>
      <c r="I94" s="602">
        <v>3397.29</v>
      </c>
      <c r="J94" s="602">
        <v>204666.53</v>
      </c>
      <c r="K94" s="602">
        <v>185157.87</v>
      </c>
      <c r="L94" s="602">
        <v>22905.95</v>
      </c>
      <c r="M94" s="549" t="str">
        <f>VLOOKUP(C94,TB!C:F,3,0)</f>
        <v>Spares parts and consumables</v>
      </c>
      <c r="N94" s="549" t="str">
        <f>VLOOKUP(C94,TB!C:F,4,0)</f>
        <v>Inventories</v>
      </c>
      <c r="P94" s="813"/>
      <c r="Q94" s="813"/>
    </row>
    <row r="95" spans="1:17" ht="14.5">
      <c r="A95" s="552" t="str">
        <f t="shared" si="3"/>
        <v>1</v>
      </c>
      <c r="B95" s="553" t="str">
        <f t="shared" si="4"/>
        <v>10350014</v>
      </c>
      <c r="C95" s="601" t="s">
        <v>1335</v>
      </c>
      <c r="D95" s="601" t="s">
        <v>1336</v>
      </c>
      <c r="E95" s="602">
        <v>0</v>
      </c>
      <c r="F95" s="602">
        <v>1149923</v>
      </c>
      <c r="G95" s="602">
        <v>1149923</v>
      </c>
      <c r="H95" s="602">
        <v>0</v>
      </c>
      <c r="I95" s="602">
        <v>0.27</v>
      </c>
      <c r="J95" s="602">
        <v>13348.29</v>
      </c>
      <c r="K95" s="602">
        <v>13321.4</v>
      </c>
      <c r="L95" s="602">
        <v>27.16</v>
      </c>
      <c r="M95" s="549" t="str">
        <f>VLOOKUP(C95,TB!C:F,3,0)</f>
        <v>Spares parts and consumables</v>
      </c>
      <c r="N95" s="549" t="str">
        <f>VLOOKUP(C95,TB!C:F,4,0)</f>
        <v>Inventories</v>
      </c>
      <c r="P95" s="813"/>
      <c r="Q95" s="813"/>
    </row>
    <row r="96" spans="1:17" ht="14.5">
      <c r="A96" s="552" t="str">
        <f t="shared" si="3"/>
        <v>1</v>
      </c>
      <c r="B96" s="553" t="str">
        <f t="shared" si="4"/>
        <v>10350900</v>
      </c>
      <c r="C96" s="601" t="s">
        <v>369</v>
      </c>
      <c r="D96" s="601" t="s">
        <v>370</v>
      </c>
      <c r="E96" s="602">
        <v>333092715.68000001</v>
      </c>
      <c r="F96" s="602">
        <v>6611043056.6499996</v>
      </c>
      <c r="G96" s="602">
        <v>6385622116.25</v>
      </c>
      <c r="H96" s="602">
        <v>558513656.08000004</v>
      </c>
      <c r="I96" s="602">
        <v>3967751.38</v>
      </c>
      <c r="J96" s="602">
        <v>78059637.349999994</v>
      </c>
      <c r="K96" s="602">
        <v>75989403.319999993</v>
      </c>
      <c r="L96" s="602">
        <v>6037985.4100000001</v>
      </c>
      <c r="M96" s="549" t="str">
        <f>VLOOKUP(C96,TB!C:F,3,0)</f>
        <v>Raw materials</v>
      </c>
      <c r="N96" s="549" t="str">
        <f>VLOOKUP(C96,TB!C:F,4,0)</f>
        <v>Inventories</v>
      </c>
      <c r="P96" s="813"/>
      <c r="Q96" s="813"/>
    </row>
    <row r="97" spans="1:17" ht="14.5">
      <c r="A97" s="552" t="str">
        <f t="shared" si="3"/>
        <v>1</v>
      </c>
      <c r="B97" s="553" t="str">
        <f t="shared" si="4"/>
        <v>10350901</v>
      </c>
      <c r="C97" s="601" t="s">
        <v>371</v>
      </c>
      <c r="D97" s="601" t="s">
        <v>372</v>
      </c>
      <c r="E97" s="602">
        <v>124975623.8</v>
      </c>
      <c r="F97" s="602">
        <v>2229121011.4200001</v>
      </c>
      <c r="G97" s="602">
        <v>2102297379.1099999</v>
      </c>
      <c r="H97" s="602">
        <v>251799256.11000001</v>
      </c>
      <c r="I97" s="602">
        <v>1488691.57</v>
      </c>
      <c r="J97" s="602">
        <v>26510355.32</v>
      </c>
      <c r="K97" s="602">
        <v>25276893.149999999</v>
      </c>
      <c r="L97" s="602">
        <v>2722153.74</v>
      </c>
      <c r="M97" s="549" t="str">
        <f>VLOOKUP(C97,TB!C:F,3,0)</f>
        <v>Raw materials</v>
      </c>
      <c r="N97" s="549" t="str">
        <f>VLOOKUP(C97,TB!C:F,4,0)</f>
        <v>Inventories</v>
      </c>
      <c r="P97" s="813"/>
      <c r="Q97" s="813"/>
    </row>
    <row r="98" spans="1:17" ht="14.5">
      <c r="A98" s="552" t="str">
        <f t="shared" si="3"/>
        <v>1</v>
      </c>
      <c r="B98" s="553" t="str">
        <f t="shared" si="4"/>
        <v>10350902</v>
      </c>
      <c r="C98" s="601" t="s">
        <v>373</v>
      </c>
      <c r="D98" s="601" t="s">
        <v>32</v>
      </c>
      <c r="E98" s="602">
        <v>0</v>
      </c>
      <c r="F98" s="602">
        <v>0</v>
      </c>
      <c r="G98" s="602">
        <v>0</v>
      </c>
      <c r="H98" s="602">
        <v>0</v>
      </c>
      <c r="I98" s="602">
        <v>0</v>
      </c>
      <c r="J98" s="602">
        <v>0</v>
      </c>
      <c r="K98" s="602">
        <v>0</v>
      </c>
      <c r="L98" s="602">
        <v>0</v>
      </c>
      <c r="M98" s="549" t="str">
        <f>VLOOKUP(C98,TB!C:F,3,0)</f>
        <v>Raw materials</v>
      </c>
      <c r="N98" s="549" t="str">
        <f>VLOOKUP(C98,TB!C:F,4,0)</f>
        <v>Inventories</v>
      </c>
      <c r="P98" s="813"/>
      <c r="Q98" s="813"/>
    </row>
    <row r="99" spans="1:17" ht="14.5">
      <c r="A99" s="552" t="str">
        <f t="shared" si="3"/>
        <v>1</v>
      </c>
      <c r="B99" s="553" t="str">
        <f t="shared" si="4"/>
        <v>10350903</v>
      </c>
      <c r="C99" s="601" t="s">
        <v>375</v>
      </c>
      <c r="D99" s="601" t="s">
        <v>376</v>
      </c>
      <c r="E99" s="602">
        <v>0</v>
      </c>
      <c r="F99" s="602">
        <v>0</v>
      </c>
      <c r="G99" s="602">
        <v>0</v>
      </c>
      <c r="H99" s="602">
        <v>0</v>
      </c>
      <c r="I99" s="602">
        <v>0</v>
      </c>
      <c r="J99" s="602">
        <v>0</v>
      </c>
      <c r="K99" s="602">
        <v>0</v>
      </c>
      <c r="L99" s="602">
        <v>0</v>
      </c>
      <c r="M99" s="549" t="str">
        <f>VLOOKUP(C99,TB!C:F,3,0)</f>
        <v>Packing materials</v>
      </c>
      <c r="N99" s="549" t="str">
        <f>VLOOKUP(C99,TB!C:F,4,0)</f>
        <v>Inventories</v>
      </c>
      <c r="P99" s="813"/>
      <c r="Q99" s="813"/>
    </row>
    <row r="100" spans="1:17" ht="14.5">
      <c r="A100" s="552" t="str">
        <f t="shared" si="3"/>
        <v>1</v>
      </c>
      <c r="B100" s="553" t="str">
        <f t="shared" si="4"/>
        <v>10350904</v>
      </c>
      <c r="C100" s="601" t="s">
        <v>377</v>
      </c>
      <c r="D100" s="601" t="s">
        <v>294</v>
      </c>
      <c r="E100" s="602">
        <v>0</v>
      </c>
      <c r="F100" s="602">
        <v>0</v>
      </c>
      <c r="G100" s="602">
        <v>0</v>
      </c>
      <c r="H100" s="602">
        <v>0</v>
      </c>
      <c r="I100" s="602">
        <v>0</v>
      </c>
      <c r="J100" s="602">
        <v>0</v>
      </c>
      <c r="K100" s="602">
        <v>0</v>
      </c>
      <c r="L100" s="602">
        <v>0</v>
      </c>
      <c r="M100" s="549" t="str">
        <f>VLOOKUP(C100,TB!C:F,3,0)</f>
        <v>Spares parts and consumables</v>
      </c>
      <c r="N100" s="549" t="str">
        <f>VLOOKUP(C100,TB!C:F,4,0)</f>
        <v>Inventories</v>
      </c>
      <c r="P100" s="813"/>
      <c r="Q100" s="813"/>
    </row>
    <row r="101" spans="1:17" ht="14.5">
      <c r="A101" s="552" t="str">
        <f t="shared" si="3"/>
        <v>1</v>
      </c>
      <c r="B101" s="553" t="str">
        <f t="shared" si="4"/>
        <v>10350905</v>
      </c>
      <c r="C101" s="601" t="s">
        <v>378</v>
      </c>
      <c r="D101" s="601" t="s">
        <v>379</v>
      </c>
      <c r="E101" s="602">
        <v>232971842.19999999</v>
      </c>
      <c r="F101" s="602">
        <v>11325571273</v>
      </c>
      <c r="G101" s="602">
        <v>11339441172</v>
      </c>
      <c r="H101" s="602">
        <v>219101943.19999999</v>
      </c>
      <c r="I101" s="602">
        <v>2775126.05</v>
      </c>
      <c r="J101" s="602">
        <v>135858488</v>
      </c>
      <c r="K101" s="602">
        <v>136264944</v>
      </c>
      <c r="L101" s="602">
        <v>2368670.0499999998</v>
      </c>
      <c r="M101" s="549" t="str">
        <f>VLOOKUP(C101,TB!C:F,3,0)</f>
        <v>Work-in-process</v>
      </c>
      <c r="N101" s="549" t="str">
        <f>VLOOKUP(C101,TB!C:F,4,0)</f>
        <v>Inventories</v>
      </c>
      <c r="P101" s="813"/>
      <c r="Q101" s="813"/>
    </row>
    <row r="102" spans="1:17" ht="14.5">
      <c r="A102" s="552" t="str">
        <f t="shared" si="3"/>
        <v>1</v>
      </c>
      <c r="B102" s="553" t="str">
        <f t="shared" si="4"/>
        <v>10350906</v>
      </c>
      <c r="C102" s="601" t="s">
        <v>374</v>
      </c>
      <c r="D102" s="601" t="s">
        <v>1</v>
      </c>
      <c r="E102" s="602">
        <v>374288592.81999999</v>
      </c>
      <c r="F102" s="602">
        <v>11647735375</v>
      </c>
      <c r="G102" s="602">
        <v>11405441921</v>
      </c>
      <c r="H102" s="602">
        <v>616582046.82000005</v>
      </c>
      <c r="I102" s="602">
        <v>4458470.3600000003</v>
      </c>
      <c r="J102" s="602">
        <v>141475323</v>
      </c>
      <c r="K102" s="602">
        <v>139268041</v>
      </c>
      <c r="L102" s="602">
        <v>6665752.3600000003</v>
      </c>
      <c r="M102" s="549" t="str">
        <f>VLOOKUP(C102,TB!C:F,3,0)</f>
        <v>Finished goods</v>
      </c>
      <c r="N102" s="549" t="str">
        <f>VLOOKUP(C102,TB!C:F,4,0)</f>
        <v>Inventories</v>
      </c>
      <c r="P102" s="813"/>
      <c r="Q102" s="813"/>
    </row>
    <row r="103" spans="1:17" ht="14.5">
      <c r="A103" s="552" t="str">
        <f t="shared" si="3"/>
        <v>1</v>
      </c>
      <c r="B103" s="553" t="str">
        <f t="shared" si="4"/>
        <v>10360001</v>
      </c>
      <c r="C103" s="601" t="s">
        <v>381</v>
      </c>
      <c r="D103" s="601" t="s">
        <v>78</v>
      </c>
      <c r="E103" s="602">
        <v>95359944.319999993</v>
      </c>
      <c r="F103" s="602">
        <v>154568790.11000001</v>
      </c>
      <c r="G103" s="602">
        <v>183975418.16</v>
      </c>
      <c r="H103" s="602">
        <v>65953316.270000003</v>
      </c>
      <c r="I103" s="602">
        <v>1132156.83</v>
      </c>
      <c r="J103" s="602">
        <v>1797023.66</v>
      </c>
      <c r="K103" s="602">
        <v>2173706.5699999998</v>
      </c>
      <c r="L103" s="602">
        <v>755473.92000000004</v>
      </c>
      <c r="M103" s="549" t="str">
        <f>VLOOKUP(C103,TB!C:F,3,0)</f>
        <v>Advances paid for capital expenses</v>
      </c>
      <c r="N103" s="549" t="str">
        <f>VLOOKUP(C103,TB!C:F,4,0)</f>
        <v xml:space="preserve">Advances and deposits </v>
      </c>
      <c r="P103" s="813"/>
      <c r="Q103" s="813"/>
    </row>
    <row r="104" spans="1:17" ht="14.5">
      <c r="A104" s="552" t="str">
        <f t="shared" si="3"/>
        <v>1</v>
      </c>
      <c r="B104" s="553" t="str">
        <f t="shared" si="4"/>
        <v>10360002</v>
      </c>
      <c r="C104" s="601" t="s">
        <v>368</v>
      </c>
      <c r="D104" s="601" t="s">
        <v>48</v>
      </c>
      <c r="E104" s="602">
        <v>104150963.22</v>
      </c>
      <c r="F104" s="602">
        <v>5477529127.5100002</v>
      </c>
      <c r="G104" s="602">
        <v>5163570113.6800003</v>
      </c>
      <c r="H104" s="602">
        <v>418109977.05000001</v>
      </c>
      <c r="I104" s="602">
        <v>1240630.8899999999</v>
      </c>
      <c r="J104" s="602">
        <v>64358276.079999998</v>
      </c>
      <c r="K104" s="602">
        <v>60828414.049999997</v>
      </c>
      <c r="L104" s="602">
        <v>4770492.92</v>
      </c>
      <c r="M104" s="549" t="str">
        <f>VLOOKUP(C104,TB!C:F,3,0)</f>
        <v>Goods-in-transit</v>
      </c>
      <c r="N104" s="549" t="str">
        <f>VLOOKUP(C104,TB!C:F,4,0)</f>
        <v>Inventories</v>
      </c>
      <c r="P104" s="813"/>
      <c r="Q104" s="813"/>
    </row>
    <row r="105" spans="1:17" ht="14.5">
      <c r="A105" s="552" t="str">
        <f t="shared" si="3"/>
        <v>1</v>
      </c>
      <c r="B105" s="553" t="str">
        <f t="shared" si="4"/>
        <v>10360003</v>
      </c>
      <c r="C105" s="601" t="s">
        <v>382</v>
      </c>
      <c r="D105" s="601" t="s">
        <v>79</v>
      </c>
      <c r="E105" s="602">
        <v>6440374.5899999999</v>
      </c>
      <c r="F105" s="602">
        <v>112405157.86</v>
      </c>
      <c r="G105" s="602">
        <v>117267735.11</v>
      </c>
      <c r="H105" s="602">
        <v>1577797.34</v>
      </c>
      <c r="I105" s="602">
        <v>75888.17</v>
      </c>
      <c r="J105" s="602">
        <v>1310142.5</v>
      </c>
      <c r="K105" s="602">
        <v>1368043.32</v>
      </c>
      <c r="L105" s="602">
        <v>17987.349999999999</v>
      </c>
      <c r="M105" s="549" t="str">
        <f>VLOOKUP(C105,TB!C:F,3,0)</f>
        <v>Spares and others</v>
      </c>
      <c r="N105" s="549" t="str">
        <f>VLOOKUP(C105,TB!C:F,4,0)</f>
        <v xml:space="preserve">Advances and deposits </v>
      </c>
      <c r="P105" s="813"/>
      <c r="Q105" s="813"/>
    </row>
    <row r="106" spans="1:17" ht="14.5">
      <c r="A106" s="552" t="str">
        <f t="shared" si="3"/>
        <v>1</v>
      </c>
      <c r="B106" s="553" t="str">
        <f t="shared" si="4"/>
        <v>10360004</v>
      </c>
      <c r="C106" s="601" t="s">
        <v>383</v>
      </c>
      <c r="D106" s="601" t="s">
        <v>80</v>
      </c>
      <c r="E106" s="602">
        <v>0</v>
      </c>
      <c r="F106" s="602">
        <v>22060743.050000001</v>
      </c>
      <c r="G106" s="602">
        <v>21247359.129999999</v>
      </c>
      <c r="H106" s="602">
        <v>813383.92</v>
      </c>
      <c r="I106" s="602">
        <v>0</v>
      </c>
      <c r="J106" s="602">
        <v>255894</v>
      </c>
      <c r="K106" s="602">
        <v>246605.14</v>
      </c>
      <c r="L106" s="602">
        <v>9288.86</v>
      </c>
      <c r="M106" s="549" t="str">
        <f>VLOOKUP(C106,TB!C:F,3,0)</f>
        <v>Spares and others</v>
      </c>
      <c r="N106" s="549" t="str">
        <f>VLOOKUP(C106,TB!C:F,4,0)</f>
        <v xml:space="preserve">Advances and deposits </v>
      </c>
      <c r="P106" s="813"/>
      <c r="Q106" s="813"/>
    </row>
    <row r="107" spans="1:17" ht="14.5">
      <c r="A107" s="552" t="str">
        <f t="shared" si="3"/>
        <v>1</v>
      </c>
      <c r="B107" s="553" t="str">
        <f t="shared" si="4"/>
        <v>10360010</v>
      </c>
      <c r="C107" s="601" t="s">
        <v>1789</v>
      </c>
      <c r="D107" s="601" t="s">
        <v>1790</v>
      </c>
      <c r="E107" s="602">
        <v>0</v>
      </c>
      <c r="F107" s="602">
        <v>6242112</v>
      </c>
      <c r="G107" s="602">
        <v>6242112</v>
      </c>
      <c r="H107" s="602">
        <v>0</v>
      </c>
      <c r="I107" s="602">
        <v>0</v>
      </c>
      <c r="J107" s="602">
        <v>72540.52</v>
      </c>
      <c r="K107" s="602">
        <v>72540.52</v>
      </c>
      <c r="L107" s="602">
        <v>0</v>
      </c>
      <c r="M107" s="549" t="e">
        <f>VLOOKUP(C107,TB!C:F,3,0)</f>
        <v>#N/A</v>
      </c>
      <c r="N107" s="549" t="e">
        <f>VLOOKUP(C107,TB!C:F,4,0)</f>
        <v>#N/A</v>
      </c>
      <c r="P107" s="813"/>
      <c r="Q107" s="813"/>
    </row>
    <row r="108" spans="1:17" ht="14.5">
      <c r="A108" s="552" t="str">
        <f t="shared" si="3"/>
        <v>1</v>
      </c>
      <c r="B108" s="553" t="str">
        <f t="shared" si="4"/>
        <v>10361001</v>
      </c>
      <c r="C108" s="601" t="s">
        <v>384</v>
      </c>
      <c r="D108" s="601" t="s">
        <v>81</v>
      </c>
      <c r="E108" s="602">
        <v>414017</v>
      </c>
      <c r="F108" s="602">
        <v>144006453.78</v>
      </c>
      <c r="G108" s="602">
        <v>117752738.78</v>
      </c>
      <c r="H108" s="602">
        <v>26667732</v>
      </c>
      <c r="I108" s="602">
        <v>4835.4799999999996</v>
      </c>
      <c r="J108" s="602">
        <v>1658591.48</v>
      </c>
      <c r="K108" s="602">
        <v>1363883.64</v>
      </c>
      <c r="L108" s="602">
        <v>299543.32</v>
      </c>
      <c r="M108" s="549" t="str">
        <f>VLOOKUP(C108,TB!C:F,3,0)</f>
        <v>Employees</v>
      </c>
      <c r="N108" s="549" t="str">
        <f>VLOOKUP(C108,TB!C:F,4,0)</f>
        <v xml:space="preserve">Advances and deposits </v>
      </c>
      <c r="P108" s="813"/>
      <c r="Q108" s="813"/>
    </row>
    <row r="109" spans="1:17" ht="14.5">
      <c r="A109" s="552" t="str">
        <f t="shared" si="3"/>
        <v>1</v>
      </c>
      <c r="B109" s="553" t="str">
        <f t="shared" si="4"/>
        <v>10361003</v>
      </c>
      <c r="C109" s="601" t="s">
        <v>385</v>
      </c>
      <c r="D109" s="601" t="s">
        <v>82</v>
      </c>
      <c r="E109" s="602">
        <v>46814</v>
      </c>
      <c r="F109" s="602">
        <v>756327</v>
      </c>
      <c r="G109" s="602">
        <v>795641</v>
      </c>
      <c r="H109" s="602">
        <v>7500</v>
      </c>
      <c r="I109" s="602">
        <v>551.08000000000004</v>
      </c>
      <c r="J109" s="602">
        <v>8811.94</v>
      </c>
      <c r="K109" s="602">
        <v>9274.73</v>
      </c>
      <c r="L109" s="602">
        <v>88.29</v>
      </c>
      <c r="M109" s="549" t="str">
        <f>VLOOKUP(C109,TB!C:F,3,0)</f>
        <v>Employees</v>
      </c>
      <c r="N109" s="549" t="str">
        <f>VLOOKUP(C109,TB!C:F,4,0)</f>
        <v xml:space="preserve">Advances and deposits </v>
      </c>
      <c r="P109" s="813"/>
      <c r="Q109" s="813"/>
    </row>
    <row r="110" spans="1:17" ht="14.5">
      <c r="A110" s="552" t="str">
        <f t="shared" si="3"/>
        <v>1</v>
      </c>
      <c r="B110" s="553" t="str">
        <f t="shared" si="4"/>
        <v>10362003</v>
      </c>
      <c r="C110" s="601" t="s">
        <v>386</v>
      </c>
      <c r="D110" s="601" t="s">
        <v>49</v>
      </c>
      <c r="E110" s="602">
        <v>1296949.42</v>
      </c>
      <c r="F110" s="602">
        <v>1733981.45</v>
      </c>
      <c r="G110" s="602">
        <v>3030930.87</v>
      </c>
      <c r="H110" s="602">
        <v>0</v>
      </c>
      <c r="I110" s="602">
        <v>15267.07</v>
      </c>
      <c r="J110" s="602">
        <v>20575.669999999998</v>
      </c>
      <c r="K110" s="602">
        <v>35842.74</v>
      </c>
      <c r="L110" s="602">
        <v>0</v>
      </c>
      <c r="M110" s="549" t="str">
        <f>VLOOKUP(C110,TB!C:F,3,0)</f>
        <v>Income tax</v>
      </c>
      <c r="N110" s="549" t="str">
        <f>VLOOKUP(C110,TB!C:F,4,0)</f>
        <v xml:space="preserve">Advances and deposits </v>
      </c>
      <c r="P110" s="813"/>
      <c r="Q110" s="813"/>
    </row>
    <row r="111" spans="1:17" ht="14.5">
      <c r="A111" s="552" t="str">
        <f t="shared" si="3"/>
        <v>1</v>
      </c>
      <c r="B111" s="553" t="str">
        <f t="shared" si="4"/>
        <v>10363001</v>
      </c>
      <c r="C111" s="601" t="s">
        <v>387</v>
      </c>
      <c r="D111" s="601" t="s">
        <v>50</v>
      </c>
      <c r="E111" s="602">
        <v>23418620</v>
      </c>
      <c r="F111" s="602">
        <v>0</v>
      </c>
      <c r="G111" s="602">
        <v>615465</v>
      </c>
      <c r="H111" s="602">
        <v>22803155</v>
      </c>
      <c r="I111" s="602">
        <v>280111.65000000002</v>
      </c>
      <c r="J111" s="602">
        <v>0</v>
      </c>
      <c r="K111" s="602">
        <v>7194.55</v>
      </c>
      <c r="L111" s="602">
        <v>272917.09999999998</v>
      </c>
      <c r="M111" s="549" t="str">
        <f>VLOOKUP(C111,TB!C:F,3,0)</f>
        <v>Deposits</v>
      </c>
      <c r="N111" s="549" t="str">
        <f>VLOOKUP(C111,TB!C:F,4,0)</f>
        <v xml:space="preserve">Advances and deposits </v>
      </c>
      <c r="P111" s="813"/>
      <c r="Q111" s="813"/>
    </row>
    <row r="112" spans="1:17" ht="14.5">
      <c r="A112" s="552" t="str">
        <f t="shared" si="3"/>
        <v>1</v>
      </c>
      <c r="B112" s="553" t="str">
        <f t="shared" si="4"/>
        <v>10364001</v>
      </c>
      <c r="C112" s="601" t="s">
        <v>388</v>
      </c>
      <c r="D112" s="601" t="s">
        <v>83</v>
      </c>
      <c r="E112" s="602">
        <v>0</v>
      </c>
      <c r="F112" s="602">
        <v>6300741</v>
      </c>
      <c r="G112" s="602">
        <v>5053926</v>
      </c>
      <c r="H112" s="602">
        <v>1246815</v>
      </c>
      <c r="I112" s="602">
        <v>0</v>
      </c>
      <c r="J112" s="602">
        <v>74088.39</v>
      </c>
      <c r="K112" s="602">
        <v>60753</v>
      </c>
      <c r="L112" s="602">
        <v>13335.39</v>
      </c>
      <c r="M112" s="549" t="str">
        <f>VLOOKUP(C112,TB!C:F,3,0)</f>
        <v>Prepayments</v>
      </c>
      <c r="N112" s="549" t="str">
        <f>VLOOKUP(C112,TB!C:F,4,0)</f>
        <v xml:space="preserve">Advances and deposits </v>
      </c>
      <c r="P112" s="813"/>
      <c r="Q112" s="813"/>
    </row>
    <row r="113" spans="1:17" ht="14.5">
      <c r="A113" s="552" t="str">
        <f t="shared" si="3"/>
        <v>1</v>
      </c>
      <c r="B113" s="553" t="str">
        <f t="shared" si="4"/>
        <v>10364003</v>
      </c>
      <c r="C113" s="601" t="s">
        <v>389</v>
      </c>
      <c r="D113" s="601" t="s">
        <v>33</v>
      </c>
      <c r="E113" s="602">
        <v>0</v>
      </c>
      <c r="F113" s="602">
        <v>0</v>
      </c>
      <c r="G113" s="602">
        <v>0</v>
      </c>
      <c r="H113" s="602">
        <v>0</v>
      </c>
      <c r="I113" s="602">
        <v>0</v>
      </c>
      <c r="J113" s="602">
        <v>0</v>
      </c>
      <c r="K113" s="602">
        <v>0</v>
      </c>
      <c r="L113" s="602">
        <v>0</v>
      </c>
      <c r="M113" s="549" t="str">
        <f>VLOOKUP(C113,TB!C:F,3,0)</f>
        <v>Prepaid Rent</v>
      </c>
      <c r="N113" s="549" t="str">
        <f>VLOOKUP(C113,TB!C:F,4,0)</f>
        <v xml:space="preserve">Advances and deposits </v>
      </c>
      <c r="P113" s="813"/>
      <c r="Q113" s="813"/>
    </row>
    <row r="114" spans="1:17" ht="14.5">
      <c r="A114" s="552" t="str">
        <f t="shared" si="3"/>
        <v>1</v>
      </c>
      <c r="B114" s="553" t="str">
        <f t="shared" si="4"/>
        <v>10364004</v>
      </c>
      <c r="C114" s="601" t="s">
        <v>390</v>
      </c>
      <c r="D114" s="601" t="s">
        <v>295</v>
      </c>
      <c r="E114" s="602">
        <v>0</v>
      </c>
      <c r="F114" s="602">
        <v>0</v>
      </c>
      <c r="G114" s="602">
        <v>0</v>
      </c>
      <c r="H114" s="602">
        <v>0</v>
      </c>
      <c r="I114" s="602">
        <v>0</v>
      </c>
      <c r="J114" s="602">
        <v>0</v>
      </c>
      <c r="K114" s="602">
        <v>0</v>
      </c>
      <c r="L114" s="602">
        <v>0</v>
      </c>
      <c r="M114" s="549" t="str">
        <f>VLOOKUP(C114,TB!C:F,3,0)</f>
        <v>Other Prepayments</v>
      </c>
      <c r="N114" s="549" t="str">
        <f>VLOOKUP(C114,TB!C:F,4,0)</f>
        <v xml:space="preserve">Advances and deposits </v>
      </c>
      <c r="P114" s="813"/>
      <c r="Q114" s="813"/>
    </row>
    <row r="115" spans="1:17" ht="14.5">
      <c r="A115" s="552" t="str">
        <f t="shared" si="3"/>
        <v>1</v>
      </c>
      <c r="B115" s="553" t="str">
        <f t="shared" si="4"/>
        <v>10367001</v>
      </c>
      <c r="C115" s="601" t="s">
        <v>391</v>
      </c>
      <c r="D115" s="601" t="s">
        <v>35</v>
      </c>
      <c r="E115" s="602">
        <v>0</v>
      </c>
      <c r="F115" s="602">
        <v>0</v>
      </c>
      <c r="G115" s="602">
        <v>0</v>
      </c>
      <c r="H115" s="602">
        <v>0</v>
      </c>
      <c r="I115" s="602">
        <v>0.06</v>
      </c>
      <c r="J115" s="602">
        <v>0</v>
      </c>
      <c r="K115" s="602">
        <v>0</v>
      </c>
      <c r="L115" s="602">
        <v>0.06</v>
      </c>
      <c r="M115" s="549" t="str">
        <f>VLOOKUP(C115,TB!C:F,3,0)</f>
        <v>Salaries and allowances</v>
      </c>
      <c r="N115" s="549" t="str">
        <f>VLOOKUP(C115,TB!C:F,4,0)</f>
        <v>Accrued expenses and other liabilities</v>
      </c>
      <c r="P115" s="813"/>
      <c r="Q115" s="813"/>
    </row>
    <row r="116" spans="1:17" ht="14.5">
      <c r="A116" s="552" t="str">
        <f t="shared" si="3"/>
        <v>2</v>
      </c>
      <c r="B116" s="553" t="str">
        <f t="shared" si="4"/>
        <v>20100001</v>
      </c>
      <c r="C116" s="601" t="s">
        <v>393</v>
      </c>
      <c r="D116" s="601" t="s">
        <v>84</v>
      </c>
      <c r="E116" s="602">
        <v>-14155686.779999999</v>
      </c>
      <c r="F116" s="602">
        <v>918514515.69000006</v>
      </c>
      <c r="G116" s="602">
        <v>943032227.17999995</v>
      </c>
      <c r="H116" s="602">
        <v>-38673398.270000003</v>
      </c>
      <c r="I116" s="602">
        <v>-168620.45</v>
      </c>
      <c r="J116" s="602">
        <v>10743304.5</v>
      </c>
      <c r="K116" s="602">
        <v>11002496.689999999</v>
      </c>
      <c r="L116" s="602">
        <v>-427812.64</v>
      </c>
      <c r="M116" s="549" t="str">
        <f>VLOOKUP(C116,TB!C:F,3,0)</f>
        <v>Trade -Int.Com.Pcble</v>
      </c>
      <c r="N116" s="549" t="str">
        <f>VLOOKUP(C116,TB!C:F,4,0)</f>
        <v>Intercompany payables</v>
      </c>
      <c r="P116" s="813"/>
      <c r="Q116" s="813"/>
    </row>
    <row r="117" spans="1:17" ht="14.5">
      <c r="A117" s="552" t="str">
        <f t="shared" si="3"/>
        <v>2</v>
      </c>
      <c r="B117" s="553" t="str">
        <f t="shared" si="4"/>
        <v>20100002</v>
      </c>
      <c r="C117" s="601" t="s">
        <v>394</v>
      </c>
      <c r="D117" s="601" t="s">
        <v>85</v>
      </c>
      <c r="E117" s="602">
        <v>0</v>
      </c>
      <c r="F117" s="602">
        <v>3882752.64</v>
      </c>
      <c r="G117" s="602">
        <v>3882752.64</v>
      </c>
      <c r="H117" s="602">
        <v>0</v>
      </c>
      <c r="I117" s="602">
        <v>0</v>
      </c>
      <c r="J117" s="602">
        <v>46054.080000000002</v>
      </c>
      <c r="K117" s="602">
        <v>46054.080000000002</v>
      </c>
      <c r="L117" s="602">
        <v>0</v>
      </c>
      <c r="M117" s="549" t="str">
        <f>VLOOKUP(C117,TB!C:F,3,0)</f>
        <v>N.Trade-Int.Com.Pcbl</v>
      </c>
      <c r="N117" s="549" t="str">
        <f>VLOOKUP(C117,TB!C:F,4,0)</f>
        <v>Intercompany payables</v>
      </c>
      <c r="P117" s="813"/>
      <c r="Q117" s="813"/>
    </row>
    <row r="118" spans="1:17" ht="14.5">
      <c r="A118" s="552" t="str">
        <f t="shared" si="3"/>
        <v>2</v>
      </c>
      <c r="B118" s="553" t="str">
        <f t="shared" si="4"/>
        <v>20100003</v>
      </c>
      <c r="C118" s="601" t="s">
        <v>395</v>
      </c>
      <c r="D118" s="601" t="s">
        <v>86</v>
      </c>
      <c r="E118" s="602">
        <v>-68791086.980000004</v>
      </c>
      <c r="F118" s="602">
        <v>4175851179.1799998</v>
      </c>
      <c r="G118" s="602">
        <v>4269187732.1500001</v>
      </c>
      <c r="H118" s="602">
        <v>-162127639.94999999</v>
      </c>
      <c r="I118" s="602">
        <v>-819451.01</v>
      </c>
      <c r="J118" s="602">
        <v>49119720.409999996</v>
      </c>
      <c r="K118" s="602">
        <v>50152482.469999999</v>
      </c>
      <c r="L118" s="602">
        <v>-1852213.07</v>
      </c>
      <c r="M118" s="549" t="str">
        <f>VLOOKUP(C118,TB!C:F,3,0)</f>
        <v>Raw materials</v>
      </c>
      <c r="N118" s="549" t="str">
        <f>VLOOKUP(C118,TB!C:F,4,0)</f>
        <v>Accounts payable</v>
      </c>
      <c r="P118" s="813"/>
      <c r="Q118" s="813"/>
    </row>
    <row r="119" spans="1:17" ht="14.5">
      <c r="A119" s="552" t="str">
        <f t="shared" si="3"/>
        <v>2</v>
      </c>
      <c r="B119" s="553" t="str">
        <f t="shared" si="4"/>
        <v>20100004</v>
      </c>
      <c r="C119" s="601" t="s">
        <v>396</v>
      </c>
      <c r="D119" s="601" t="s">
        <v>87</v>
      </c>
      <c r="E119" s="602">
        <v>-49459538.829999998</v>
      </c>
      <c r="F119" s="602">
        <v>955414585.90999997</v>
      </c>
      <c r="G119" s="602">
        <v>1035529410.17</v>
      </c>
      <c r="H119" s="602">
        <v>-129574363.09</v>
      </c>
      <c r="I119" s="602">
        <v>-589197.48</v>
      </c>
      <c r="J119" s="602">
        <v>11244659.43</v>
      </c>
      <c r="K119" s="602">
        <v>12148413.369999999</v>
      </c>
      <c r="L119" s="602">
        <v>-1492951.42</v>
      </c>
      <c r="M119" s="549" t="str">
        <f>VLOOKUP(C119,TB!C:F,3,0)</f>
        <v>Raw materials</v>
      </c>
      <c r="N119" s="549" t="str">
        <f>VLOOKUP(C119,TB!C:F,4,0)</f>
        <v>Accounts payable</v>
      </c>
      <c r="P119" s="813"/>
      <c r="Q119" s="813"/>
    </row>
    <row r="120" spans="1:17" ht="14.5">
      <c r="A120" s="552" t="str">
        <f t="shared" si="3"/>
        <v>2</v>
      </c>
      <c r="B120" s="553" t="str">
        <f t="shared" si="4"/>
        <v>20100005</v>
      </c>
      <c r="C120" s="601" t="s">
        <v>397</v>
      </c>
      <c r="D120" s="601" t="s">
        <v>88</v>
      </c>
      <c r="E120" s="602">
        <v>-1323624.98</v>
      </c>
      <c r="F120" s="602">
        <v>16016930.300000001</v>
      </c>
      <c r="G120" s="602">
        <v>17120639.32</v>
      </c>
      <c r="H120" s="602">
        <v>-2427334</v>
      </c>
      <c r="I120" s="602">
        <v>-15585.06</v>
      </c>
      <c r="J120" s="602">
        <v>187647.33</v>
      </c>
      <c r="K120" s="602">
        <v>199906.56</v>
      </c>
      <c r="L120" s="602">
        <v>-27844.29</v>
      </c>
      <c r="M120" s="549" t="str">
        <f>VLOOKUP(C120,TB!C:F,3,0)</f>
        <v>Raw materials</v>
      </c>
      <c r="N120" s="549" t="str">
        <f>VLOOKUP(C120,TB!C:F,4,0)</f>
        <v>Accounts payable</v>
      </c>
      <c r="P120" s="813"/>
      <c r="Q120" s="813"/>
    </row>
    <row r="121" spans="1:17" ht="14.5">
      <c r="A121" s="552" t="str">
        <f t="shared" si="3"/>
        <v>2</v>
      </c>
      <c r="B121" s="553" t="str">
        <f t="shared" si="4"/>
        <v>20100006</v>
      </c>
      <c r="C121" s="601" t="s">
        <v>398</v>
      </c>
      <c r="D121" s="601" t="s">
        <v>89</v>
      </c>
      <c r="E121" s="602">
        <v>0</v>
      </c>
      <c r="F121" s="602">
        <v>0</v>
      </c>
      <c r="G121" s="602">
        <v>0</v>
      </c>
      <c r="H121" s="602">
        <v>0</v>
      </c>
      <c r="I121" s="602">
        <v>0</v>
      </c>
      <c r="J121" s="602">
        <v>0</v>
      </c>
      <c r="K121" s="602">
        <v>0</v>
      </c>
      <c r="L121" s="602">
        <v>0</v>
      </c>
      <c r="M121" s="549" t="str">
        <f>VLOOKUP(C121,TB!C:F,3,0)</f>
        <v>Raw materials</v>
      </c>
      <c r="N121" s="549" t="str">
        <f>VLOOKUP(C121,TB!C:F,4,0)</f>
        <v>Accounts payable</v>
      </c>
      <c r="P121" s="813"/>
      <c r="Q121" s="813"/>
    </row>
    <row r="122" spans="1:17" ht="14.5">
      <c r="A122" s="552" t="str">
        <f t="shared" si="3"/>
        <v>2</v>
      </c>
      <c r="B122" s="553" t="str">
        <f t="shared" si="4"/>
        <v>20100007</v>
      </c>
      <c r="C122" s="601" t="s">
        <v>399</v>
      </c>
      <c r="D122" s="601" t="s">
        <v>90</v>
      </c>
      <c r="E122" s="602">
        <v>-11581169.439999999</v>
      </c>
      <c r="F122" s="602">
        <v>82157837.510000005</v>
      </c>
      <c r="G122" s="602">
        <v>78464211.079999998</v>
      </c>
      <c r="H122" s="602">
        <v>-7887543.0099999998</v>
      </c>
      <c r="I122" s="602">
        <v>-138136.41</v>
      </c>
      <c r="J122" s="602">
        <v>970163.74</v>
      </c>
      <c r="K122" s="602">
        <v>921949.24</v>
      </c>
      <c r="L122" s="602">
        <v>-89921.91</v>
      </c>
      <c r="M122" s="549" t="str">
        <f>VLOOKUP(C122,TB!C:F,3,0)</f>
        <v>Raw materials</v>
      </c>
      <c r="N122" s="549" t="str">
        <f>VLOOKUP(C122,TB!C:F,4,0)</f>
        <v>Accounts payable</v>
      </c>
      <c r="P122" s="813"/>
      <c r="Q122" s="813"/>
    </row>
    <row r="123" spans="1:17" ht="14.5">
      <c r="A123" s="552" t="str">
        <f t="shared" si="3"/>
        <v>2</v>
      </c>
      <c r="B123" s="553" t="str">
        <f t="shared" si="4"/>
        <v>20100008</v>
      </c>
      <c r="C123" s="601" t="s">
        <v>400</v>
      </c>
      <c r="D123" s="601" t="s">
        <v>91</v>
      </c>
      <c r="E123" s="602">
        <v>-15638412.390000001</v>
      </c>
      <c r="F123" s="602">
        <v>273692606.39999998</v>
      </c>
      <c r="G123" s="602">
        <v>278949725.88999999</v>
      </c>
      <c r="H123" s="602">
        <v>-20895531.879999999</v>
      </c>
      <c r="I123" s="602">
        <v>-184089.58</v>
      </c>
      <c r="J123" s="602">
        <v>3206966.91</v>
      </c>
      <c r="K123" s="602">
        <v>3256884.26</v>
      </c>
      <c r="L123" s="602">
        <v>-234006.93</v>
      </c>
      <c r="M123" s="549" t="str">
        <f>VLOOKUP(C123,TB!C:F,3,0)</f>
        <v>Fixed assets and capital work-in-progress</v>
      </c>
      <c r="N123" s="549" t="str">
        <f>VLOOKUP(C123,TB!C:F,4,0)</f>
        <v>Accounts payable</v>
      </c>
      <c r="P123" s="813"/>
      <c r="Q123" s="813"/>
    </row>
    <row r="124" spans="1:17" ht="14.5">
      <c r="A124" s="552" t="str">
        <f t="shared" si="3"/>
        <v>2</v>
      </c>
      <c r="B124" s="553" t="str">
        <f t="shared" si="4"/>
        <v>20100009</v>
      </c>
      <c r="C124" s="601" t="s">
        <v>401</v>
      </c>
      <c r="D124" s="601" t="s">
        <v>92</v>
      </c>
      <c r="E124" s="602">
        <v>-19902325.920000002</v>
      </c>
      <c r="F124" s="602">
        <v>285666523.69</v>
      </c>
      <c r="G124" s="602">
        <v>293653555.47000003</v>
      </c>
      <c r="H124" s="602">
        <v>-27889357.699999999</v>
      </c>
      <c r="I124" s="602">
        <v>-234358.47</v>
      </c>
      <c r="J124" s="602">
        <v>3322882.27</v>
      </c>
      <c r="K124" s="602">
        <v>3394181.68</v>
      </c>
      <c r="L124" s="602">
        <v>-305657.88</v>
      </c>
      <c r="M124" s="549" t="str">
        <f>VLOOKUP(C124,TB!C:F,3,0)</f>
        <v>Other payables</v>
      </c>
      <c r="N124" s="549" t="str">
        <f>VLOOKUP(C124,TB!C:F,4,0)</f>
        <v>Accounts payable</v>
      </c>
      <c r="P124" s="813"/>
      <c r="Q124" s="813"/>
    </row>
    <row r="125" spans="1:17" ht="14.5">
      <c r="A125" s="552" t="str">
        <f t="shared" si="3"/>
        <v>2</v>
      </c>
      <c r="B125" s="553" t="str">
        <f t="shared" si="4"/>
        <v>20100010</v>
      </c>
      <c r="C125" s="601" t="s">
        <v>402</v>
      </c>
      <c r="D125" s="601" t="s">
        <v>93</v>
      </c>
      <c r="E125" s="602">
        <v>0</v>
      </c>
      <c r="F125" s="602">
        <v>0</v>
      </c>
      <c r="G125" s="602">
        <v>0</v>
      </c>
      <c r="H125" s="602">
        <v>0</v>
      </c>
      <c r="I125" s="602">
        <v>0</v>
      </c>
      <c r="J125" s="602">
        <v>0</v>
      </c>
      <c r="K125" s="602">
        <v>0</v>
      </c>
      <c r="L125" s="602">
        <v>0</v>
      </c>
      <c r="M125" s="549" t="str">
        <f>VLOOKUP(C125,TB!C:F,3,0)</f>
        <v>Raw materials</v>
      </c>
      <c r="N125" s="549" t="str">
        <f>VLOOKUP(C125,TB!C:F,4,0)</f>
        <v>Accounts payable</v>
      </c>
      <c r="P125" s="813"/>
      <c r="Q125" s="813"/>
    </row>
    <row r="126" spans="1:17" ht="14.5">
      <c r="A126" s="552" t="str">
        <f t="shared" si="3"/>
        <v>2</v>
      </c>
      <c r="B126" s="553" t="str">
        <f t="shared" si="4"/>
        <v>20100012</v>
      </c>
      <c r="C126" s="601" t="s">
        <v>1093</v>
      </c>
      <c r="D126" s="601" t="s">
        <v>1094</v>
      </c>
      <c r="E126" s="602">
        <v>0</v>
      </c>
      <c r="F126" s="602">
        <v>0</v>
      </c>
      <c r="G126" s="602">
        <v>0</v>
      </c>
      <c r="H126" s="602">
        <v>0</v>
      </c>
      <c r="I126" s="602">
        <v>0</v>
      </c>
      <c r="J126" s="602">
        <v>0</v>
      </c>
      <c r="K126" s="602">
        <v>0</v>
      </c>
      <c r="L126" s="602">
        <v>0</v>
      </c>
      <c r="M126" s="549" t="str">
        <f>VLOOKUP(C126,TB!C:F,3,0)</f>
        <v>Raw materials</v>
      </c>
      <c r="N126" s="549" t="str">
        <f>VLOOKUP(C126,TB!C:F,4,0)</f>
        <v>Accounts payable</v>
      </c>
      <c r="P126" s="813"/>
      <c r="Q126" s="813"/>
    </row>
    <row r="127" spans="1:17" ht="14.5">
      <c r="A127" s="552" t="str">
        <f t="shared" si="3"/>
        <v>2</v>
      </c>
      <c r="B127" s="553" t="str">
        <f t="shared" si="4"/>
        <v>20100013</v>
      </c>
      <c r="C127" s="601" t="s">
        <v>403</v>
      </c>
      <c r="D127" s="601" t="s">
        <v>94</v>
      </c>
      <c r="E127" s="602">
        <v>-24442250.190000001</v>
      </c>
      <c r="F127" s="602">
        <v>222395721.94999999</v>
      </c>
      <c r="G127" s="602">
        <v>245708435.24000001</v>
      </c>
      <c r="H127" s="602">
        <v>-47754963.479999997</v>
      </c>
      <c r="I127" s="602">
        <v>-287728.48</v>
      </c>
      <c r="J127" s="602">
        <v>2604497.5299999998</v>
      </c>
      <c r="K127" s="602">
        <v>2862485.72</v>
      </c>
      <c r="L127" s="602">
        <v>-545716.67000000004</v>
      </c>
      <c r="M127" s="549" t="str">
        <f>VLOOKUP(C127,TB!C:F,3,0)</f>
        <v>Other payables</v>
      </c>
      <c r="N127" s="549" t="str">
        <f>VLOOKUP(C127,TB!C:F,4,0)</f>
        <v>Accounts payable</v>
      </c>
      <c r="P127" s="813"/>
      <c r="Q127" s="813"/>
    </row>
    <row r="128" spans="1:17" ht="14.5">
      <c r="A128" s="552" t="str">
        <f t="shared" si="3"/>
        <v>2</v>
      </c>
      <c r="B128" s="553" t="str">
        <f t="shared" si="4"/>
        <v>20100015</v>
      </c>
      <c r="C128" s="601" t="s">
        <v>1095</v>
      </c>
      <c r="D128" s="601" t="s">
        <v>1096</v>
      </c>
      <c r="E128" s="602">
        <v>0</v>
      </c>
      <c r="F128" s="602">
        <v>0</v>
      </c>
      <c r="G128" s="602">
        <v>0</v>
      </c>
      <c r="H128" s="602">
        <v>0</v>
      </c>
      <c r="I128" s="602">
        <v>0</v>
      </c>
      <c r="J128" s="602">
        <v>0</v>
      </c>
      <c r="K128" s="602">
        <v>0</v>
      </c>
      <c r="L128" s="602">
        <v>0</v>
      </c>
      <c r="M128" s="549" t="str">
        <f>VLOOKUP(C128,TB!C:F,3,0)</f>
        <v>Raw materials</v>
      </c>
      <c r="N128" s="549" t="str">
        <f>VLOOKUP(C128,TB!C:F,4,0)</f>
        <v>Accounts payable</v>
      </c>
      <c r="P128" s="813"/>
      <c r="Q128" s="813"/>
    </row>
    <row r="129" spans="1:17" ht="14.5">
      <c r="A129" s="552" t="str">
        <f t="shared" si="3"/>
        <v>2</v>
      </c>
      <c r="B129" s="553" t="str">
        <f t="shared" si="4"/>
        <v>20100016</v>
      </c>
      <c r="C129" s="601" t="s">
        <v>1097</v>
      </c>
      <c r="D129" s="601" t="s">
        <v>1098</v>
      </c>
      <c r="E129" s="602">
        <v>0</v>
      </c>
      <c r="F129" s="602">
        <v>3830000</v>
      </c>
      <c r="G129" s="602">
        <v>7143395.3499999996</v>
      </c>
      <c r="H129" s="602">
        <v>-3313395.35</v>
      </c>
      <c r="I129" s="602">
        <v>0</v>
      </c>
      <c r="J129" s="602">
        <v>44612.7</v>
      </c>
      <c r="K129" s="602">
        <v>83207.87</v>
      </c>
      <c r="L129" s="602">
        <v>-38595.17</v>
      </c>
      <c r="M129" s="549" t="str">
        <f>VLOOKUP(C129,TB!C:F,3,0)</f>
        <v>Retention money</v>
      </c>
      <c r="N129" s="549" t="str">
        <f>VLOOKUP(C129,TB!C:F,4,0)</f>
        <v>Accrued expenses and other liabilities</v>
      </c>
      <c r="P129" s="813"/>
      <c r="Q129" s="813"/>
    </row>
    <row r="130" spans="1:17" ht="14.5">
      <c r="A130" s="552" t="str">
        <f t="shared" si="3"/>
        <v>2</v>
      </c>
      <c r="B130" s="553" t="str">
        <f t="shared" si="4"/>
        <v>20100020</v>
      </c>
      <c r="C130" s="601" t="s">
        <v>1791</v>
      </c>
      <c r="D130" s="601" t="s">
        <v>1792</v>
      </c>
      <c r="E130" s="602">
        <v>0</v>
      </c>
      <c r="F130" s="602">
        <v>0</v>
      </c>
      <c r="G130" s="602">
        <v>267578.40999999997</v>
      </c>
      <c r="H130" s="602">
        <v>-267578.40999999997</v>
      </c>
      <c r="I130" s="602">
        <v>0</v>
      </c>
      <c r="J130" s="602">
        <v>0</v>
      </c>
      <c r="K130" s="602">
        <v>3026.75</v>
      </c>
      <c r="L130" s="602">
        <v>-3026.75</v>
      </c>
      <c r="M130" s="549" t="str">
        <f>VLOOKUP(C130,TB!C:F,3,0)</f>
        <v>Retention money</v>
      </c>
      <c r="N130" s="549" t="str">
        <f>VLOOKUP(C130,TB!C:F,4,0)</f>
        <v>Accrued expenses and other liabilities</v>
      </c>
      <c r="P130" s="813"/>
      <c r="Q130" s="813"/>
    </row>
    <row r="131" spans="1:17" ht="14.5">
      <c r="A131" s="552" t="str">
        <f t="shared" ref="A131:A194" si="5">LEFT(B131,1)</f>
        <v>2</v>
      </c>
      <c r="B131" s="553" t="str">
        <f t="shared" ref="B131:B194" si="6">RIGHT(C131,8)</f>
        <v>20120001</v>
      </c>
      <c r="C131" s="601" t="s">
        <v>1099</v>
      </c>
      <c r="D131" s="601" t="s">
        <v>1100</v>
      </c>
      <c r="E131" s="602">
        <v>0</v>
      </c>
      <c r="F131" s="602">
        <v>0</v>
      </c>
      <c r="G131" s="602">
        <v>0</v>
      </c>
      <c r="H131" s="602">
        <v>0</v>
      </c>
      <c r="I131" s="602">
        <v>0</v>
      </c>
      <c r="J131" s="602">
        <v>0</v>
      </c>
      <c r="K131" s="602">
        <v>0</v>
      </c>
      <c r="L131" s="602">
        <v>0</v>
      </c>
      <c r="M131" s="549" t="str">
        <f>VLOOKUP(C131,TB!C:F,3,0)</f>
        <v>Loan on negotiation</v>
      </c>
      <c r="N131" s="549" t="str">
        <f>VLOOKUP(C131,TB!C:F,4,0)</f>
        <v>Short term loan</v>
      </c>
      <c r="P131" s="813"/>
      <c r="Q131" s="813"/>
    </row>
    <row r="132" spans="1:17" ht="14.5">
      <c r="A132" s="552" t="str">
        <f t="shared" si="5"/>
        <v>2</v>
      </c>
      <c r="B132" s="553" t="str">
        <f t="shared" si="6"/>
        <v>20121001</v>
      </c>
      <c r="C132" s="601" t="s">
        <v>404</v>
      </c>
      <c r="D132" s="601" t="s">
        <v>296</v>
      </c>
      <c r="E132" s="602">
        <v>-76902271.310000002</v>
      </c>
      <c r="F132" s="602">
        <v>2719181550.3600001</v>
      </c>
      <c r="G132" s="602">
        <v>2750634757.04</v>
      </c>
      <c r="H132" s="602">
        <v>-108355477.98999999</v>
      </c>
      <c r="I132" s="602">
        <v>-907077</v>
      </c>
      <c r="J132" s="602">
        <v>31775881.059999999</v>
      </c>
      <c r="K132" s="602">
        <v>32044297.469999999</v>
      </c>
      <c r="L132" s="602">
        <v>-1175493.4099999999</v>
      </c>
      <c r="M132" s="549" t="str">
        <f>VLOOKUP(C132,TB!C:F,3,0)</f>
        <v>Advance from buyers</v>
      </c>
      <c r="N132" s="549" t="str">
        <f>VLOOKUP(C132,TB!C:F,4,0)</f>
        <v xml:space="preserve">Advance from buyers </v>
      </c>
      <c r="P132" s="813"/>
      <c r="Q132" s="813"/>
    </row>
    <row r="133" spans="1:17" ht="14.5">
      <c r="A133" s="552" t="str">
        <f t="shared" si="5"/>
        <v>2</v>
      </c>
      <c r="B133" s="553" t="str">
        <f t="shared" si="6"/>
        <v>20122009</v>
      </c>
      <c r="C133" s="601" t="s">
        <v>1101</v>
      </c>
      <c r="D133" s="601" t="s">
        <v>1102</v>
      </c>
      <c r="E133" s="602">
        <v>-120874880.70999999</v>
      </c>
      <c r="F133" s="602">
        <v>894634017.55999994</v>
      </c>
      <c r="G133" s="602">
        <v>777217045.66999996</v>
      </c>
      <c r="H133" s="602">
        <v>-3457908.82</v>
      </c>
      <c r="I133" s="602">
        <v>-1439843.73</v>
      </c>
      <c r="J133" s="602">
        <v>10537608.050000001</v>
      </c>
      <c r="K133" s="602">
        <v>9135147.1199999992</v>
      </c>
      <c r="L133" s="602">
        <v>-37382.800000000003</v>
      </c>
      <c r="M133" s="549" t="str">
        <f>VLOOKUP(C133,TB!C:F,3,0)</f>
        <v>Export Development Fund (EDF) loan</v>
      </c>
      <c r="N133" s="549" t="str">
        <f>VLOOKUP(C133,TB!C:F,4,0)</f>
        <v>Short term loan</v>
      </c>
      <c r="P133" s="813"/>
      <c r="Q133" s="813"/>
    </row>
    <row r="134" spans="1:17" ht="14.5">
      <c r="A134" s="552" t="str">
        <f t="shared" si="5"/>
        <v>2</v>
      </c>
      <c r="B134" s="553" t="str">
        <f t="shared" si="6"/>
        <v>20122010</v>
      </c>
      <c r="C134" s="601" t="s">
        <v>1103</v>
      </c>
      <c r="D134" s="601" t="s">
        <v>1104</v>
      </c>
      <c r="E134" s="602">
        <v>-20122069.149999999</v>
      </c>
      <c r="F134" s="602">
        <v>77721980.230000004</v>
      </c>
      <c r="G134" s="602">
        <v>200519948.78999999</v>
      </c>
      <c r="H134" s="602">
        <v>-142920037.71000001</v>
      </c>
      <c r="I134" s="602">
        <v>-239691.11</v>
      </c>
      <c r="J134" s="602">
        <v>831583.61</v>
      </c>
      <c r="K134" s="602">
        <v>2136973.9900000002</v>
      </c>
      <c r="L134" s="602">
        <v>-1545081.49</v>
      </c>
      <c r="M134" s="549" t="str">
        <f>VLOOKUP(C134,TB!C:F,3,0)</f>
        <v>UPAS loan</v>
      </c>
      <c r="N134" s="549" t="str">
        <f>VLOOKUP(C134,TB!C:F,4,0)</f>
        <v>Short term loan</v>
      </c>
      <c r="P134" s="813"/>
      <c r="Q134" s="813"/>
    </row>
    <row r="135" spans="1:17" ht="14.5">
      <c r="A135" s="552" t="str">
        <f t="shared" si="5"/>
        <v>2</v>
      </c>
      <c r="B135" s="553" t="str">
        <f t="shared" si="6"/>
        <v>20124004</v>
      </c>
      <c r="C135" s="601" t="s">
        <v>1337</v>
      </c>
      <c r="D135" s="601" t="s">
        <v>1338</v>
      </c>
      <c r="E135" s="602">
        <v>0</v>
      </c>
      <c r="F135" s="602">
        <v>344030000</v>
      </c>
      <c r="G135" s="602">
        <v>344030000</v>
      </c>
      <c r="H135" s="602">
        <v>0</v>
      </c>
      <c r="I135" s="602">
        <v>0</v>
      </c>
      <c r="J135" s="602">
        <v>4023947.07</v>
      </c>
      <c r="K135" s="602">
        <v>4023947.07</v>
      </c>
      <c r="L135" s="602">
        <v>0</v>
      </c>
      <c r="M135" s="549">
        <f>VLOOKUP(C135,TB!C:F,3,0)</f>
        <v>0</v>
      </c>
      <c r="N135" s="549" t="str">
        <f>VLOOKUP(C135,TB!C:F,4,0)</f>
        <v>Short term loan</v>
      </c>
      <c r="P135" s="813"/>
      <c r="Q135" s="813"/>
    </row>
    <row r="136" spans="1:17" ht="14.5">
      <c r="A136" s="552" t="str">
        <f t="shared" si="5"/>
        <v>2</v>
      </c>
      <c r="B136" s="553" t="str">
        <f t="shared" si="6"/>
        <v>20124006</v>
      </c>
      <c r="C136" s="601" t="s">
        <v>1105</v>
      </c>
      <c r="D136" s="601" t="s">
        <v>747</v>
      </c>
      <c r="E136" s="602">
        <v>-19368682.940000001</v>
      </c>
      <c r="F136" s="602">
        <v>2759671.56</v>
      </c>
      <c r="G136" s="602">
        <v>113358.5</v>
      </c>
      <c r="H136" s="602">
        <v>-16722369.880000001</v>
      </c>
      <c r="I136" s="602">
        <v>-230716.89</v>
      </c>
      <c r="J136" s="602">
        <v>32872.800000000003</v>
      </c>
      <c r="K136" s="602">
        <v>495</v>
      </c>
      <c r="L136" s="602">
        <v>-198339.09</v>
      </c>
      <c r="M136" s="549" t="str">
        <f>VLOOKUP(C136,TB!C:F,3,0)</f>
        <v>Lease Liability</v>
      </c>
      <c r="N136" s="549" t="str">
        <f>VLOOKUP(C136,TB!C:F,4,0)</f>
        <v>Lease liability- net of current portion</v>
      </c>
      <c r="P136" s="813"/>
      <c r="Q136" s="813"/>
    </row>
    <row r="137" spans="1:17" ht="14.5">
      <c r="A137" s="552" t="str">
        <f t="shared" si="5"/>
        <v>2</v>
      </c>
      <c r="B137" s="553" t="str">
        <f t="shared" si="6"/>
        <v>20130001</v>
      </c>
      <c r="C137" s="601" t="s">
        <v>405</v>
      </c>
      <c r="D137" s="601" t="s">
        <v>95</v>
      </c>
      <c r="E137" s="602">
        <v>-88431907.599999994</v>
      </c>
      <c r="F137" s="602">
        <v>1886348837.0999999</v>
      </c>
      <c r="G137" s="602">
        <v>1897499305.5</v>
      </c>
      <c r="H137" s="602">
        <v>-99582376</v>
      </c>
      <c r="I137" s="602">
        <v>-1040987.75</v>
      </c>
      <c r="J137" s="602">
        <v>21947791.329999998</v>
      </c>
      <c r="K137" s="602">
        <v>21971855.670000002</v>
      </c>
      <c r="L137" s="602">
        <v>-1065052.0900000001</v>
      </c>
      <c r="M137" s="549" t="str">
        <f>VLOOKUP(C137,TB!C:F,3,0)</f>
        <v>Salaries and allowances</v>
      </c>
      <c r="N137" s="549" t="str">
        <f>VLOOKUP(C137,TB!C:F,4,0)</f>
        <v>Accrued expenses and other liabilities</v>
      </c>
      <c r="P137" s="813"/>
      <c r="Q137" s="813"/>
    </row>
    <row r="138" spans="1:17" ht="14.5">
      <c r="A138" s="552" t="str">
        <f t="shared" si="5"/>
        <v>2</v>
      </c>
      <c r="B138" s="553" t="str">
        <f t="shared" si="6"/>
        <v>20130004</v>
      </c>
      <c r="C138" s="601" t="s">
        <v>406</v>
      </c>
      <c r="D138" s="601" t="s">
        <v>96</v>
      </c>
      <c r="E138" s="602">
        <v>-737614</v>
      </c>
      <c r="F138" s="602">
        <v>0</v>
      </c>
      <c r="G138" s="602">
        <v>0</v>
      </c>
      <c r="H138" s="602">
        <v>-737614</v>
      </c>
      <c r="I138" s="602">
        <v>-8683.02</v>
      </c>
      <c r="J138" s="602">
        <v>794</v>
      </c>
      <c r="K138" s="602">
        <v>0</v>
      </c>
      <c r="L138" s="602">
        <v>-7889.02</v>
      </c>
      <c r="M138" s="549" t="str">
        <f>VLOOKUP(C138,TB!C:F,3,0)</f>
        <v>Salaries and allowances</v>
      </c>
      <c r="N138" s="549" t="str">
        <f>VLOOKUP(C138,TB!C:F,4,0)</f>
        <v>Accrued expenses and other liabilities</v>
      </c>
      <c r="P138" s="813"/>
      <c r="Q138" s="813"/>
    </row>
    <row r="139" spans="1:17" ht="14.5">
      <c r="A139" s="552" t="str">
        <f t="shared" si="5"/>
        <v>2</v>
      </c>
      <c r="B139" s="553" t="str">
        <f t="shared" si="6"/>
        <v>20130007</v>
      </c>
      <c r="C139" s="601" t="s">
        <v>407</v>
      </c>
      <c r="D139" s="601" t="s">
        <v>97</v>
      </c>
      <c r="E139" s="602">
        <v>-8341408.1500000004</v>
      </c>
      <c r="F139" s="602">
        <v>180307922.27000001</v>
      </c>
      <c r="G139" s="602">
        <v>181655087.55000001</v>
      </c>
      <c r="H139" s="602">
        <v>-9688573.4299999997</v>
      </c>
      <c r="I139" s="602">
        <v>-98192.06</v>
      </c>
      <c r="J139" s="602">
        <v>2120810.73</v>
      </c>
      <c r="K139" s="602">
        <v>2127360</v>
      </c>
      <c r="L139" s="602">
        <v>-104741.33</v>
      </c>
      <c r="M139" s="549" t="str">
        <f>VLOOKUP(C139,TB!C:F,3,0)</f>
        <v>Salaries and allowances</v>
      </c>
      <c r="N139" s="549" t="str">
        <f>VLOOKUP(C139,TB!C:F,4,0)</f>
        <v>Accrued expenses and other liabilities</v>
      </c>
      <c r="P139" s="813"/>
      <c r="Q139" s="813"/>
    </row>
    <row r="140" spans="1:17" ht="14.5">
      <c r="A140" s="552" t="str">
        <f t="shared" si="5"/>
        <v>2</v>
      </c>
      <c r="B140" s="553" t="str">
        <f t="shared" si="6"/>
        <v>20130009</v>
      </c>
      <c r="C140" s="601" t="s">
        <v>408</v>
      </c>
      <c r="D140" s="601" t="s">
        <v>98</v>
      </c>
      <c r="E140" s="602">
        <v>-312795.40999999997</v>
      </c>
      <c r="F140" s="602">
        <v>1549120</v>
      </c>
      <c r="G140" s="602">
        <v>1267049.5900000001</v>
      </c>
      <c r="H140" s="602">
        <v>-30725</v>
      </c>
      <c r="I140" s="602">
        <v>-3682.1</v>
      </c>
      <c r="J140" s="602">
        <v>18066.12</v>
      </c>
      <c r="K140" s="602">
        <v>14713.08</v>
      </c>
      <c r="L140" s="602">
        <v>-329.06</v>
      </c>
      <c r="M140" s="549" t="str">
        <f>VLOOKUP(C140,TB!C:F,3,0)</f>
        <v>Salaries and allowances</v>
      </c>
      <c r="N140" s="549" t="str">
        <f>VLOOKUP(C140,TB!C:F,4,0)</f>
        <v>Accrued expenses and other liabilities</v>
      </c>
      <c r="P140" s="813"/>
      <c r="Q140" s="813"/>
    </row>
    <row r="141" spans="1:17" ht="14.5">
      <c r="A141" s="552" t="str">
        <f t="shared" si="5"/>
        <v>2</v>
      </c>
      <c r="B141" s="553" t="str">
        <f t="shared" si="6"/>
        <v>20130010</v>
      </c>
      <c r="C141" s="601" t="s">
        <v>409</v>
      </c>
      <c r="D141" s="601" t="s">
        <v>99</v>
      </c>
      <c r="E141" s="602">
        <v>-293267</v>
      </c>
      <c r="F141" s="602">
        <v>0</v>
      </c>
      <c r="G141" s="602">
        <v>0</v>
      </c>
      <c r="H141" s="602">
        <v>-293267</v>
      </c>
      <c r="I141" s="602">
        <v>-3451.82</v>
      </c>
      <c r="J141" s="602">
        <v>315</v>
      </c>
      <c r="K141" s="602">
        <v>0</v>
      </c>
      <c r="L141" s="602">
        <v>-3136.82</v>
      </c>
      <c r="M141" s="549" t="str">
        <f>VLOOKUP(C141,TB!C:F,3,0)</f>
        <v>Salaries and allowances</v>
      </c>
      <c r="N141" s="549" t="str">
        <f>VLOOKUP(C141,TB!C:F,4,0)</f>
        <v>Accrued expenses and other liabilities</v>
      </c>
      <c r="P141" s="813"/>
      <c r="Q141" s="813"/>
    </row>
    <row r="142" spans="1:17" ht="14.5">
      <c r="A142" s="554" t="str">
        <f t="shared" si="5"/>
        <v>2</v>
      </c>
      <c r="B142" s="710" t="str">
        <f t="shared" si="6"/>
        <v>20130011</v>
      </c>
      <c r="C142" s="601" t="s">
        <v>410</v>
      </c>
      <c r="D142" s="601" t="s">
        <v>100</v>
      </c>
      <c r="E142" s="602">
        <v>-4115900</v>
      </c>
      <c r="F142" s="602">
        <v>37367748</v>
      </c>
      <c r="G142" s="602">
        <v>37498032</v>
      </c>
      <c r="H142" s="602">
        <v>-4246184</v>
      </c>
      <c r="I142" s="602">
        <v>-48450.75</v>
      </c>
      <c r="J142" s="602">
        <v>435704.32000000001</v>
      </c>
      <c r="K142" s="602">
        <v>432667.44</v>
      </c>
      <c r="L142" s="602">
        <v>-45413.87</v>
      </c>
      <c r="M142" s="555" t="str">
        <f>VLOOKUP(C142,TB!C:F,3,0)</f>
        <v>Salaries and allowances</v>
      </c>
      <c r="N142" s="555" t="str">
        <f>VLOOKUP(C142,TB!C:F,4,0)</f>
        <v>Accrued expenses and other liabilities</v>
      </c>
      <c r="P142" s="813"/>
      <c r="Q142" s="813"/>
    </row>
    <row r="143" spans="1:17" ht="14.5">
      <c r="A143" s="552" t="str">
        <f t="shared" si="5"/>
        <v>2</v>
      </c>
      <c r="B143" s="553" t="str">
        <f t="shared" si="6"/>
        <v>20130021</v>
      </c>
      <c r="C143" s="601" t="s">
        <v>702</v>
      </c>
      <c r="D143" s="601" t="s">
        <v>651</v>
      </c>
      <c r="E143" s="602">
        <v>-128971188.95999999</v>
      </c>
      <c r="F143" s="602">
        <v>41623785</v>
      </c>
      <c r="G143" s="602">
        <v>112416417</v>
      </c>
      <c r="H143" s="602">
        <v>-199763820.96000001</v>
      </c>
      <c r="I143" s="602">
        <v>-1518201.11</v>
      </c>
      <c r="J143" s="602">
        <v>539784.71</v>
      </c>
      <c r="K143" s="602">
        <v>1158094.78</v>
      </c>
      <c r="L143" s="602">
        <v>-2136511.1800000002</v>
      </c>
      <c r="M143" s="549" t="str">
        <f>VLOOKUP(C143,TB!C:F,3,0)</f>
        <v>Service Benefit</v>
      </c>
      <c r="N143" s="549" t="str">
        <f>VLOOKUP(C143,TB!C:F,4,0)</f>
        <v>Accrued expenses and other liabilities</v>
      </c>
      <c r="P143" s="813"/>
      <c r="Q143" s="813"/>
    </row>
    <row r="144" spans="1:17" ht="14.5">
      <c r="A144" s="552" t="str">
        <f t="shared" si="5"/>
        <v>2</v>
      </c>
      <c r="B144" s="553" t="str">
        <f t="shared" si="6"/>
        <v>20135001</v>
      </c>
      <c r="C144" s="601" t="s">
        <v>411</v>
      </c>
      <c r="D144" s="601" t="s">
        <v>34</v>
      </c>
      <c r="E144" s="602">
        <v>-41637847.100000001</v>
      </c>
      <c r="F144" s="602">
        <v>620958167.13</v>
      </c>
      <c r="G144" s="602">
        <v>610420633.03999996</v>
      </c>
      <c r="H144" s="602">
        <v>-31100313.010000002</v>
      </c>
      <c r="I144" s="602">
        <v>-495946.89</v>
      </c>
      <c r="J144" s="602">
        <v>7204179.8499999996</v>
      </c>
      <c r="K144" s="602">
        <v>7040856.6200000001</v>
      </c>
      <c r="L144" s="602">
        <v>-332623.65999999997</v>
      </c>
      <c r="M144" s="549" t="str">
        <f>VLOOKUP(C144,TB!C:F,3,0)</f>
        <v>Payable for utility, rental, testing, compliance &amp; other charges</v>
      </c>
      <c r="N144" s="549" t="str">
        <f>VLOOKUP(C144,TB!C:F,4,0)</f>
        <v>Accrued expenses and other liabilities</v>
      </c>
      <c r="P144" s="813"/>
      <c r="Q144" s="813"/>
    </row>
    <row r="145" spans="1:18" ht="14.5">
      <c r="A145" s="552" t="str">
        <f t="shared" si="5"/>
        <v>2</v>
      </c>
      <c r="B145" s="553" t="str">
        <f t="shared" si="6"/>
        <v>20135002</v>
      </c>
      <c r="C145" s="601" t="s">
        <v>1106</v>
      </c>
      <c r="D145" s="601" t="s">
        <v>1107</v>
      </c>
      <c r="E145" s="602">
        <v>-21481421.280000001</v>
      </c>
      <c r="F145" s="602">
        <v>0</v>
      </c>
      <c r="G145" s="602">
        <v>0</v>
      </c>
      <c r="H145" s="602">
        <v>-21481421.280000001</v>
      </c>
      <c r="I145" s="602">
        <v>-283208.56</v>
      </c>
      <c r="J145" s="602">
        <v>0</v>
      </c>
      <c r="K145" s="602">
        <v>0</v>
      </c>
      <c r="L145" s="602">
        <v>-283208.56</v>
      </c>
      <c r="M145" s="549" t="str">
        <f>VLOOKUP(C145,TB!C:F,3,0)</f>
        <v>Deferred tax liability</v>
      </c>
      <c r="N145" s="549" t="str">
        <f>VLOOKUP(C145,TB!C:F,4,0)</f>
        <v>Deferred tax liability</v>
      </c>
      <c r="P145" s="813"/>
      <c r="Q145" s="813"/>
    </row>
    <row r="146" spans="1:18" ht="14.5">
      <c r="A146" s="552" t="str">
        <f t="shared" si="5"/>
        <v>2</v>
      </c>
      <c r="B146" s="553" t="str">
        <f t="shared" si="6"/>
        <v>20140001</v>
      </c>
      <c r="C146" s="601" t="s">
        <v>412</v>
      </c>
      <c r="D146" s="601" t="s">
        <v>201</v>
      </c>
      <c r="E146" s="602">
        <v>0</v>
      </c>
      <c r="F146" s="602">
        <v>0</v>
      </c>
      <c r="G146" s="602">
        <v>0</v>
      </c>
      <c r="H146" s="602">
        <v>0</v>
      </c>
      <c r="I146" s="602">
        <v>0</v>
      </c>
      <c r="J146" s="602">
        <v>0</v>
      </c>
      <c r="K146" s="602">
        <v>0</v>
      </c>
      <c r="L146" s="602">
        <v>0</v>
      </c>
      <c r="M146" s="549" t="str">
        <f>VLOOKUP(C146,TB!C:F,3,0)</f>
        <v>Interest on EDF and UPAS loan</v>
      </c>
      <c r="N146" s="549" t="str">
        <f>VLOOKUP(C146,TB!C:F,4,0)</f>
        <v>Accrued expenses and other liabilities</v>
      </c>
      <c r="P146" s="813"/>
      <c r="Q146" s="813"/>
    </row>
    <row r="147" spans="1:18" ht="14.5">
      <c r="A147" s="552" t="str">
        <f t="shared" si="5"/>
        <v>2</v>
      </c>
      <c r="B147" s="553" t="str">
        <f t="shared" si="6"/>
        <v>20140002</v>
      </c>
      <c r="C147" s="601" t="s">
        <v>413</v>
      </c>
      <c r="D147" s="601" t="s">
        <v>52</v>
      </c>
      <c r="E147" s="602">
        <v>-1756569.8</v>
      </c>
      <c r="F147" s="602">
        <v>2335241.1</v>
      </c>
      <c r="G147" s="602">
        <v>578671.30000000005</v>
      </c>
      <c r="H147" s="602">
        <v>0</v>
      </c>
      <c r="I147" s="602">
        <v>-20924</v>
      </c>
      <c r="J147" s="602">
        <v>27718</v>
      </c>
      <c r="K147" s="602">
        <v>6794</v>
      </c>
      <c r="L147" s="602">
        <v>0</v>
      </c>
      <c r="M147" s="549" t="str">
        <f>VLOOKUP(C147,TB!C:F,3,0)</f>
        <v>Interest on Stimulus loan</v>
      </c>
      <c r="N147" s="549" t="str">
        <f>VLOOKUP(C147,TB!C:F,4,0)</f>
        <v>Accrued expenses and other liabilities</v>
      </c>
      <c r="P147" s="813"/>
      <c r="Q147" s="813"/>
    </row>
    <row r="148" spans="1:18" ht="14.5">
      <c r="A148" s="552" t="str">
        <f t="shared" si="5"/>
        <v>2</v>
      </c>
      <c r="B148" s="553" t="str">
        <f t="shared" si="6"/>
        <v>20140004</v>
      </c>
      <c r="C148" s="601" t="s">
        <v>619</v>
      </c>
      <c r="D148" s="601" t="s">
        <v>607</v>
      </c>
      <c r="E148" s="602">
        <v>-346209.8</v>
      </c>
      <c r="F148" s="602">
        <v>9151851</v>
      </c>
      <c r="G148" s="602">
        <v>10317923.699999999</v>
      </c>
      <c r="H148" s="602">
        <v>-1512282.5</v>
      </c>
      <c r="I148" s="602">
        <v>-4124</v>
      </c>
      <c r="J148" s="602">
        <v>107218</v>
      </c>
      <c r="K148" s="602">
        <v>119443</v>
      </c>
      <c r="L148" s="602">
        <v>-16349</v>
      </c>
      <c r="M148" s="549" t="str">
        <f>VLOOKUP(C148,TB!C:F,3,0)</f>
        <v>Interest on EDF and UPAS loan</v>
      </c>
      <c r="N148" s="549" t="str">
        <f>VLOOKUP(C148,TB!C:F,4,0)</f>
        <v>Accrued expenses and other liabilities</v>
      </c>
      <c r="P148" s="813"/>
      <c r="Q148" s="813"/>
    </row>
    <row r="149" spans="1:18" ht="14.5">
      <c r="A149" s="552" t="str">
        <f t="shared" si="5"/>
        <v>2</v>
      </c>
      <c r="B149" s="553" t="str">
        <f t="shared" si="6"/>
        <v>20141001</v>
      </c>
      <c r="C149" s="601" t="s">
        <v>414</v>
      </c>
      <c r="D149" s="601" t="s">
        <v>101</v>
      </c>
      <c r="E149" s="602">
        <v>-1412003.54</v>
      </c>
      <c r="F149" s="602">
        <v>12913748.73</v>
      </c>
      <c r="G149" s="602">
        <v>13938678.98</v>
      </c>
      <c r="H149" s="602">
        <v>-2436933.79</v>
      </c>
      <c r="I149" s="602">
        <v>-16621.82</v>
      </c>
      <c r="J149" s="602">
        <v>152006.15</v>
      </c>
      <c r="K149" s="602">
        <v>161447.44</v>
      </c>
      <c r="L149" s="602">
        <v>-26063.11</v>
      </c>
      <c r="M149" s="549" t="str">
        <f>VLOOKUP(C149,TB!C:F,3,0)</f>
        <v>TDS payable</v>
      </c>
      <c r="N149" s="549" t="str">
        <f>VLOOKUP(C149,TB!C:F,4,0)</f>
        <v>Accrued expenses and other liabilities</v>
      </c>
      <c r="P149" s="813"/>
      <c r="Q149" s="813"/>
    </row>
    <row r="150" spans="1:18" ht="14.5">
      <c r="A150" s="552" t="str">
        <f t="shared" si="5"/>
        <v>2</v>
      </c>
      <c r="B150" s="553" t="str">
        <f t="shared" si="6"/>
        <v>20141002</v>
      </c>
      <c r="C150" s="601" t="s">
        <v>416</v>
      </c>
      <c r="D150" s="601" t="s">
        <v>102</v>
      </c>
      <c r="E150" s="602">
        <v>-1924696.46</v>
      </c>
      <c r="F150" s="602">
        <v>8401005.2599999998</v>
      </c>
      <c r="G150" s="602">
        <v>7427723.8899999997</v>
      </c>
      <c r="H150" s="602">
        <v>-951415.09</v>
      </c>
      <c r="I150" s="602">
        <v>-22673.79</v>
      </c>
      <c r="J150" s="602">
        <v>98767.87</v>
      </c>
      <c r="K150" s="602">
        <v>86269.21</v>
      </c>
      <c r="L150" s="602">
        <v>-10175.129999999999</v>
      </c>
      <c r="M150" s="549" t="str">
        <f>VLOOKUP(C150,TB!C:F,3,0)</f>
        <v>TDS payable</v>
      </c>
      <c r="N150" s="549" t="str">
        <f>VLOOKUP(C150,TB!C:F,4,0)</f>
        <v>Accrued expenses and other liabilities</v>
      </c>
      <c r="P150" s="813"/>
      <c r="Q150" s="813"/>
      <c r="R150" s="561"/>
    </row>
    <row r="151" spans="1:18" ht="14.5">
      <c r="A151" s="552" t="str">
        <f t="shared" si="5"/>
        <v>2</v>
      </c>
      <c r="B151" s="553" t="str">
        <f t="shared" si="6"/>
        <v>20141003</v>
      </c>
      <c r="C151" s="601" t="s">
        <v>417</v>
      </c>
      <c r="D151" s="601" t="s">
        <v>103</v>
      </c>
      <c r="E151" s="602">
        <v>-42731</v>
      </c>
      <c r="F151" s="602">
        <v>2092848.76</v>
      </c>
      <c r="G151" s="602">
        <v>2456107.5699999998</v>
      </c>
      <c r="H151" s="602">
        <v>-405989.81</v>
      </c>
      <c r="I151" s="602">
        <v>-503.01</v>
      </c>
      <c r="J151" s="602">
        <v>24596.93</v>
      </c>
      <c r="K151" s="602">
        <v>28436.48</v>
      </c>
      <c r="L151" s="602">
        <v>-4342.5600000000004</v>
      </c>
      <c r="M151" s="549" t="str">
        <f>VLOOKUP(C151,TB!C:F,3,0)</f>
        <v>TDS payable</v>
      </c>
      <c r="N151" s="549" t="str">
        <f>VLOOKUP(C151,TB!C:F,4,0)</f>
        <v>Accrued expenses and other liabilities</v>
      </c>
      <c r="P151" s="813"/>
      <c r="Q151" s="813"/>
    </row>
    <row r="152" spans="1:18" ht="14.5">
      <c r="A152" s="552" t="str">
        <f t="shared" si="5"/>
        <v>2</v>
      </c>
      <c r="B152" s="553" t="str">
        <f t="shared" si="6"/>
        <v>20141004</v>
      </c>
      <c r="C152" s="601" t="s">
        <v>418</v>
      </c>
      <c r="D152" s="601" t="s">
        <v>104</v>
      </c>
      <c r="E152" s="602">
        <v>0</v>
      </c>
      <c r="F152" s="602">
        <v>187284</v>
      </c>
      <c r="G152" s="602">
        <v>190419</v>
      </c>
      <c r="H152" s="602">
        <v>-3135</v>
      </c>
      <c r="I152" s="602">
        <v>0</v>
      </c>
      <c r="J152" s="602">
        <v>2181.17</v>
      </c>
      <c r="K152" s="602">
        <v>2214.34</v>
      </c>
      <c r="L152" s="602">
        <v>-33.17</v>
      </c>
      <c r="M152" s="549" t="str">
        <f>VLOOKUP(C152,TB!C:F,3,0)</f>
        <v>TDS payable</v>
      </c>
      <c r="N152" s="549" t="str">
        <f>VLOOKUP(C152,TB!C:F,4,0)</f>
        <v>Accrued expenses and other liabilities</v>
      </c>
      <c r="P152" s="813"/>
      <c r="Q152" s="813"/>
    </row>
    <row r="153" spans="1:18" ht="14.5">
      <c r="A153" s="552" t="str">
        <f t="shared" si="5"/>
        <v>2</v>
      </c>
      <c r="B153" s="553" t="str">
        <f t="shared" si="6"/>
        <v>20141005</v>
      </c>
      <c r="C153" s="601" t="s">
        <v>419</v>
      </c>
      <c r="D153" s="601" t="s">
        <v>105</v>
      </c>
      <c r="E153" s="602">
        <v>-31624</v>
      </c>
      <c r="F153" s="602">
        <v>286432</v>
      </c>
      <c r="G153" s="602">
        <v>377097</v>
      </c>
      <c r="H153" s="602">
        <v>-122289</v>
      </c>
      <c r="I153" s="602">
        <v>-372.27</v>
      </c>
      <c r="J153" s="602">
        <v>3395.96</v>
      </c>
      <c r="K153" s="602">
        <v>4331.7700000000004</v>
      </c>
      <c r="L153" s="602">
        <v>-1308.08</v>
      </c>
      <c r="M153" s="549" t="str">
        <f>VLOOKUP(C153,TB!C:F,3,0)</f>
        <v>TDS payable</v>
      </c>
      <c r="N153" s="549" t="str">
        <f>VLOOKUP(C153,TB!C:F,4,0)</f>
        <v>Accrued expenses and other liabilities</v>
      </c>
      <c r="P153" s="813"/>
      <c r="Q153" s="813"/>
    </row>
    <row r="154" spans="1:18" ht="14.5">
      <c r="A154" s="552" t="str">
        <f t="shared" si="5"/>
        <v>2</v>
      </c>
      <c r="B154" s="553" t="str">
        <f t="shared" si="6"/>
        <v>20141006</v>
      </c>
      <c r="C154" s="601" t="s">
        <v>420</v>
      </c>
      <c r="D154" s="601" t="s">
        <v>190</v>
      </c>
      <c r="E154" s="602">
        <v>-22620</v>
      </c>
      <c r="F154" s="602">
        <v>23145</v>
      </c>
      <c r="G154" s="602">
        <v>4425</v>
      </c>
      <c r="H154" s="602">
        <v>-3900</v>
      </c>
      <c r="I154" s="602">
        <v>-266.27999999999997</v>
      </c>
      <c r="J154" s="602">
        <v>274.45999999999998</v>
      </c>
      <c r="K154" s="602">
        <v>49.93</v>
      </c>
      <c r="L154" s="602">
        <v>-41.75</v>
      </c>
      <c r="M154" s="549" t="str">
        <f>VLOOKUP(C154,TB!C:F,3,0)</f>
        <v>TDS payable</v>
      </c>
      <c r="N154" s="549" t="str">
        <f>VLOOKUP(C154,TB!C:F,4,0)</f>
        <v>Accrued expenses and other liabilities</v>
      </c>
      <c r="P154" s="813"/>
      <c r="Q154" s="813"/>
    </row>
    <row r="155" spans="1:18" ht="14.5">
      <c r="A155" s="552" t="str">
        <f t="shared" si="5"/>
        <v>2</v>
      </c>
      <c r="B155" s="553" t="str">
        <f t="shared" si="6"/>
        <v>20141007</v>
      </c>
      <c r="C155" s="601" t="s">
        <v>1108</v>
      </c>
      <c r="D155" s="601" t="s">
        <v>739</v>
      </c>
      <c r="E155" s="602">
        <v>-10623</v>
      </c>
      <c r="F155" s="602">
        <v>109705</v>
      </c>
      <c r="G155" s="602">
        <v>103403</v>
      </c>
      <c r="H155" s="602">
        <v>-4321</v>
      </c>
      <c r="I155" s="602">
        <v>-125.05</v>
      </c>
      <c r="J155" s="602">
        <v>1278.49</v>
      </c>
      <c r="K155" s="602">
        <v>1202.98</v>
      </c>
      <c r="L155" s="602">
        <v>-49.54</v>
      </c>
      <c r="M155" s="549" t="str">
        <f>VLOOKUP(C155,TB!C:F,3,0)</f>
        <v>TDS payable</v>
      </c>
      <c r="N155" s="549" t="str">
        <f>VLOOKUP(C155,TB!C:F,4,0)</f>
        <v>Accrued expenses and other liabilities</v>
      </c>
      <c r="P155" s="813"/>
      <c r="Q155" s="813"/>
    </row>
    <row r="156" spans="1:18" ht="14.5">
      <c r="A156" s="552" t="str">
        <f t="shared" si="5"/>
        <v>2</v>
      </c>
      <c r="B156" s="553" t="str">
        <f t="shared" si="6"/>
        <v>20141008</v>
      </c>
      <c r="C156" s="601" t="s">
        <v>421</v>
      </c>
      <c r="D156" s="601" t="s">
        <v>297</v>
      </c>
      <c r="E156" s="602">
        <v>0</v>
      </c>
      <c r="F156" s="602">
        <v>0</v>
      </c>
      <c r="G156" s="602">
        <v>0</v>
      </c>
      <c r="H156" s="602">
        <v>0</v>
      </c>
      <c r="I156" s="602">
        <v>0</v>
      </c>
      <c r="J156" s="602">
        <v>0</v>
      </c>
      <c r="K156" s="602">
        <v>0</v>
      </c>
      <c r="L156" s="602">
        <v>0</v>
      </c>
      <c r="M156" s="549" t="str">
        <f>VLOOKUP(C156,TB!C:F,3,0)</f>
        <v>TDS payable</v>
      </c>
      <c r="N156" s="549" t="str">
        <f>VLOOKUP(C156,TB!C:F,4,0)</f>
        <v>Accrued expenses and other liabilities</v>
      </c>
      <c r="P156" s="813"/>
      <c r="Q156" s="813"/>
    </row>
    <row r="157" spans="1:18" ht="14.5">
      <c r="A157" s="552" t="str">
        <f t="shared" si="5"/>
        <v>2</v>
      </c>
      <c r="B157" s="553" t="str">
        <f t="shared" si="6"/>
        <v>20141010</v>
      </c>
      <c r="C157" s="601" t="s">
        <v>422</v>
      </c>
      <c r="D157" s="601" t="s">
        <v>106</v>
      </c>
      <c r="E157" s="602">
        <v>-2516654.37</v>
      </c>
      <c r="F157" s="602">
        <v>17067008.800000001</v>
      </c>
      <c r="G157" s="602">
        <v>17491538.09</v>
      </c>
      <c r="H157" s="602">
        <v>-2941183.66</v>
      </c>
      <c r="I157" s="602">
        <v>-29625.57</v>
      </c>
      <c r="J157" s="602">
        <v>200595.4</v>
      </c>
      <c r="K157" s="602">
        <v>202425.92</v>
      </c>
      <c r="L157" s="602">
        <v>-31456.09</v>
      </c>
      <c r="M157" s="549" t="str">
        <f>VLOOKUP(C157,TB!C:F,3,0)</f>
        <v>VAT payable</v>
      </c>
      <c r="N157" s="549" t="str">
        <f>VLOOKUP(C157,TB!C:F,4,0)</f>
        <v>Accrued expenses and other liabilities</v>
      </c>
      <c r="P157" s="813"/>
      <c r="Q157" s="813"/>
    </row>
    <row r="158" spans="1:18" ht="14.5">
      <c r="A158" s="552" t="str">
        <f t="shared" si="5"/>
        <v>2</v>
      </c>
      <c r="B158" s="553" t="str">
        <f t="shared" si="6"/>
        <v>20141011</v>
      </c>
      <c r="C158" s="601" t="s">
        <v>423</v>
      </c>
      <c r="D158" s="601" t="s">
        <v>51</v>
      </c>
      <c r="E158" s="602">
        <v>0</v>
      </c>
      <c r="F158" s="602">
        <v>0</v>
      </c>
      <c r="G158" s="602">
        <v>0</v>
      </c>
      <c r="H158" s="602">
        <v>0</v>
      </c>
      <c r="I158" s="602">
        <v>0</v>
      </c>
      <c r="J158" s="602">
        <v>0</v>
      </c>
      <c r="K158" s="602">
        <v>0</v>
      </c>
      <c r="L158" s="602">
        <v>0</v>
      </c>
      <c r="M158" s="549" t="str">
        <f>VLOOKUP(C158,TB!C:F,3,0)</f>
        <v>VAT payable</v>
      </c>
      <c r="N158" s="549" t="str">
        <f>VLOOKUP(C158,TB!C:F,4,0)</f>
        <v>Accrued expenses and other liabilities</v>
      </c>
      <c r="P158" s="813"/>
      <c r="Q158" s="813"/>
    </row>
    <row r="159" spans="1:18" ht="14.5">
      <c r="A159" s="552" t="str">
        <f t="shared" si="5"/>
        <v>2</v>
      </c>
      <c r="B159" s="553" t="str">
        <f t="shared" si="6"/>
        <v>20141012</v>
      </c>
      <c r="C159" s="601" t="s">
        <v>424</v>
      </c>
      <c r="D159" s="601" t="s">
        <v>107</v>
      </c>
      <c r="E159" s="602">
        <v>-2565159</v>
      </c>
      <c r="F159" s="602">
        <v>4055666.75</v>
      </c>
      <c r="G159" s="602">
        <v>4333630.75</v>
      </c>
      <c r="H159" s="602">
        <v>-2843123</v>
      </c>
      <c r="I159" s="602">
        <v>-30196.29</v>
      </c>
      <c r="J159" s="602">
        <v>50337.440000000002</v>
      </c>
      <c r="K159" s="602">
        <v>50548.4</v>
      </c>
      <c r="L159" s="602">
        <v>-30407.25</v>
      </c>
      <c r="M159" s="549" t="str">
        <f>VLOOKUP(C159,TB!C:F,3,0)</f>
        <v>Audit and tax service fee</v>
      </c>
      <c r="N159" s="549" t="str">
        <f>VLOOKUP(C159,TB!C:F,4,0)</f>
        <v>Accrued expenses and other liabilities</v>
      </c>
      <c r="P159" s="813"/>
      <c r="Q159" s="813"/>
    </row>
    <row r="160" spans="1:18" ht="14.5">
      <c r="A160" s="552" t="str">
        <f t="shared" si="5"/>
        <v>2</v>
      </c>
      <c r="B160" s="553" t="str">
        <f t="shared" si="6"/>
        <v>20141014</v>
      </c>
      <c r="C160" s="601" t="s">
        <v>425</v>
      </c>
      <c r="D160" s="601" t="s">
        <v>108</v>
      </c>
      <c r="E160" s="602">
        <v>-545841</v>
      </c>
      <c r="F160" s="602">
        <v>13025958.5</v>
      </c>
      <c r="G160" s="602">
        <v>13828214.5</v>
      </c>
      <c r="H160" s="602">
        <v>-1348097</v>
      </c>
      <c r="I160" s="602">
        <v>-6425.42</v>
      </c>
      <c r="J160" s="602">
        <v>152211.31</v>
      </c>
      <c r="K160" s="602">
        <v>160204.35999999999</v>
      </c>
      <c r="L160" s="602">
        <v>-14418.47</v>
      </c>
      <c r="M160" s="549" t="str">
        <f>VLOOKUP(C160,TB!C:F,3,0)</f>
        <v>Employee income tax</v>
      </c>
      <c r="N160" s="549" t="str">
        <f>VLOOKUP(C160,TB!C:F,4,0)</f>
        <v>Accrued expenses and other liabilities</v>
      </c>
      <c r="P160" s="813"/>
      <c r="Q160" s="813"/>
    </row>
    <row r="161" spans="1:17" ht="14.5">
      <c r="A161" s="552" t="str">
        <f t="shared" si="5"/>
        <v>2</v>
      </c>
      <c r="B161" s="553" t="str">
        <f t="shared" si="6"/>
        <v>20141015</v>
      </c>
      <c r="C161" s="601" t="s">
        <v>427</v>
      </c>
      <c r="D161" s="601" t="s">
        <v>109</v>
      </c>
      <c r="E161" s="602">
        <v>-2762338.75</v>
      </c>
      <c r="F161" s="602">
        <v>21975931</v>
      </c>
      <c r="G161" s="602">
        <v>22364776.199999999</v>
      </c>
      <c r="H161" s="602">
        <v>-3151183.95</v>
      </c>
      <c r="I161" s="602">
        <v>-32517.45</v>
      </c>
      <c r="J161" s="602">
        <v>259763.39</v>
      </c>
      <c r="K161" s="602">
        <v>260948.59</v>
      </c>
      <c r="L161" s="602">
        <v>-33702.65</v>
      </c>
      <c r="M161" s="549" t="str">
        <f>VLOOKUP(C161,TB!C:F,3,0)</f>
        <v>Employee income tax</v>
      </c>
      <c r="N161" s="549" t="str">
        <f>VLOOKUP(C161,TB!C:F,4,0)</f>
        <v>Accrued expenses and other liabilities</v>
      </c>
      <c r="P161" s="813"/>
      <c r="Q161" s="813"/>
    </row>
    <row r="162" spans="1:17" ht="14.5">
      <c r="A162" s="552" t="str">
        <f t="shared" si="5"/>
        <v>2</v>
      </c>
      <c r="B162" s="553" t="str">
        <f t="shared" si="6"/>
        <v>20141016</v>
      </c>
      <c r="C162" s="601" t="s">
        <v>428</v>
      </c>
      <c r="D162" s="601" t="s">
        <v>37</v>
      </c>
      <c r="E162" s="602">
        <v>-678653.17</v>
      </c>
      <c r="F162" s="602">
        <v>0</v>
      </c>
      <c r="G162" s="602">
        <v>325397.40000000002</v>
      </c>
      <c r="H162" s="602">
        <v>-1004050.57</v>
      </c>
      <c r="I162" s="602">
        <v>-7988.91</v>
      </c>
      <c r="J162" s="602">
        <v>731</v>
      </c>
      <c r="K162" s="602">
        <v>3480.18</v>
      </c>
      <c r="L162" s="602">
        <v>-10738.09</v>
      </c>
      <c r="M162" s="549" t="str">
        <f>VLOOKUP(C162,TB!C:F,3,0)</f>
        <v>Provision for other corporate tax</v>
      </c>
      <c r="N162" s="549" t="str">
        <f>VLOOKUP(C162,TB!C:F,4,0)</f>
        <v>Accrued expenses and other liabilities</v>
      </c>
      <c r="P162" s="813"/>
      <c r="Q162" s="813"/>
    </row>
    <row r="163" spans="1:17" ht="14.5">
      <c r="A163" s="552" t="str">
        <f t="shared" si="5"/>
        <v>2</v>
      </c>
      <c r="B163" s="553" t="str">
        <f t="shared" si="6"/>
        <v>20150501</v>
      </c>
      <c r="C163" s="601" t="s">
        <v>429</v>
      </c>
      <c r="D163" s="601" t="s">
        <v>36</v>
      </c>
      <c r="E163" s="602">
        <v>-355491</v>
      </c>
      <c r="F163" s="602">
        <v>4621322</v>
      </c>
      <c r="G163" s="602">
        <v>4676240</v>
      </c>
      <c r="H163" s="602">
        <v>-410409</v>
      </c>
      <c r="I163" s="602">
        <v>-4185.18</v>
      </c>
      <c r="J163" s="602">
        <v>53740.3</v>
      </c>
      <c r="K163" s="602">
        <v>53945</v>
      </c>
      <c r="L163" s="602">
        <v>-4389.88</v>
      </c>
      <c r="M163" s="549" t="str">
        <f>VLOOKUP(C163,TB!C:F,3,0)</f>
        <v>Salaries and allowances</v>
      </c>
      <c r="N163" s="549" t="str">
        <f>VLOOKUP(C163,TB!C:F,4,0)</f>
        <v>Accrued expenses and other liabilities</v>
      </c>
      <c r="P163" s="813"/>
      <c r="Q163" s="813"/>
    </row>
    <row r="164" spans="1:17" ht="14.5">
      <c r="A164" s="552" t="str">
        <f t="shared" si="5"/>
        <v>2</v>
      </c>
      <c r="B164" s="553" t="str">
        <f t="shared" si="6"/>
        <v>20201001</v>
      </c>
      <c r="C164" s="601" t="s">
        <v>430</v>
      </c>
      <c r="D164" s="601" t="s">
        <v>110</v>
      </c>
      <c r="E164" s="602">
        <v>0</v>
      </c>
      <c r="F164" s="602">
        <v>0</v>
      </c>
      <c r="G164" s="602">
        <v>0</v>
      </c>
      <c r="H164" s="602">
        <v>0</v>
      </c>
      <c r="I164" s="602">
        <v>0</v>
      </c>
      <c r="J164" s="602">
        <v>0</v>
      </c>
      <c r="K164" s="602">
        <v>0</v>
      </c>
      <c r="L164" s="602">
        <v>0</v>
      </c>
      <c r="M164" s="549" t="str">
        <f>VLOOKUP(C164,TB!C:F,3,0)</f>
        <v>Loan from promoters</v>
      </c>
      <c r="N164" s="549" t="str">
        <f>VLOOKUP(C164,TB!C:F,4,0)</f>
        <v>Loan from promoters- net of current portion</v>
      </c>
      <c r="P164" s="813"/>
      <c r="Q164" s="813"/>
    </row>
    <row r="165" spans="1:17" ht="14.5">
      <c r="A165" s="552" t="str">
        <f t="shared" si="5"/>
        <v>2</v>
      </c>
      <c r="B165" s="553" t="str">
        <f t="shared" si="6"/>
        <v>20201003</v>
      </c>
      <c r="C165" s="601" t="s">
        <v>703</v>
      </c>
      <c r="D165" s="601" t="s">
        <v>652</v>
      </c>
      <c r="E165" s="602">
        <v>-140081209.25</v>
      </c>
      <c r="F165" s="602">
        <v>185514996.91999999</v>
      </c>
      <c r="G165" s="602">
        <v>369451921</v>
      </c>
      <c r="H165" s="602">
        <v>-324018133.32999998</v>
      </c>
      <c r="I165" s="602">
        <v>-1668626.67</v>
      </c>
      <c r="J165" s="602">
        <v>1339652.53</v>
      </c>
      <c r="K165" s="602">
        <v>3500000</v>
      </c>
      <c r="L165" s="602">
        <v>-3828974.14</v>
      </c>
      <c r="M165" s="549" t="str">
        <f>VLOOKUP(C165,TB!C:F,3,0)</f>
        <v>Loan from promoters</v>
      </c>
      <c r="N165" s="549" t="str">
        <f>VLOOKUP(C165,TB!C:F,4,0)</f>
        <v>Loan from promoters- net of current portion</v>
      </c>
      <c r="P165" s="813"/>
      <c r="Q165" s="813"/>
    </row>
    <row r="166" spans="1:17" ht="14.5">
      <c r="A166" s="552" t="str">
        <f t="shared" si="5"/>
        <v>2</v>
      </c>
      <c r="B166" s="553" t="str">
        <f t="shared" si="6"/>
        <v>20203001</v>
      </c>
      <c r="C166" s="601" t="s">
        <v>431</v>
      </c>
      <c r="D166" s="601" t="s">
        <v>432</v>
      </c>
      <c r="E166" s="602">
        <v>0</v>
      </c>
      <c r="F166" s="602">
        <v>1490966253.2</v>
      </c>
      <c r="G166" s="602">
        <v>1621529603.2</v>
      </c>
      <c r="H166" s="602">
        <v>-130563350</v>
      </c>
      <c r="I166" s="602">
        <v>-0.28999999999999998</v>
      </c>
      <c r="J166" s="602">
        <v>18780408.350000001</v>
      </c>
      <c r="K166" s="602">
        <v>20176807.129999999</v>
      </c>
      <c r="L166" s="602">
        <v>-1396399.07</v>
      </c>
      <c r="M166" s="549" t="str">
        <f>VLOOKUP(C166,TB!C:F,3,0)</f>
        <v>Short term loan from bank</v>
      </c>
      <c r="N166" s="549" t="str">
        <f>VLOOKUP(C166,TB!C:F,4,0)</f>
        <v>Short term loan</v>
      </c>
      <c r="P166" s="813"/>
      <c r="Q166" s="813"/>
    </row>
    <row r="167" spans="1:17" ht="14.5">
      <c r="A167" s="552" t="str">
        <f t="shared" si="5"/>
        <v>2</v>
      </c>
      <c r="B167" s="553" t="str">
        <f t="shared" si="6"/>
        <v>20203003</v>
      </c>
      <c r="C167" s="601" t="s">
        <v>1109</v>
      </c>
      <c r="D167" s="601" t="s">
        <v>1110</v>
      </c>
      <c r="E167" s="602">
        <v>-179273492.25999999</v>
      </c>
      <c r="F167" s="602">
        <v>99596452.989999995</v>
      </c>
      <c r="G167" s="602">
        <v>0</v>
      </c>
      <c r="H167" s="602">
        <v>-79677039.269999996</v>
      </c>
      <c r="I167" s="602">
        <v>-2110341.73</v>
      </c>
      <c r="J167" s="602">
        <v>1388589.94</v>
      </c>
      <c r="K167" s="602">
        <v>130409</v>
      </c>
      <c r="L167" s="602">
        <v>-852160.79</v>
      </c>
      <c r="M167" s="549" t="str">
        <f>VLOOKUP(C167,TB!C:F,3,0)</f>
        <v>Long Term Loan</v>
      </c>
      <c r="N167" s="549" t="str">
        <f>VLOOKUP(C167,TB!C:F,4,0)</f>
        <v>Bangladesh Bank stimulus loan- net of current portion</v>
      </c>
      <c r="P167" s="813"/>
      <c r="Q167" s="813"/>
    </row>
    <row r="168" spans="1:17" ht="14.5">
      <c r="A168" s="552" t="str">
        <f t="shared" si="5"/>
        <v>3</v>
      </c>
      <c r="B168" s="553" t="str">
        <f t="shared" si="6"/>
        <v>30101001</v>
      </c>
      <c r="C168" s="601" t="s">
        <v>433</v>
      </c>
      <c r="D168" s="601" t="s">
        <v>18</v>
      </c>
      <c r="E168" s="602">
        <v>-870384000</v>
      </c>
      <c r="F168" s="602">
        <v>0</v>
      </c>
      <c r="G168" s="602">
        <v>43375100</v>
      </c>
      <c r="H168" s="602">
        <v>-913759100</v>
      </c>
      <c r="I168" s="602">
        <v>-12677393.32</v>
      </c>
      <c r="J168" s="602">
        <v>0</v>
      </c>
      <c r="K168" s="602">
        <v>500001.17</v>
      </c>
      <c r="L168" s="602">
        <v>-13177394.49</v>
      </c>
      <c r="M168" s="549" t="str">
        <f>VLOOKUP(C168,TB!C:F,3,0)</f>
        <v>Share Capital</v>
      </c>
      <c r="N168" s="549" t="str">
        <f>VLOOKUP(C168,TB!C:F,4,0)</f>
        <v>Share Capital</v>
      </c>
      <c r="P168" s="813"/>
      <c r="Q168" s="813"/>
    </row>
    <row r="169" spans="1:17" ht="14.5">
      <c r="A169" s="552" t="str">
        <f t="shared" si="5"/>
        <v>3</v>
      </c>
      <c r="B169" s="553" t="str">
        <f t="shared" si="6"/>
        <v>30101002</v>
      </c>
      <c r="C169" s="601" t="s">
        <v>434</v>
      </c>
      <c r="D169" s="601" t="s">
        <v>17</v>
      </c>
      <c r="E169" s="602">
        <v>0</v>
      </c>
      <c r="F169" s="602">
        <v>43375100</v>
      </c>
      <c r="G169" s="602">
        <v>43375100</v>
      </c>
      <c r="H169" s="602">
        <v>0</v>
      </c>
      <c r="I169" s="602">
        <v>0</v>
      </c>
      <c r="J169" s="602">
        <v>500001.17</v>
      </c>
      <c r="K169" s="602">
        <v>500001.17</v>
      </c>
      <c r="L169" s="602">
        <v>0</v>
      </c>
      <c r="M169" s="549" t="str">
        <f>VLOOKUP(C169,TB!C:F,3,0)</f>
        <v>Share money deposit</v>
      </c>
      <c r="N169" s="549" t="str">
        <f>VLOOKUP(C169,TB!C:F,4,0)</f>
        <v>Share Money Deposit</v>
      </c>
      <c r="P169" s="813"/>
      <c r="Q169" s="813"/>
    </row>
    <row r="170" spans="1:17" ht="14.5">
      <c r="A170" s="552" t="str">
        <f t="shared" si="5"/>
        <v>3</v>
      </c>
      <c r="B170" s="553" t="str">
        <f t="shared" si="6"/>
        <v>30101003</v>
      </c>
      <c r="C170" s="601" t="s">
        <v>1111</v>
      </c>
      <c r="D170" s="601" t="s">
        <v>1112</v>
      </c>
      <c r="E170" s="602">
        <v>-142640200</v>
      </c>
      <c r="F170" s="602">
        <v>0</v>
      </c>
      <c r="G170" s="602">
        <v>0</v>
      </c>
      <c r="H170" s="602">
        <v>-142640200</v>
      </c>
      <c r="I170" s="602">
        <v>-2144819.9700000002</v>
      </c>
      <c r="J170" s="602">
        <v>0</v>
      </c>
      <c r="K170" s="602">
        <v>0</v>
      </c>
      <c r="L170" s="602">
        <v>-2144819.9700000002</v>
      </c>
      <c r="M170" s="549" t="str">
        <f>VLOOKUP(C170,TB!C:F,3,0)</f>
        <v>Capital reserve</v>
      </c>
      <c r="N170" s="549" t="str">
        <f>VLOOKUP(C170,TB!C:F,4,0)</f>
        <v>Capital reserve</v>
      </c>
      <c r="P170" s="813"/>
      <c r="Q170" s="813"/>
    </row>
    <row r="171" spans="1:17" ht="14.5">
      <c r="A171" s="552" t="str">
        <f t="shared" si="5"/>
        <v>3</v>
      </c>
      <c r="B171" s="553" t="str">
        <f t="shared" si="6"/>
        <v>30102001</v>
      </c>
      <c r="C171" s="601" t="s">
        <v>1113</v>
      </c>
      <c r="D171" s="601" t="s">
        <v>1114</v>
      </c>
      <c r="E171" s="602">
        <v>0</v>
      </c>
      <c r="F171" s="602">
        <v>0</v>
      </c>
      <c r="G171" s="602">
        <v>0</v>
      </c>
      <c r="H171" s="602">
        <v>0</v>
      </c>
      <c r="I171" s="602">
        <v>0</v>
      </c>
      <c r="J171" s="602">
        <v>0</v>
      </c>
      <c r="K171" s="602">
        <v>0</v>
      </c>
      <c r="L171" s="602">
        <v>0</v>
      </c>
      <c r="M171" s="549" t="str">
        <f>VLOOKUP(C171,TB!C:F,3,0)</f>
        <v>Gen Reserve &amp; Surplus</v>
      </c>
      <c r="N171" s="549" t="str">
        <f>VLOOKUP(C171,TB!C:F,4,0)</f>
        <v>Gen Reserve &amp; Surplu</v>
      </c>
      <c r="P171" s="813"/>
      <c r="Q171" s="813"/>
    </row>
    <row r="172" spans="1:17" ht="14.5">
      <c r="A172" s="552" t="str">
        <f t="shared" si="5"/>
        <v>3</v>
      </c>
      <c r="B172" s="553" t="str">
        <f t="shared" si="6"/>
        <v>30103001</v>
      </c>
      <c r="C172" s="601" t="s">
        <v>435</v>
      </c>
      <c r="D172" s="601" t="s">
        <v>27</v>
      </c>
      <c r="E172" s="602">
        <v>184129046.12</v>
      </c>
      <c r="F172" s="602">
        <v>0</v>
      </c>
      <c r="G172" s="602">
        <v>4585076.25</v>
      </c>
      <c r="H172" s="602">
        <v>179543969.87</v>
      </c>
      <c r="I172" s="602">
        <v>4112869.32</v>
      </c>
      <c r="J172" s="602">
        <v>0</v>
      </c>
      <c r="K172" s="602">
        <v>57794.64</v>
      </c>
      <c r="L172" s="602">
        <v>4055074.68</v>
      </c>
      <c r="M172" s="549" t="str">
        <f>VLOOKUP(C172,TB!C:F,3,0)</f>
        <v>Retained earnings</v>
      </c>
      <c r="N172" s="549" t="str">
        <f>VLOOKUP(C172,TB!C:F,4,0)</f>
        <v>Retained earnings</v>
      </c>
      <c r="P172" s="813"/>
      <c r="Q172" s="813"/>
    </row>
    <row r="173" spans="1:17" ht="14.5">
      <c r="A173" s="552" t="str">
        <f t="shared" si="5"/>
        <v>3</v>
      </c>
      <c r="B173" s="553" t="str">
        <f t="shared" si="6"/>
        <v>30104001</v>
      </c>
      <c r="C173" s="601" t="s">
        <v>436</v>
      </c>
      <c r="D173" s="601" t="s">
        <v>111</v>
      </c>
      <c r="E173" s="602">
        <v>-676656398.96000004</v>
      </c>
      <c r="F173" s="602">
        <v>4585076.25</v>
      </c>
      <c r="G173" s="602">
        <v>0</v>
      </c>
      <c r="H173" s="602">
        <v>-672071322.71000004</v>
      </c>
      <c r="I173" s="602">
        <v>-8827523.3699999992</v>
      </c>
      <c r="J173" s="602">
        <v>57794.64</v>
      </c>
      <c r="K173" s="602">
        <v>0</v>
      </c>
      <c r="L173" s="602">
        <v>-8769728.7300000004</v>
      </c>
      <c r="M173" s="549" t="str">
        <f>VLOOKUP(C173,TB!C:F,3,0)</f>
        <v>Total Revaluation Reserve</v>
      </c>
      <c r="N173" s="549" t="str">
        <f>VLOOKUP(C173,TB!C:F,4,0)</f>
        <v>Revaluation reserve</v>
      </c>
      <c r="P173" s="813"/>
      <c r="Q173" s="813"/>
    </row>
    <row r="174" spans="1:17" ht="14.5">
      <c r="A174" s="552" t="str">
        <f t="shared" si="5"/>
        <v>3</v>
      </c>
      <c r="B174" s="553" t="str">
        <f t="shared" si="6"/>
        <v>30900100</v>
      </c>
      <c r="C174" s="601" t="s">
        <v>437</v>
      </c>
      <c r="D174" s="601" t="s">
        <v>43</v>
      </c>
      <c r="E174" s="602">
        <v>0</v>
      </c>
      <c r="F174" s="602">
        <v>294061714.47000003</v>
      </c>
      <c r="G174" s="602">
        <v>294061714.47000003</v>
      </c>
      <c r="H174" s="602">
        <v>0</v>
      </c>
      <c r="I174" s="602">
        <v>0</v>
      </c>
      <c r="J174" s="602">
        <v>3440543.61</v>
      </c>
      <c r="K174" s="602">
        <v>3440543.63</v>
      </c>
      <c r="L174" s="602">
        <v>-0.02</v>
      </c>
      <c r="M174" s="549" t="str">
        <f>VLOOKUP(C174,TB!C:F,3,0)</f>
        <v>Raw materials</v>
      </c>
      <c r="N174" s="549" t="str">
        <f>VLOOKUP(C174,TB!C:F,4,0)</f>
        <v>Accounts payable</v>
      </c>
      <c r="P174" s="813"/>
      <c r="Q174" s="813"/>
    </row>
    <row r="175" spans="1:17" ht="14.5">
      <c r="A175" s="552" t="str">
        <f t="shared" si="5"/>
        <v>3</v>
      </c>
      <c r="B175" s="553" t="str">
        <f t="shared" si="6"/>
        <v>30900101</v>
      </c>
      <c r="C175" s="601" t="s">
        <v>438</v>
      </c>
      <c r="D175" s="601" t="s">
        <v>112</v>
      </c>
      <c r="E175" s="602">
        <v>0</v>
      </c>
      <c r="F175" s="602">
        <v>0</v>
      </c>
      <c r="G175" s="602">
        <v>0</v>
      </c>
      <c r="H175" s="602">
        <v>0</v>
      </c>
      <c r="I175" s="602">
        <v>0</v>
      </c>
      <c r="J175" s="602">
        <v>0</v>
      </c>
      <c r="K175" s="602">
        <v>0</v>
      </c>
      <c r="L175" s="602">
        <v>0</v>
      </c>
      <c r="M175" s="549" t="str">
        <f>VLOOKUP(C175,TB!C:F,3,0)</f>
        <v>Raw materials</v>
      </c>
      <c r="N175" s="549" t="str">
        <f>VLOOKUP(C175,TB!C:F,4,0)</f>
        <v>Accounts payable</v>
      </c>
      <c r="P175" s="813"/>
      <c r="Q175" s="813"/>
    </row>
    <row r="176" spans="1:17" ht="14.5">
      <c r="A176" s="552" t="str">
        <f t="shared" si="5"/>
        <v>3</v>
      </c>
      <c r="B176" s="553" t="str">
        <f t="shared" si="6"/>
        <v>30900102</v>
      </c>
      <c r="C176" s="601" t="s">
        <v>439</v>
      </c>
      <c r="D176" s="601" t="s">
        <v>113</v>
      </c>
      <c r="E176" s="602">
        <v>0</v>
      </c>
      <c r="F176" s="602">
        <v>0</v>
      </c>
      <c r="G176" s="602">
        <v>0</v>
      </c>
      <c r="H176" s="602">
        <v>0</v>
      </c>
      <c r="I176" s="602">
        <v>0</v>
      </c>
      <c r="J176" s="602">
        <v>0</v>
      </c>
      <c r="K176" s="602">
        <v>0</v>
      </c>
      <c r="L176" s="602">
        <v>0</v>
      </c>
      <c r="M176" s="549" t="str">
        <f>VLOOKUP(C176,TB!C:F,3,0)</f>
        <v>Raw materials</v>
      </c>
      <c r="N176" s="549" t="str">
        <f>VLOOKUP(C176,TB!C:F,4,0)</f>
        <v>Accounts payable</v>
      </c>
      <c r="P176" s="813"/>
      <c r="Q176" s="813"/>
    </row>
    <row r="177" spans="1:17" ht="14.5">
      <c r="A177" s="552" t="str">
        <f t="shared" si="5"/>
        <v>3</v>
      </c>
      <c r="B177" s="553" t="str">
        <f t="shared" si="6"/>
        <v>30900110</v>
      </c>
      <c r="C177" s="601" t="s">
        <v>440</v>
      </c>
      <c r="D177" s="601" t="s">
        <v>191</v>
      </c>
      <c r="E177" s="602">
        <v>0</v>
      </c>
      <c r="F177" s="602">
        <v>835250002.17999995</v>
      </c>
      <c r="G177" s="602">
        <v>835250002.17999995</v>
      </c>
      <c r="H177" s="602">
        <v>0</v>
      </c>
      <c r="I177" s="602">
        <v>0</v>
      </c>
      <c r="J177" s="602">
        <v>9705273.3599999994</v>
      </c>
      <c r="K177" s="602">
        <v>9705273.3499999996</v>
      </c>
      <c r="L177" s="602">
        <v>0.01</v>
      </c>
      <c r="M177" s="549" t="str">
        <f>VLOOKUP(C177,TB!C:F,3,0)</f>
        <v>Raw materials</v>
      </c>
      <c r="N177" s="549" t="str">
        <f>VLOOKUP(C177,TB!C:F,4,0)</f>
        <v>Accounts payable</v>
      </c>
      <c r="P177" s="813"/>
      <c r="Q177" s="813"/>
    </row>
    <row r="178" spans="1:17" ht="14.5">
      <c r="A178" s="552" t="str">
        <f t="shared" si="5"/>
        <v>3</v>
      </c>
      <c r="B178" s="553" t="str">
        <f t="shared" si="6"/>
        <v>30900115</v>
      </c>
      <c r="C178" s="601" t="s">
        <v>441</v>
      </c>
      <c r="D178" s="601" t="s">
        <v>114</v>
      </c>
      <c r="E178" s="602">
        <v>0</v>
      </c>
      <c r="F178" s="602">
        <v>0</v>
      </c>
      <c r="G178" s="602">
        <v>21.14</v>
      </c>
      <c r="H178" s="602">
        <v>-21.14</v>
      </c>
      <c r="I178" s="602">
        <v>0</v>
      </c>
      <c r="J178" s="602">
        <v>0</v>
      </c>
      <c r="K178" s="602">
        <v>0.13</v>
      </c>
      <c r="L178" s="602">
        <v>-0.13</v>
      </c>
      <c r="M178" s="549" t="str">
        <f>VLOOKUP(C178,TB!C:F,3,0)</f>
        <v>Clearing Account</v>
      </c>
      <c r="N178" s="549" t="str">
        <f>VLOOKUP(C178,TB!C:F,4,0)</f>
        <v>Clearing Account</v>
      </c>
      <c r="P178" s="813"/>
      <c r="Q178" s="813"/>
    </row>
    <row r="179" spans="1:17" ht="14.5">
      <c r="A179" s="554" t="str">
        <f t="shared" si="5"/>
        <v>3</v>
      </c>
      <c r="B179" s="710" t="str">
        <f t="shared" si="6"/>
        <v>30900125</v>
      </c>
      <c r="C179" s="601" t="s">
        <v>443</v>
      </c>
      <c r="D179" s="601" t="s">
        <v>444</v>
      </c>
      <c r="E179" s="602">
        <v>-368960.69</v>
      </c>
      <c r="F179" s="602">
        <v>1639528.6</v>
      </c>
      <c r="G179" s="602">
        <v>1651715.4</v>
      </c>
      <c r="H179" s="602">
        <v>-381147.49</v>
      </c>
      <c r="I179" s="602">
        <v>-4395</v>
      </c>
      <c r="J179" s="602">
        <v>19049.599999999999</v>
      </c>
      <c r="K179" s="602">
        <v>18775.11</v>
      </c>
      <c r="L179" s="602">
        <v>-4120.51</v>
      </c>
      <c r="M179" s="555" t="str">
        <f>VLOOKUP(C179,TB!C:F,3,0)</f>
        <v>Raw materials</v>
      </c>
      <c r="N179" s="555" t="str">
        <f>VLOOKUP(C179,TB!C:F,4,0)</f>
        <v>Accounts payable</v>
      </c>
      <c r="P179" s="813"/>
      <c r="Q179" s="813"/>
    </row>
    <row r="180" spans="1:17" ht="14.5">
      <c r="A180" s="552" t="str">
        <f t="shared" si="5"/>
        <v>3</v>
      </c>
      <c r="B180" s="553" t="str">
        <f t="shared" si="6"/>
        <v>30900135</v>
      </c>
      <c r="C180" s="601" t="s">
        <v>445</v>
      </c>
      <c r="D180" s="601" t="s">
        <v>302</v>
      </c>
      <c r="E180" s="602">
        <v>-0.02</v>
      </c>
      <c r="F180" s="602">
        <v>127866874.95999999</v>
      </c>
      <c r="G180" s="602">
        <v>127866874.94</v>
      </c>
      <c r="H180" s="602">
        <v>0</v>
      </c>
      <c r="I180" s="602">
        <v>0.11</v>
      </c>
      <c r="J180" s="602">
        <v>1521648.88</v>
      </c>
      <c r="K180" s="602">
        <v>1521648.99</v>
      </c>
      <c r="L180" s="602">
        <v>0</v>
      </c>
      <c r="M180" s="549" t="str">
        <f>VLOOKUP(C180,TB!C:F,3,0)</f>
        <v>Other receivable-sale of FA</v>
      </c>
      <c r="N180" s="549">
        <f>VLOOKUP(C180,TB!C:F,4,0)</f>
        <v>0</v>
      </c>
      <c r="P180" s="813"/>
      <c r="Q180" s="813"/>
    </row>
    <row r="181" spans="1:17" ht="14.5">
      <c r="A181" s="552" t="str">
        <f t="shared" si="5"/>
        <v>3</v>
      </c>
      <c r="B181" s="553" t="str">
        <f t="shared" si="6"/>
        <v>30900900</v>
      </c>
      <c r="C181" s="601" t="s">
        <v>446</v>
      </c>
      <c r="D181" s="601" t="s">
        <v>115</v>
      </c>
      <c r="E181" s="602">
        <v>0</v>
      </c>
      <c r="F181" s="602">
        <v>17413306740.009998</v>
      </c>
      <c r="G181" s="602">
        <v>17413306740.009998</v>
      </c>
      <c r="H181" s="602">
        <v>0</v>
      </c>
      <c r="I181" s="602">
        <v>0</v>
      </c>
      <c r="J181" s="602">
        <v>207551002.63999999</v>
      </c>
      <c r="K181" s="602">
        <v>207551002.63999999</v>
      </c>
      <c r="L181" s="602">
        <v>0</v>
      </c>
      <c r="M181" s="549" t="str">
        <f>VLOOKUP(C181,TB!C:F,3,0)</f>
        <v>Clearing Account</v>
      </c>
      <c r="N181" s="549" t="str">
        <f>VLOOKUP(C181,TB!C:F,4,0)</f>
        <v>Clearing Account</v>
      </c>
      <c r="P181" s="813"/>
      <c r="Q181" s="813"/>
    </row>
    <row r="182" spans="1:17" ht="14.5">
      <c r="A182" s="552" t="str">
        <f t="shared" si="5"/>
        <v>3</v>
      </c>
      <c r="B182" s="553" t="str">
        <f t="shared" si="6"/>
        <v>30900920</v>
      </c>
      <c r="C182" s="601" t="s">
        <v>620</v>
      </c>
      <c r="D182" s="601" t="s">
        <v>447</v>
      </c>
      <c r="E182" s="602">
        <v>0</v>
      </c>
      <c r="F182" s="602">
        <v>0</v>
      </c>
      <c r="G182" s="602">
        <v>0</v>
      </c>
      <c r="H182" s="602">
        <v>0</v>
      </c>
      <c r="I182" s="602">
        <v>0</v>
      </c>
      <c r="J182" s="602">
        <v>0</v>
      </c>
      <c r="K182" s="602">
        <v>0</v>
      </c>
      <c r="L182" s="602">
        <v>0</v>
      </c>
      <c r="M182" s="549" t="str">
        <f>VLOOKUP(C182,TB!C:F,3,0)</f>
        <v>Clearing Account</v>
      </c>
      <c r="N182" s="549" t="str">
        <f>VLOOKUP(C182,TB!C:F,4,0)</f>
        <v>Clearing Account</v>
      </c>
      <c r="P182" s="813"/>
      <c r="Q182" s="813"/>
    </row>
    <row r="183" spans="1:17" ht="14.5">
      <c r="A183" s="552" t="str">
        <f t="shared" si="5"/>
        <v>3</v>
      </c>
      <c r="B183" s="553" t="str">
        <f t="shared" si="6"/>
        <v>30900925</v>
      </c>
      <c r="C183" s="601" t="s">
        <v>1793</v>
      </c>
      <c r="D183" s="601" t="s">
        <v>1794</v>
      </c>
      <c r="E183" s="602">
        <v>0</v>
      </c>
      <c r="F183" s="602">
        <v>313923519.93000001</v>
      </c>
      <c r="G183" s="602">
        <v>313923519.93000001</v>
      </c>
      <c r="H183" s="602">
        <v>0</v>
      </c>
      <c r="I183" s="602">
        <v>0</v>
      </c>
      <c r="J183" s="602">
        <v>4149046.45</v>
      </c>
      <c r="K183" s="602">
        <v>4149046.45</v>
      </c>
      <c r="L183" s="602">
        <v>0</v>
      </c>
      <c r="M183" s="549" t="e">
        <f>VLOOKUP(C183,TB!C:F,3,0)</f>
        <v>#N/A</v>
      </c>
      <c r="N183" s="549" t="e">
        <f>VLOOKUP(C183,TB!C:F,4,0)</f>
        <v>#N/A</v>
      </c>
      <c r="P183" s="813"/>
      <c r="Q183" s="813"/>
    </row>
    <row r="184" spans="1:17" ht="14.5">
      <c r="A184" s="552" t="str">
        <f t="shared" si="5"/>
        <v>3</v>
      </c>
      <c r="B184" s="553" t="str">
        <f t="shared" si="6"/>
        <v>30900930</v>
      </c>
      <c r="C184" s="601" t="s">
        <v>448</v>
      </c>
      <c r="D184" s="601" t="s">
        <v>199</v>
      </c>
      <c r="E184" s="602">
        <v>0</v>
      </c>
      <c r="F184" s="602">
        <v>0</v>
      </c>
      <c r="G184" s="602">
        <v>0</v>
      </c>
      <c r="H184" s="602">
        <v>0</v>
      </c>
      <c r="I184" s="602">
        <v>0</v>
      </c>
      <c r="J184" s="602">
        <v>0</v>
      </c>
      <c r="K184" s="602">
        <v>0</v>
      </c>
      <c r="L184" s="602">
        <v>0</v>
      </c>
      <c r="M184" s="549" t="str">
        <f>VLOOKUP(C184,TB!C:F,3,0)</f>
        <v>Forex Reinstatement</v>
      </c>
      <c r="N184" s="549" t="str">
        <f>VLOOKUP(C184,TB!C:F,4,0)</f>
        <v>Cash and cash equivalents</v>
      </c>
      <c r="P184" s="813"/>
      <c r="Q184" s="813"/>
    </row>
    <row r="185" spans="1:17" ht="14.5">
      <c r="A185" s="552" t="str">
        <f t="shared" si="5"/>
        <v>3</v>
      </c>
      <c r="B185" s="553" t="str">
        <f t="shared" si="6"/>
        <v>30900931</v>
      </c>
      <c r="C185" s="601" t="s">
        <v>621</v>
      </c>
      <c r="D185" s="601" t="s">
        <v>449</v>
      </c>
      <c r="E185" s="602">
        <v>0</v>
      </c>
      <c r="F185" s="602">
        <v>107577.9</v>
      </c>
      <c r="G185" s="602">
        <v>107577.9</v>
      </c>
      <c r="H185" s="602">
        <v>0</v>
      </c>
      <c r="I185" s="602">
        <v>0</v>
      </c>
      <c r="J185" s="602">
        <v>0</v>
      </c>
      <c r="K185" s="602">
        <v>0</v>
      </c>
      <c r="L185" s="602">
        <v>0</v>
      </c>
      <c r="M185" s="549" t="str">
        <f>VLOOKUP(C185,TB!C:F,3,0)</f>
        <v>Forex-Intercoman Pay</v>
      </c>
      <c r="N185" s="549" t="str">
        <f>VLOOKUP(C185,TB!C:F,4,0)</f>
        <v>Intercompany payables</v>
      </c>
      <c r="P185" s="813"/>
      <c r="Q185" s="813"/>
    </row>
    <row r="186" spans="1:17" ht="14.5">
      <c r="A186" s="552" t="str">
        <f t="shared" si="5"/>
        <v>3</v>
      </c>
      <c r="B186" s="553" t="str">
        <f t="shared" si="6"/>
        <v>30900932</v>
      </c>
      <c r="C186" s="601" t="s">
        <v>450</v>
      </c>
      <c r="D186" s="601" t="s">
        <v>451</v>
      </c>
      <c r="E186" s="602">
        <v>459640.45</v>
      </c>
      <c r="F186" s="602">
        <v>4668962.3499999996</v>
      </c>
      <c r="G186" s="602">
        <v>5224486.38</v>
      </c>
      <c r="H186" s="602">
        <v>-95883.58</v>
      </c>
      <c r="I186" s="602">
        <v>13.27</v>
      </c>
      <c r="J186" s="602">
        <v>2186.23</v>
      </c>
      <c r="K186" s="602">
        <v>2037.39</v>
      </c>
      <c r="L186" s="602">
        <v>162.11000000000001</v>
      </c>
      <c r="M186" s="549" t="str">
        <f>VLOOKUP(C186,TB!C:F,3,0)</f>
        <v>Raw materials</v>
      </c>
      <c r="N186" s="549" t="str">
        <f>VLOOKUP(C186,TB!C:F,4,0)</f>
        <v>Accounts payable</v>
      </c>
      <c r="P186" s="813"/>
      <c r="Q186" s="813"/>
    </row>
    <row r="187" spans="1:17" ht="14.5">
      <c r="A187" s="552" t="str">
        <f t="shared" si="5"/>
        <v>3</v>
      </c>
      <c r="B187" s="553" t="str">
        <f t="shared" si="6"/>
        <v>30900933</v>
      </c>
      <c r="C187" s="601" t="s">
        <v>622</v>
      </c>
      <c r="D187" s="601" t="s">
        <v>452</v>
      </c>
      <c r="E187" s="602">
        <v>148.37</v>
      </c>
      <c r="F187" s="602">
        <v>2372760.4900000002</v>
      </c>
      <c r="G187" s="602">
        <v>970780.61</v>
      </c>
      <c r="H187" s="602">
        <v>1402128.25</v>
      </c>
      <c r="I187" s="602">
        <v>0</v>
      </c>
      <c r="J187" s="602">
        <v>998.1</v>
      </c>
      <c r="K187" s="602">
        <v>1040.78</v>
      </c>
      <c r="L187" s="602">
        <v>-42.68</v>
      </c>
      <c r="M187" s="549" t="str">
        <f>VLOOKUP(C187,TB!C:F,3,0)</f>
        <v>Raw materials</v>
      </c>
      <c r="N187" s="549" t="str">
        <f>VLOOKUP(C187,TB!C:F,4,0)</f>
        <v>Accounts payable</v>
      </c>
      <c r="P187" s="813"/>
      <c r="Q187" s="813"/>
    </row>
    <row r="188" spans="1:17" ht="14.5">
      <c r="A188" s="552" t="str">
        <f t="shared" si="5"/>
        <v>3</v>
      </c>
      <c r="B188" s="553" t="str">
        <f t="shared" si="6"/>
        <v>30900934</v>
      </c>
      <c r="C188" s="601" t="s">
        <v>623</v>
      </c>
      <c r="D188" s="601" t="s">
        <v>453</v>
      </c>
      <c r="E188" s="602">
        <v>158.33000000000001</v>
      </c>
      <c r="F188" s="602">
        <v>41477701.640000001</v>
      </c>
      <c r="G188" s="602">
        <v>23232979.109999999</v>
      </c>
      <c r="H188" s="602">
        <v>18244880.859999999</v>
      </c>
      <c r="I188" s="602">
        <v>-151.91999999999999</v>
      </c>
      <c r="J188" s="602">
        <v>366.84</v>
      </c>
      <c r="K188" s="602">
        <v>214.92</v>
      </c>
      <c r="L188" s="602">
        <v>0</v>
      </c>
      <c r="M188" s="549" t="str">
        <f>VLOOKUP(C188,TB!C:F,3,0)</f>
        <v>Raw materials</v>
      </c>
      <c r="N188" s="549" t="str">
        <f>VLOOKUP(C188,TB!C:F,4,0)</f>
        <v>Accounts payable</v>
      </c>
      <c r="P188" s="813"/>
      <c r="Q188" s="813"/>
    </row>
    <row r="189" spans="1:17" ht="14.5">
      <c r="A189" s="552" t="str">
        <f t="shared" si="5"/>
        <v>3</v>
      </c>
      <c r="B189" s="553" t="str">
        <f t="shared" si="6"/>
        <v>30900935</v>
      </c>
      <c r="C189" s="601" t="s">
        <v>624</v>
      </c>
      <c r="D189" s="601" t="s">
        <v>454</v>
      </c>
      <c r="E189" s="602">
        <v>-14855.39</v>
      </c>
      <c r="F189" s="602">
        <v>1581371.83</v>
      </c>
      <c r="G189" s="602">
        <v>1566516.44</v>
      </c>
      <c r="H189" s="602">
        <v>0</v>
      </c>
      <c r="I189" s="602">
        <v>-4399.8100000000004</v>
      </c>
      <c r="J189" s="602">
        <v>62811.040000000001</v>
      </c>
      <c r="K189" s="602">
        <v>115909.06</v>
      </c>
      <c r="L189" s="602">
        <v>-57497.83</v>
      </c>
      <c r="M189" s="549" t="str">
        <f>VLOOKUP(C189,TB!C:F,3,0)</f>
        <v>Advances paid for capital expenses</v>
      </c>
      <c r="N189" s="549" t="str">
        <f>VLOOKUP(C189,TB!C:F,4,0)</f>
        <v xml:space="preserve">Advances and deposits </v>
      </c>
      <c r="P189" s="813"/>
      <c r="Q189" s="813"/>
    </row>
    <row r="190" spans="1:17" ht="14.5">
      <c r="A190" s="552" t="str">
        <f t="shared" si="5"/>
        <v>3</v>
      </c>
      <c r="B190" s="553" t="str">
        <f t="shared" si="6"/>
        <v>30900936</v>
      </c>
      <c r="C190" s="601" t="s">
        <v>1115</v>
      </c>
      <c r="D190" s="601" t="s">
        <v>1116</v>
      </c>
      <c r="E190" s="602">
        <v>0</v>
      </c>
      <c r="F190" s="602">
        <v>0</v>
      </c>
      <c r="G190" s="602">
        <v>0</v>
      </c>
      <c r="H190" s="602">
        <v>0</v>
      </c>
      <c r="I190" s="602">
        <v>0</v>
      </c>
      <c r="J190" s="602">
        <v>0</v>
      </c>
      <c r="K190" s="602">
        <v>0</v>
      </c>
      <c r="L190" s="602">
        <v>0</v>
      </c>
      <c r="M190" s="549" t="str">
        <f>VLOOKUP(C190,TB!C:F,3,0)</f>
        <v>Forex Cash&amp;equivalen</v>
      </c>
      <c r="N190" s="549" t="str">
        <f>VLOOKUP(C190,TB!C:F,4,0)</f>
        <v>Cash and cash equivalents</v>
      </c>
      <c r="P190" s="813"/>
      <c r="Q190" s="813"/>
    </row>
    <row r="191" spans="1:17" ht="14.5">
      <c r="A191" s="552" t="str">
        <f t="shared" si="5"/>
        <v>3</v>
      </c>
      <c r="B191" s="553" t="str">
        <f t="shared" si="6"/>
        <v>30900940</v>
      </c>
      <c r="C191" s="601" t="s">
        <v>455</v>
      </c>
      <c r="D191" s="601" t="s">
        <v>298</v>
      </c>
      <c r="E191" s="602">
        <v>-1086793270.48</v>
      </c>
      <c r="F191" s="602">
        <v>5272081104.1300001</v>
      </c>
      <c r="G191" s="602">
        <v>6082777043.3900003</v>
      </c>
      <c r="H191" s="602">
        <v>-1897489209.74</v>
      </c>
      <c r="I191" s="602">
        <v>-12945720.91</v>
      </c>
      <c r="J191" s="602">
        <v>61013024.759999998</v>
      </c>
      <c r="K191" s="602">
        <v>68580700.709999993</v>
      </c>
      <c r="L191" s="602">
        <v>-20513396.859999999</v>
      </c>
      <c r="M191" s="549">
        <f>VLOOKUP(C191,TB!C:F,3,0)</f>
        <v>0</v>
      </c>
      <c r="N191" s="549">
        <f>VLOOKUP(C191,TB!C:F,4,0)</f>
        <v>0</v>
      </c>
      <c r="P191" s="813"/>
      <c r="Q191" s="813"/>
    </row>
    <row r="192" spans="1:17" ht="14.5">
      <c r="A192" s="552" t="str">
        <f t="shared" si="5"/>
        <v>3</v>
      </c>
      <c r="B192" s="553" t="str">
        <f t="shared" si="6"/>
        <v>30900950</v>
      </c>
      <c r="C192" s="601" t="s">
        <v>456</v>
      </c>
      <c r="D192" s="601" t="s">
        <v>116</v>
      </c>
      <c r="E192" s="602">
        <v>0</v>
      </c>
      <c r="F192" s="602">
        <v>0</v>
      </c>
      <c r="G192" s="602">
        <v>0</v>
      </c>
      <c r="H192" s="602">
        <v>0</v>
      </c>
      <c r="I192" s="602">
        <v>0</v>
      </c>
      <c r="J192" s="602">
        <v>0</v>
      </c>
      <c r="K192" s="602">
        <v>0</v>
      </c>
      <c r="L192" s="602">
        <v>0</v>
      </c>
      <c r="M192" s="549" t="str">
        <f>VLOOKUP(C192,TB!C:F,3,0)</f>
        <v>Clearing Account</v>
      </c>
      <c r="N192" s="549" t="str">
        <f>VLOOKUP(C192,TB!C:F,4,0)</f>
        <v>Clearing Account</v>
      </c>
      <c r="P192" s="813"/>
      <c r="Q192" s="813"/>
    </row>
    <row r="193" spans="1:17" ht="14.5">
      <c r="A193" s="552" t="str">
        <f t="shared" si="5"/>
        <v>3</v>
      </c>
      <c r="B193" s="553" t="str">
        <f t="shared" si="6"/>
        <v>30900970</v>
      </c>
      <c r="C193" s="601" t="s">
        <v>457</v>
      </c>
      <c r="D193" s="601" t="s">
        <v>303</v>
      </c>
      <c r="E193" s="602">
        <v>0</v>
      </c>
      <c r="F193" s="602">
        <v>11776550.08</v>
      </c>
      <c r="G193" s="602">
        <v>11776550.08</v>
      </c>
      <c r="H193" s="602">
        <v>0</v>
      </c>
      <c r="I193" s="602">
        <v>0</v>
      </c>
      <c r="J193" s="602">
        <v>137182.51</v>
      </c>
      <c r="K193" s="602">
        <v>137182.51</v>
      </c>
      <c r="L193" s="602">
        <v>0</v>
      </c>
      <c r="M193" s="549" t="str">
        <f>VLOOKUP(C193,TB!C:F,3,0)</f>
        <v>Clearing Account</v>
      </c>
      <c r="N193" s="549" t="str">
        <f>VLOOKUP(C193,TB!C:F,4,0)</f>
        <v>Clearing Account</v>
      </c>
      <c r="P193" s="813"/>
      <c r="Q193" s="813"/>
    </row>
    <row r="194" spans="1:17" ht="14.5">
      <c r="A194" s="552" t="str">
        <f t="shared" si="5"/>
        <v>4</v>
      </c>
      <c r="B194" s="553" t="str">
        <f t="shared" si="6"/>
        <v>40101001</v>
      </c>
      <c r="C194" s="601" t="s">
        <v>458</v>
      </c>
      <c r="D194" s="601" t="s">
        <v>117</v>
      </c>
      <c r="E194" s="602">
        <v>0</v>
      </c>
      <c r="F194" s="602">
        <v>273234238.73000002</v>
      </c>
      <c r="G194" s="602">
        <v>7482281960.3900003</v>
      </c>
      <c r="H194" s="602">
        <v>-7209047721.6599998</v>
      </c>
      <c r="I194" s="602">
        <v>0</v>
      </c>
      <c r="J194" s="602">
        <v>3144697.35</v>
      </c>
      <c r="K194" s="602">
        <v>87688177.670000002</v>
      </c>
      <c r="L194" s="602">
        <v>-84543480.319999993</v>
      </c>
      <c r="M194" s="549" t="str">
        <f>VLOOKUP(C194,TB!C:F,3,0)</f>
        <v>Export sales</v>
      </c>
      <c r="N194" s="549" t="str">
        <f>VLOOKUP(C194,TB!C:F,4,0)</f>
        <v>Export sales</v>
      </c>
      <c r="P194" s="813"/>
      <c r="Q194" s="813"/>
    </row>
    <row r="195" spans="1:17" ht="14.5">
      <c r="A195" s="552" t="str">
        <f t="shared" ref="A195:A258" si="7">LEFT(B195,1)</f>
        <v>4</v>
      </c>
      <c r="B195" s="553" t="str">
        <f t="shared" ref="B195:B258" si="8">RIGHT(C195,8)</f>
        <v>40101002</v>
      </c>
      <c r="C195" s="601" t="s">
        <v>459</v>
      </c>
      <c r="D195" s="601" t="s">
        <v>195</v>
      </c>
      <c r="E195" s="602">
        <v>0</v>
      </c>
      <c r="F195" s="602">
        <v>3762824.98</v>
      </c>
      <c r="G195" s="602">
        <v>17789704.719999999</v>
      </c>
      <c r="H195" s="602">
        <v>-14026879.74</v>
      </c>
      <c r="I195" s="602">
        <v>0</v>
      </c>
      <c r="J195" s="602">
        <v>44022.26</v>
      </c>
      <c r="K195" s="602">
        <v>208123.8</v>
      </c>
      <c r="L195" s="602">
        <v>-164101.54</v>
      </c>
      <c r="M195" s="549" t="str">
        <f>VLOOKUP(C195,TB!C:F,3,0)</f>
        <v>Export sales</v>
      </c>
      <c r="N195" s="549" t="str">
        <f>VLOOKUP(C195,TB!C:F,4,0)</f>
        <v>Export sales</v>
      </c>
      <c r="P195" s="813"/>
      <c r="Q195" s="813"/>
    </row>
    <row r="196" spans="1:17" ht="14.5">
      <c r="A196" s="552" t="str">
        <f t="shared" si="7"/>
        <v>4</v>
      </c>
      <c r="B196" s="553" t="str">
        <f t="shared" si="8"/>
        <v>40101011</v>
      </c>
      <c r="C196" s="601" t="s">
        <v>625</v>
      </c>
      <c r="D196" s="601" t="s">
        <v>608</v>
      </c>
      <c r="E196" s="602">
        <v>0</v>
      </c>
      <c r="F196" s="602">
        <v>774488.55</v>
      </c>
      <c r="G196" s="602">
        <v>132897938.58</v>
      </c>
      <c r="H196" s="602">
        <v>-132123450.03</v>
      </c>
      <c r="I196" s="602">
        <v>0</v>
      </c>
      <c r="J196" s="602">
        <v>9210.08</v>
      </c>
      <c r="K196" s="602">
        <v>1568718.04</v>
      </c>
      <c r="L196" s="602">
        <v>-1559507.96</v>
      </c>
      <c r="M196" s="549" t="str">
        <f>VLOOKUP(C196,TB!C:F,3,0)</f>
        <v>Export sales</v>
      </c>
      <c r="N196" s="549" t="str">
        <f>VLOOKUP(C196,TB!C:F,4,0)</f>
        <v>Export sales</v>
      </c>
      <c r="P196" s="813"/>
      <c r="Q196" s="813"/>
    </row>
    <row r="197" spans="1:17" ht="14.5">
      <c r="A197" s="552" t="str">
        <f t="shared" si="7"/>
        <v>4</v>
      </c>
      <c r="B197" s="553" t="str">
        <f t="shared" si="8"/>
        <v>40101012</v>
      </c>
      <c r="C197" s="601" t="s">
        <v>704</v>
      </c>
      <c r="D197" s="601" t="s">
        <v>653</v>
      </c>
      <c r="E197" s="602">
        <v>0</v>
      </c>
      <c r="F197" s="602">
        <v>0</v>
      </c>
      <c r="G197" s="602">
        <v>35067545.829999998</v>
      </c>
      <c r="H197" s="602">
        <v>-35067545.829999998</v>
      </c>
      <c r="I197" s="602">
        <v>0</v>
      </c>
      <c r="J197" s="602">
        <v>0</v>
      </c>
      <c r="K197" s="602">
        <v>409102.33</v>
      </c>
      <c r="L197" s="602">
        <v>-409102.33</v>
      </c>
      <c r="M197" s="549" t="str">
        <f>VLOOKUP(C197,TB!C:F,3,0)</f>
        <v>Export sales</v>
      </c>
      <c r="N197" s="549" t="str">
        <f>VLOOKUP(C197,TB!C:F,4,0)</f>
        <v>Export sales</v>
      </c>
      <c r="P197" s="813"/>
      <c r="Q197" s="813"/>
    </row>
    <row r="198" spans="1:17" ht="14.5">
      <c r="A198" s="552" t="str">
        <f t="shared" si="7"/>
        <v>4</v>
      </c>
      <c r="B198" s="553" t="str">
        <f t="shared" si="8"/>
        <v>40101013</v>
      </c>
      <c r="C198" s="601" t="s">
        <v>1339</v>
      </c>
      <c r="D198" s="601" t="s">
        <v>1340</v>
      </c>
      <c r="E198" s="602">
        <v>0</v>
      </c>
      <c r="F198" s="602">
        <v>4922451.9000000004</v>
      </c>
      <c r="G198" s="602">
        <v>17567541.68</v>
      </c>
      <c r="H198" s="602">
        <v>-12645089.779999999</v>
      </c>
      <c r="I198" s="602">
        <v>0</v>
      </c>
      <c r="J198" s="602">
        <v>58635.519999999997</v>
      </c>
      <c r="K198" s="602">
        <v>208787.49</v>
      </c>
      <c r="L198" s="602">
        <v>-150151.97</v>
      </c>
      <c r="M198" s="549" t="str">
        <f>VLOOKUP(C198,TB!C:F,3,0)</f>
        <v>Export sales</v>
      </c>
      <c r="N198" s="549" t="str">
        <f>VLOOKUP(C198,TB!C:F,4,0)</f>
        <v>Export sales</v>
      </c>
      <c r="P198" s="813"/>
      <c r="Q198" s="813"/>
    </row>
    <row r="199" spans="1:17" ht="14.5">
      <c r="A199" s="552" t="str">
        <f t="shared" si="7"/>
        <v>4</v>
      </c>
      <c r="B199" s="553" t="str">
        <f t="shared" si="8"/>
        <v>40201005</v>
      </c>
      <c r="C199" s="601" t="s">
        <v>1119</v>
      </c>
      <c r="D199" s="601" t="s">
        <v>1120</v>
      </c>
      <c r="E199" s="602">
        <v>0</v>
      </c>
      <c r="F199" s="602">
        <v>0</v>
      </c>
      <c r="G199" s="602">
        <v>921039</v>
      </c>
      <c r="H199" s="602">
        <v>-921039</v>
      </c>
      <c r="I199" s="602">
        <v>0</v>
      </c>
      <c r="J199" s="602">
        <v>0</v>
      </c>
      <c r="K199" s="602">
        <v>9850.68</v>
      </c>
      <c r="L199" s="602">
        <v>-9850.68</v>
      </c>
      <c r="M199" s="549" t="str">
        <f>VLOOKUP(C199,TB!C:F,3,0)</f>
        <v>Other income</v>
      </c>
      <c r="N199" s="549" t="str">
        <f>VLOOKUP(C199,TB!C:F,4,0)</f>
        <v>Other income</v>
      </c>
      <c r="P199" s="813"/>
      <c r="Q199" s="813"/>
    </row>
    <row r="200" spans="1:17" ht="14.5">
      <c r="A200" s="552" t="str">
        <f t="shared" si="7"/>
        <v>4</v>
      </c>
      <c r="B200" s="553" t="str">
        <f t="shared" si="8"/>
        <v>40201007</v>
      </c>
      <c r="C200" s="601" t="s">
        <v>1121</v>
      </c>
      <c r="D200" s="601" t="s">
        <v>1122</v>
      </c>
      <c r="E200" s="602">
        <v>0</v>
      </c>
      <c r="F200" s="602">
        <v>98794155.599999994</v>
      </c>
      <c r="G200" s="602">
        <v>297576924.14999998</v>
      </c>
      <c r="H200" s="602">
        <v>-198782768.55000001</v>
      </c>
      <c r="I200" s="602">
        <v>0</v>
      </c>
      <c r="J200" s="602">
        <v>1138653</v>
      </c>
      <c r="K200" s="602">
        <v>3449912.03</v>
      </c>
      <c r="L200" s="602">
        <v>-2311259.0299999998</v>
      </c>
      <c r="M200" s="549" t="str">
        <f>VLOOKUP(C200,TB!C:F,3,0)</f>
        <v>Export incentives</v>
      </c>
      <c r="N200" s="549" t="str">
        <f>VLOOKUP(C200,TB!C:F,4,0)</f>
        <v>Export incentives</v>
      </c>
      <c r="P200" s="813"/>
      <c r="Q200" s="813"/>
    </row>
    <row r="201" spans="1:17" ht="14.5">
      <c r="A201" s="552" t="str">
        <f t="shared" si="7"/>
        <v>4</v>
      </c>
      <c r="B201" s="553" t="str">
        <f t="shared" si="8"/>
        <v>40201015</v>
      </c>
      <c r="C201" s="601" t="s">
        <v>626</v>
      </c>
      <c r="D201" s="601" t="s">
        <v>460</v>
      </c>
      <c r="E201" s="602">
        <v>0</v>
      </c>
      <c r="F201" s="602">
        <v>0</v>
      </c>
      <c r="G201" s="602">
        <v>789324.85</v>
      </c>
      <c r="H201" s="602">
        <v>-789324.85</v>
      </c>
      <c r="I201" s="602">
        <v>0</v>
      </c>
      <c r="J201" s="602">
        <v>0</v>
      </c>
      <c r="K201" s="602">
        <v>5883.08</v>
      </c>
      <c r="L201" s="602">
        <v>-5883.08</v>
      </c>
      <c r="M201" s="549" t="str">
        <f>VLOOKUP(C201,TB!C:F,3,0)</f>
        <v>(Gain)/Loss on Disposal of Assets</v>
      </c>
      <c r="N201" s="549" t="str">
        <f>VLOOKUP(C201,TB!C:F,4,0)</f>
        <v>Gain/(loss) on disposal of property, plant and equipment</v>
      </c>
      <c r="P201" s="813"/>
      <c r="Q201" s="813"/>
    </row>
    <row r="202" spans="1:17" ht="14.5">
      <c r="A202" s="552" t="str">
        <f t="shared" si="7"/>
        <v>4</v>
      </c>
      <c r="B202" s="553" t="str">
        <f t="shared" si="8"/>
        <v>40201016</v>
      </c>
      <c r="C202" s="601" t="s">
        <v>461</v>
      </c>
      <c r="D202" s="601" t="s">
        <v>118</v>
      </c>
      <c r="E202" s="602">
        <v>0</v>
      </c>
      <c r="F202" s="602">
        <v>96017446.140000001</v>
      </c>
      <c r="G202" s="602">
        <v>96024542.719999999</v>
      </c>
      <c r="H202" s="602">
        <v>-7096.58</v>
      </c>
      <c r="I202" s="602">
        <v>0</v>
      </c>
      <c r="J202" s="602">
        <v>15938.93</v>
      </c>
      <c r="K202" s="602">
        <v>15435.01</v>
      </c>
      <c r="L202" s="602">
        <v>503.92</v>
      </c>
      <c r="M202" s="549" t="str">
        <f>VLOOKUP(C202,TB!C:F,3,0)</f>
        <v>Exchange Gain - Unre</v>
      </c>
      <c r="N202" s="549" t="str">
        <f>VLOOKUP(C202,TB!C:F,4,0)</f>
        <v>Exchange gain/ (loss)</v>
      </c>
      <c r="P202" s="813"/>
      <c r="Q202" s="813"/>
    </row>
    <row r="203" spans="1:17" ht="14.5">
      <c r="A203" s="552" t="str">
        <f t="shared" si="7"/>
        <v>4</v>
      </c>
      <c r="B203" s="553" t="str">
        <f t="shared" si="8"/>
        <v>40201017</v>
      </c>
      <c r="C203" s="601" t="s">
        <v>462</v>
      </c>
      <c r="D203" s="601" t="s">
        <v>67</v>
      </c>
      <c r="E203" s="602">
        <v>0</v>
      </c>
      <c r="F203" s="602">
        <v>210131967.97</v>
      </c>
      <c r="G203" s="602">
        <v>248861458.18000001</v>
      </c>
      <c r="H203" s="602">
        <v>-38729490.210000001</v>
      </c>
      <c r="I203" s="602">
        <v>0</v>
      </c>
      <c r="J203" s="602">
        <v>778941.97</v>
      </c>
      <c r="K203" s="602">
        <v>1916212.31</v>
      </c>
      <c r="L203" s="602">
        <v>-1137270.3400000001</v>
      </c>
      <c r="M203" s="549" t="str">
        <f>VLOOKUP(C203,TB!C:F,3,0)</f>
        <v>Prodn  materials consumed-inward cost</v>
      </c>
      <c r="N203" s="549" t="str">
        <f>VLOOKUP(C203,TB!C:F,4,0)</f>
        <v>Production materials consumed</v>
      </c>
      <c r="P203" s="813"/>
      <c r="Q203" s="813"/>
    </row>
    <row r="204" spans="1:17" ht="14.5">
      <c r="A204" s="552" t="str">
        <f t="shared" si="7"/>
        <v>4</v>
      </c>
      <c r="B204" s="553" t="str">
        <f t="shared" si="8"/>
        <v>40201022</v>
      </c>
      <c r="C204" s="601" t="s">
        <v>1123</v>
      </c>
      <c r="D204" s="601" t="s">
        <v>734</v>
      </c>
      <c r="E204" s="602">
        <v>0</v>
      </c>
      <c r="F204" s="602">
        <v>0</v>
      </c>
      <c r="G204" s="602">
        <v>64795779</v>
      </c>
      <c r="H204" s="602">
        <v>-64795779</v>
      </c>
      <c r="I204" s="602">
        <v>0</v>
      </c>
      <c r="J204" s="602">
        <v>0</v>
      </c>
      <c r="K204" s="602">
        <v>734068</v>
      </c>
      <c r="L204" s="602">
        <v>-734068</v>
      </c>
      <c r="M204" s="549" t="str">
        <f>VLOOKUP(C204,TB!C:F,3,0)</f>
        <v>Prodn  materials consumed-inward cost</v>
      </c>
      <c r="N204" s="549" t="str">
        <f>VLOOKUP(C204,TB!C:F,4,0)</f>
        <v>Production materials consumed</v>
      </c>
      <c r="P204" s="813"/>
      <c r="Q204" s="813"/>
    </row>
    <row r="205" spans="1:17" ht="14.5">
      <c r="A205" s="552" t="str">
        <f t="shared" si="7"/>
        <v>5</v>
      </c>
      <c r="B205" s="553" t="str">
        <f t="shared" si="8"/>
        <v>50101003</v>
      </c>
      <c r="C205" s="601" t="s">
        <v>463</v>
      </c>
      <c r="D205" s="601" t="s">
        <v>119</v>
      </c>
      <c r="E205" s="602">
        <v>0</v>
      </c>
      <c r="F205" s="602">
        <v>18530331.809999999</v>
      </c>
      <c r="G205" s="602">
        <v>1200655.3999999999</v>
      </c>
      <c r="H205" s="602">
        <v>17329676.41</v>
      </c>
      <c r="I205" s="602">
        <v>0</v>
      </c>
      <c r="J205" s="602">
        <v>215608.14</v>
      </c>
      <c r="K205" s="602">
        <v>14133.67</v>
      </c>
      <c r="L205" s="602">
        <v>201474.47</v>
      </c>
      <c r="M205" s="549" t="str">
        <f>VLOOKUP(C205,TB!C:F,3,0)</f>
        <v>Prodn  materials consumed-material cost</v>
      </c>
      <c r="N205" s="549" t="str">
        <f>VLOOKUP(C205,TB!C:F,4,0)</f>
        <v>Production materials consumed</v>
      </c>
      <c r="P205" s="813"/>
      <c r="Q205" s="813"/>
    </row>
    <row r="206" spans="1:17" ht="14.5">
      <c r="A206" s="552" t="str">
        <f t="shared" si="7"/>
        <v>5</v>
      </c>
      <c r="B206" s="553" t="str">
        <f t="shared" si="8"/>
        <v>50101004</v>
      </c>
      <c r="C206" s="601" t="s">
        <v>464</v>
      </c>
      <c r="D206" s="601" t="s">
        <v>120</v>
      </c>
      <c r="E206" s="602">
        <v>0</v>
      </c>
      <c r="F206" s="602">
        <v>20272922.41</v>
      </c>
      <c r="G206" s="602">
        <v>131590</v>
      </c>
      <c r="H206" s="602">
        <v>20141332.41</v>
      </c>
      <c r="I206" s="602">
        <v>0</v>
      </c>
      <c r="J206" s="602">
        <v>235549.89</v>
      </c>
      <c r="K206" s="602">
        <v>1543.11</v>
      </c>
      <c r="L206" s="602">
        <v>234006.78</v>
      </c>
      <c r="M206" s="549" t="str">
        <f>VLOOKUP(C206,TB!C:F,3,0)</f>
        <v>Prodn  materials consumed-material cost</v>
      </c>
      <c r="N206" s="549" t="str">
        <f>VLOOKUP(C206,TB!C:F,4,0)</f>
        <v>Production materials consumed</v>
      </c>
      <c r="P206" s="813"/>
      <c r="Q206" s="813"/>
    </row>
    <row r="207" spans="1:17" ht="14.5">
      <c r="A207" s="552" t="str">
        <f t="shared" si="7"/>
        <v>5</v>
      </c>
      <c r="B207" s="553" t="str">
        <f t="shared" si="8"/>
        <v>50101005</v>
      </c>
      <c r="C207" s="601" t="s">
        <v>465</v>
      </c>
      <c r="D207" s="601" t="s">
        <v>121</v>
      </c>
      <c r="E207" s="602">
        <v>0</v>
      </c>
      <c r="F207" s="602">
        <v>78685490.5</v>
      </c>
      <c r="G207" s="602">
        <v>124979.77</v>
      </c>
      <c r="H207" s="602">
        <v>78560510.730000004</v>
      </c>
      <c r="I207" s="602">
        <v>0</v>
      </c>
      <c r="J207" s="602">
        <v>913634.39</v>
      </c>
      <c r="K207" s="602">
        <v>1454.32</v>
      </c>
      <c r="L207" s="602">
        <v>912180.07</v>
      </c>
      <c r="M207" s="549" t="str">
        <f>VLOOKUP(C207,TB!C:F,3,0)</f>
        <v>Prodn  materials consumed-material cost</v>
      </c>
      <c r="N207" s="549" t="str">
        <f>VLOOKUP(C207,TB!C:F,4,0)</f>
        <v>Production materials consumed</v>
      </c>
      <c r="P207" s="813"/>
      <c r="Q207" s="813"/>
    </row>
    <row r="208" spans="1:17" ht="14.5">
      <c r="A208" s="552" t="str">
        <f t="shared" si="7"/>
        <v>5</v>
      </c>
      <c r="B208" s="553" t="str">
        <f t="shared" si="8"/>
        <v>50101006</v>
      </c>
      <c r="C208" s="601" t="s">
        <v>466</v>
      </c>
      <c r="D208" s="601" t="s">
        <v>122</v>
      </c>
      <c r="E208" s="602">
        <v>0</v>
      </c>
      <c r="F208" s="602">
        <v>16187053.6</v>
      </c>
      <c r="G208" s="602">
        <v>0</v>
      </c>
      <c r="H208" s="602">
        <v>16187053.6</v>
      </c>
      <c r="I208" s="602">
        <v>0</v>
      </c>
      <c r="J208" s="602">
        <v>186836.58</v>
      </c>
      <c r="K208" s="602">
        <v>0</v>
      </c>
      <c r="L208" s="602">
        <v>186836.58</v>
      </c>
      <c r="M208" s="549" t="str">
        <f>VLOOKUP(C208,TB!C:F,3,0)</f>
        <v>Prodn  materials consumed-material cost</v>
      </c>
      <c r="N208" s="549" t="str">
        <f>VLOOKUP(C208,TB!C:F,4,0)</f>
        <v>Production materials consumed</v>
      </c>
      <c r="P208" s="813"/>
      <c r="Q208" s="813"/>
    </row>
    <row r="209" spans="1:17" ht="14.5">
      <c r="A209" s="552" t="str">
        <f t="shared" si="7"/>
        <v>5</v>
      </c>
      <c r="B209" s="553" t="str">
        <f t="shared" si="8"/>
        <v>50101010</v>
      </c>
      <c r="C209" s="601" t="s">
        <v>467</v>
      </c>
      <c r="D209" s="601" t="s">
        <v>200</v>
      </c>
      <c r="E209" s="602">
        <v>0</v>
      </c>
      <c r="F209" s="602">
        <v>8544945113</v>
      </c>
      <c r="G209" s="602">
        <v>3329923169</v>
      </c>
      <c r="H209" s="602">
        <v>5215021944</v>
      </c>
      <c r="I209" s="602">
        <v>0</v>
      </c>
      <c r="J209" s="602">
        <v>104406813</v>
      </c>
      <c r="K209" s="602">
        <v>41453906</v>
      </c>
      <c r="L209" s="602">
        <v>62952907</v>
      </c>
      <c r="M209" s="549" t="str">
        <f>VLOOKUP(C209,TB!C:F,3,0)</f>
        <v>Prodn  materials consumed-material cost</v>
      </c>
      <c r="N209" s="549" t="str">
        <f>VLOOKUP(C209,TB!C:F,4,0)</f>
        <v>Production materials consumed</v>
      </c>
      <c r="P209" s="813"/>
      <c r="Q209" s="813"/>
    </row>
    <row r="210" spans="1:17" ht="14.5">
      <c r="A210" s="552" t="str">
        <f t="shared" si="7"/>
        <v>5</v>
      </c>
      <c r="B210" s="553" t="str">
        <f t="shared" si="8"/>
        <v>50101013</v>
      </c>
      <c r="C210" s="601" t="s">
        <v>627</v>
      </c>
      <c r="D210" s="601" t="s">
        <v>609</v>
      </c>
      <c r="E210" s="602">
        <v>0</v>
      </c>
      <c r="F210" s="602">
        <v>583.13</v>
      </c>
      <c r="G210" s="602">
        <v>0</v>
      </c>
      <c r="H210" s="602">
        <v>583.13</v>
      </c>
      <c r="I210" s="602">
        <v>0</v>
      </c>
      <c r="J210" s="602">
        <v>6.79</v>
      </c>
      <c r="K210" s="602">
        <v>0</v>
      </c>
      <c r="L210" s="602">
        <v>6.79</v>
      </c>
      <c r="M210" s="549" t="str">
        <f>VLOOKUP(C210,TB!C:F,3,0)</f>
        <v>Prodn  materials consumed-inward cost</v>
      </c>
      <c r="N210" s="549" t="str">
        <f>VLOOKUP(C210,TB!C:F,4,0)</f>
        <v>Production materials consumed</v>
      </c>
      <c r="P210" s="813"/>
      <c r="Q210" s="813"/>
    </row>
    <row r="211" spans="1:17" ht="14.5">
      <c r="A211" s="552" t="str">
        <f t="shared" si="7"/>
        <v>5</v>
      </c>
      <c r="B211" s="553" t="str">
        <f t="shared" si="8"/>
        <v>50101014</v>
      </c>
      <c r="C211" s="601" t="s">
        <v>628</v>
      </c>
      <c r="D211" s="601" t="s">
        <v>192</v>
      </c>
      <c r="E211" s="602">
        <v>0</v>
      </c>
      <c r="F211" s="602">
        <v>357.05</v>
      </c>
      <c r="G211" s="602">
        <v>0.26</v>
      </c>
      <c r="H211" s="602">
        <v>356.79</v>
      </c>
      <c r="I211" s="602">
        <v>0</v>
      </c>
      <c r="J211" s="602">
        <v>0</v>
      </c>
      <c r="K211" s="602">
        <v>0</v>
      </c>
      <c r="L211" s="602">
        <v>0</v>
      </c>
      <c r="M211" s="549" t="str">
        <f>VLOOKUP(C211,TB!C:F,3,0)</f>
        <v>Prodn  materials consumed-material cost</v>
      </c>
      <c r="N211" s="549" t="str">
        <f>VLOOKUP(C211,TB!C:F,4,0)</f>
        <v>Production materials consumed</v>
      </c>
      <c r="P211" s="813"/>
      <c r="Q211" s="813"/>
    </row>
    <row r="212" spans="1:17" ht="14.5">
      <c r="A212" s="552" t="str">
        <f t="shared" si="7"/>
        <v>5</v>
      </c>
      <c r="B212" s="553" t="str">
        <f t="shared" si="8"/>
        <v>50101017</v>
      </c>
      <c r="C212" s="601" t="s">
        <v>629</v>
      </c>
      <c r="D212" s="601" t="s">
        <v>123</v>
      </c>
      <c r="E212" s="602">
        <v>0</v>
      </c>
      <c r="F212" s="602">
        <v>181.59</v>
      </c>
      <c r="G212" s="602">
        <v>17.399999999999999</v>
      </c>
      <c r="H212" s="602">
        <v>164.19</v>
      </c>
      <c r="I212" s="602">
        <v>0</v>
      </c>
      <c r="J212" s="602">
        <v>2.11</v>
      </c>
      <c r="K212" s="602">
        <v>0.2</v>
      </c>
      <c r="L212" s="602">
        <v>1.91</v>
      </c>
      <c r="M212" s="549" t="str">
        <f>VLOOKUP(C212,TB!C:F,3,0)</f>
        <v>Prodn  materials consumed-material cost</v>
      </c>
      <c r="N212" s="549" t="str">
        <f>VLOOKUP(C212,TB!C:F,4,0)</f>
        <v>Production materials consumed</v>
      </c>
      <c r="P212" s="813"/>
      <c r="Q212" s="813"/>
    </row>
    <row r="213" spans="1:17" ht="14.5">
      <c r="A213" s="552" t="str">
        <f t="shared" si="7"/>
        <v>5</v>
      </c>
      <c r="B213" s="553" t="str">
        <f t="shared" si="8"/>
        <v>50101022</v>
      </c>
      <c r="C213" s="601" t="s">
        <v>1124</v>
      </c>
      <c r="D213" s="601" t="s">
        <v>1125</v>
      </c>
      <c r="E213" s="602">
        <v>0</v>
      </c>
      <c r="F213" s="602">
        <v>8602</v>
      </c>
      <c r="G213" s="602">
        <v>8602</v>
      </c>
      <c r="H213" s="602">
        <v>0</v>
      </c>
      <c r="I213" s="602">
        <v>0</v>
      </c>
      <c r="J213" s="602">
        <v>100.31</v>
      </c>
      <c r="K213" s="602">
        <v>100.31</v>
      </c>
      <c r="L213" s="602">
        <v>0</v>
      </c>
      <c r="M213" s="549" t="str">
        <f>VLOOKUP(C213,TB!C:F,3,0)</f>
        <v>Environment treatment expenses</v>
      </c>
      <c r="N213" s="549" t="str">
        <f>VLOOKUP(C213,TB!C:F,4,0)</f>
        <v>Factory overheads</v>
      </c>
      <c r="P213" s="813"/>
      <c r="Q213" s="813"/>
    </row>
    <row r="214" spans="1:17" ht="14.5">
      <c r="A214" s="552" t="str">
        <f t="shared" si="7"/>
        <v>5</v>
      </c>
      <c r="B214" s="553" t="str">
        <f t="shared" si="8"/>
        <v>50101035</v>
      </c>
      <c r="C214" s="601" t="s">
        <v>1341</v>
      </c>
      <c r="D214" s="601" t="s">
        <v>1342</v>
      </c>
      <c r="E214" s="602">
        <v>0</v>
      </c>
      <c r="F214" s="602">
        <v>15364675.59</v>
      </c>
      <c r="G214" s="602">
        <v>125715.8</v>
      </c>
      <c r="H214" s="602">
        <v>15238959.789999999</v>
      </c>
      <c r="I214" s="602">
        <v>0</v>
      </c>
      <c r="J214" s="602">
        <v>177941.78</v>
      </c>
      <c r="K214" s="602">
        <v>1463.09</v>
      </c>
      <c r="L214" s="602">
        <v>176478.69</v>
      </c>
      <c r="M214" s="549" t="str">
        <f>VLOOKUP(C214,TB!C:F,3,0)</f>
        <v>Prodn  materials consumed-inward cost</v>
      </c>
      <c r="N214" s="549" t="str">
        <f>VLOOKUP(C214,TB!C:F,4,0)</f>
        <v>Production materials consumed</v>
      </c>
      <c r="P214" s="813"/>
      <c r="Q214" s="813"/>
    </row>
    <row r="215" spans="1:17" ht="14.5">
      <c r="A215" s="552" t="str">
        <f t="shared" si="7"/>
        <v>5</v>
      </c>
      <c r="B215" s="553" t="str">
        <f t="shared" si="8"/>
        <v>50101044</v>
      </c>
      <c r="C215" s="601" t="s">
        <v>1343</v>
      </c>
      <c r="D215" s="601" t="s">
        <v>1344</v>
      </c>
      <c r="E215" s="602">
        <v>0</v>
      </c>
      <c r="F215" s="602">
        <v>1149923</v>
      </c>
      <c r="G215" s="602">
        <v>0</v>
      </c>
      <c r="H215" s="602">
        <v>1149923</v>
      </c>
      <c r="I215" s="602">
        <v>0</v>
      </c>
      <c r="J215" s="602">
        <v>13321.4</v>
      </c>
      <c r="K215" s="602">
        <v>0</v>
      </c>
      <c r="L215" s="602">
        <v>13321.4</v>
      </c>
      <c r="M215" s="549" t="str">
        <f>VLOOKUP(C215,TB!C:F,3,0)</f>
        <v>Printing and stationeries</v>
      </c>
      <c r="N215" s="549" t="str">
        <f>VLOOKUP(C215,TB!C:F,4,0)</f>
        <v>Administrative expenses</v>
      </c>
      <c r="P215" s="813"/>
      <c r="Q215" s="813"/>
    </row>
    <row r="216" spans="1:17" ht="14.5">
      <c r="A216" s="552" t="str">
        <f t="shared" si="7"/>
        <v>5</v>
      </c>
      <c r="B216" s="710" t="str">
        <f t="shared" si="8"/>
        <v>50201001</v>
      </c>
      <c r="C216" s="601" t="s">
        <v>468</v>
      </c>
      <c r="D216" s="601" t="s">
        <v>28</v>
      </c>
      <c r="E216" s="602">
        <v>0</v>
      </c>
      <c r="F216" s="602">
        <v>618253434.60000002</v>
      </c>
      <c r="G216" s="602">
        <v>1301614.6000000001</v>
      </c>
      <c r="H216" s="602">
        <v>616951820</v>
      </c>
      <c r="I216" s="602">
        <v>0</v>
      </c>
      <c r="J216" s="602">
        <v>7129154.0599999996</v>
      </c>
      <c r="K216" s="602">
        <v>15174.95</v>
      </c>
      <c r="L216" s="602">
        <v>7113979.1100000003</v>
      </c>
      <c r="M216" s="549" t="str">
        <f>VLOOKUP(C216,TB!C:F,3,0)</f>
        <v>Wages</v>
      </c>
      <c r="N216" s="549" t="str">
        <f>VLOOKUP(C216,TB!C:F,4,0)</f>
        <v>Direct expenses</v>
      </c>
      <c r="P216" s="813"/>
      <c r="Q216" s="813"/>
    </row>
    <row r="217" spans="1:17" ht="14.5">
      <c r="A217" s="552" t="str">
        <f t="shared" si="7"/>
        <v>5</v>
      </c>
      <c r="B217" s="710" t="str">
        <f t="shared" si="8"/>
        <v>50201002</v>
      </c>
      <c r="C217" s="601" t="s">
        <v>469</v>
      </c>
      <c r="D217" s="601" t="s">
        <v>4</v>
      </c>
      <c r="E217" s="602">
        <v>0</v>
      </c>
      <c r="F217" s="602">
        <v>22354775</v>
      </c>
      <c r="G217" s="602">
        <v>0</v>
      </c>
      <c r="H217" s="602">
        <v>22354775</v>
      </c>
      <c r="I217" s="602">
        <v>0</v>
      </c>
      <c r="J217" s="602">
        <v>257743.45</v>
      </c>
      <c r="K217" s="602">
        <v>0</v>
      </c>
      <c r="L217" s="602">
        <v>257743.45</v>
      </c>
      <c r="M217" s="549" t="str">
        <f>VLOOKUP(C217,TB!C:F,3,0)</f>
        <v>Wages</v>
      </c>
      <c r="N217" s="549" t="str">
        <f>VLOOKUP(C217,TB!C:F,4,0)</f>
        <v>Direct expenses</v>
      </c>
      <c r="P217" s="813"/>
      <c r="Q217" s="813"/>
    </row>
    <row r="218" spans="1:17" ht="14.5">
      <c r="A218" s="552" t="str">
        <f t="shared" si="7"/>
        <v>5</v>
      </c>
      <c r="B218" s="710" t="str">
        <f t="shared" si="8"/>
        <v>50201003</v>
      </c>
      <c r="C218" s="601" t="s">
        <v>470</v>
      </c>
      <c r="D218" s="601" t="s">
        <v>53</v>
      </c>
      <c r="E218" s="602">
        <v>0</v>
      </c>
      <c r="F218" s="602">
        <v>163785121.75</v>
      </c>
      <c r="G218" s="602">
        <v>1341037.2</v>
      </c>
      <c r="H218" s="602">
        <v>162444084.55000001</v>
      </c>
      <c r="I218" s="602">
        <v>0</v>
      </c>
      <c r="J218" s="602">
        <v>1885467.68</v>
      </c>
      <c r="K218" s="602">
        <v>15793.2</v>
      </c>
      <c r="L218" s="602">
        <v>1869674.48</v>
      </c>
      <c r="M218" s="549" t="str">
        <f>VLOOKUP(C218,TB!C:F,3,0)</f>
        <v>Wages</v>
      </c>
      <c r="N218" s="549" t="str">
        <f>VLOOKUP(C218,TB!C:F,4,0)</f>
        <v>Direct expenses</v>
      </c>
      <c r="P218" s="813"/>
      <c r="Q218" s="813"/>
    </row>
    <row r="219" spans="1:17" ht="14.5">
      <c r="A219" s="552" t="str">
        <f t="shared" si="7"/>
        <v>5</v>
      </c>
      <c r="B219" s="710" t="str">
        <f t="shared" si="8"/>
        <v>50201004</v>
      </c>
      <c r="C219" s="601" t="s">
        <v>471</v>
      </c>
      <c r="D219" s="601" t="s">
        <v>124</v>
      </c>
      <c r="E219" s="602">
        <v>0</v>
      </c>
      <c r="F219" s="602">
        <v>29513</v>
      </c>
      <c r="G219" s="602">
        <v>0</v>
      </c>
      <c r="H219" s="602">
        <v>29513</v>
      </c>
      <c r="I219" s="602">
        <v>0</v>
      </c>
      <c r="J219" s="602">
        <v>347.42</v>
      </c>
      <c r="K219" s="602">
        <v>0</v>
      </c>
      <c r="L219" s="602">
        <v>347.42</v>
      </c>
      <c r="M219" s="549" t="str">
        <f>VLOOKUP(C219,TB!C:F,3,0)</f>
        <v>Wages</v>
      </c>
      <c r="N219" s="549" t="str">
        <f>VLOOKUP(C219,TB!C:F,4,0)</f>
        <v>Direct expenses</v>
      </c>
      <c r="P219" s="813"/>
      <c r="Q219" s="813"/>
    </row>
    <row r="220" spans="1:17" ht="14.5">
      <c r="A220" s="552" t="str">
        <f t="shared" si="7"/>
        <v>5</v>
      </c>
      <c r="B220" s="553" t="str">
        <f t="shared" si="8"/>
        <v>50201005</v>
      </c>
      <c r="C220" s="601" t="s">
        <v>472</v>
      </c>
      <c r="D220" s="601" t="s">
        <v>54</v>
      </c>
      <c r="E220" s="602">
        <v>0</v>
      </c>
      <c r="F220" s="602">
        <v>2359117.6</v>
      </c>
      <c r="G220" s="602">
        <v>2412057.66</v>
      </c>
      <c r="H220" s="602">
        <v>-52940.06</v>
      </c>
      <c r="I220" s="602">
        <v>0</v>
      </c>
      <c r="J220" s="602">
        <v>27832.57</v>
      </c>
      <c r="K220" s="602">
        <v>28660.26</v>
      </c>
      <c r="L220" s="602">
        <v>-827.69</v>
      </c>
      <c r="M220" s="549" t="str">
        <f>VLOOKUP(C220,TB!C:F,3,0)</f>
        <v>Wages</v>
      </c>
      <c r="N220" s="549" t="str">
        <f>VLOOKUP(C220,TB!C:F,4,0)</f>
        <v>Direct expenses</v>
      </c>
      <c r="P220" s="813"/>
      <c r="Q220" s="813"/>
    </row>
    <row r="221" spans="1:17" ht="14.5">
      <c r="A221" s="552" t="str">
        <f t="shared" si="7"/>
        <v>5</v>
      </c>
      <c r="B221" s="710" t="str">
        <f t="shared" si="8"/>
        <v>50201007</v>
      </c>
      <c r="C221" s="601" t="s">
        <v>473</v>
      </c>
      <c r="D221" s="601" t="s">
        <v>55</v>
      </c>
      <c r="E221" s="602">
        <v>0</v>
      </c>
      <c r="F221" s="602">
        <v>11931259</v>
      </c>
      <c r="G221" s="602">
        <v>0</v>
      </c>
      <c r="H221" s="602">
        <v>11931259</v>
      </c>
      <c r="I221" s="602">
        <v>0</v>
      </c>
      <c r="J221" s="602">
        <v>137696.04</v>
      </c>
      <c r="K221" s="602">
        <v>0</v>
      </c>
      <c r="L221" s="602">
        <v>137696.04</v>
      </c>
      <c r="M221" s="549" t="str">
        <f>VLOOKUP(C221,TB!C:F,3,0)</f>
        <v>Wages</v>
      </c>
      <c r="N221" s="549" t="str">
        <f>VLOOKUP(C221,TB!C:F,4,0)</f>
        <v>Direct expenses</v>
      </c>
      <c r="P221" s="813"/>
      <c r="Q221" s="813"/>
    </row>
    <row r="222" spans="1:17" ht="14.5">
      <c r="A222" s="552" t="str">
        <f t="shared" si="7"/>
        <v>5</v>
      </c>
      <c r="B222" s="553" t="str">
        <f t="shared" si="8"/>
        <v>50201008</v>
      </c>
      <c r="C222" s="601" t="s">
        <v>474</v>
      </c>
      <c r="D222" s="601" t="s">
        <v>126</v>
      </c>
      <c r="E222" s="602">
        <v>0</v>
      </c>
      <c r="F222" s="602">
        <v>734050</v>
      </c>
      <c r="G222" s="602">
        <v>55045.45</v>
      </c>
      <c r="H222" s="602">
        <v>679004.55</v>
      </c>
      <c r="I222" s="602">
        <v>0</v>
      </c>
      <c r="J222" s="602">
        <v>8488.81</v>
      </c>
      <c r="K222" s="602">
        <v>651.17999999999995</v>
      </c>
      <c r="L222" s="602">
        <v>7837.63</v>
      </c>
      <c r="M222" s="549" t="str">
        <f>VLOOKUP(C222,TB!C:F,3,0)</f>
        <v>Wages</v>
      </c>
      <c r="N222" s="549" t="str">
        <f>VLOOKUP(C222,TB!C:F,4,0)</f>
        <v>Direct expenses</v>
      </c>
      <c r="P222" s="813"/>
      <c r="Q222" s="813"/>
    </row>
    <row r="223" spans="1:17" ht="14.5">
      <c r="A223" s="552" t="str">
        <f t="shared" si="7"/>
        <v>5</v>
      </c>
      <c r="B223" s="553" t="str">
        <f t="shared" si="8"/>
        <v>50201009</v>
      </c>
      <c r="C223" s="601" t="s">
        <v>475</v>
      </c>
      <c r="D223" s="601" t="s">
        <v>19</v>
      </c>
      <c r="E223" s="602">
        <v>0</v>
      </c>
      <c r="F223" s="602">
        <v>49001252</v>
      </c>
      <c r="G223" s="602">
        <v>0</v>
      </c>
      <c r="H223" s="602">
        <v>49001252</v>
      </c>
      <c r="I223" s="602">
        <v>0</v>
      </c>
      <c r="J223" s="602">
        <v>572398.06000000006</v>
      </c>
      <c r="K223" s="602">
        <v>0</v>
      </c>
      <c r="L223" s="602">
        <v>572398.06000000006</v>
      </c>
      <c r="M223" s="549" t="str">
        <f>VLOOKUP(C223,TB!C:F,3,0)</f>
        <v>Wages</v>
      </c>
      <c r="N223" s="549" t="str">
        <f>VLOOKUP(C223,TB!C:F,4,0)</f>
        <v>Direct expenses</v>
      </c>
      <c r="P223" s="813"/>
      <c r="Q223" s="813"/>
    </row>
    <row r="224" spans="1:17" ht="14.5">
      <c r="A224" s="552" t="str">
        <f t="shared" si="7"/>
        <v>5</v>
      </c>
      <c r="B224" s="553" t="str">
        <f t="shared" si="8"/>
        <v>50201010</v>
      </c>
      <c r="C224" s="601" t="s">
        <v>476</v>
      </c>
      <c r="D224" s="601" t="s">
        <v>56</v>
      </c>
      <c r="E224" s="602">
        <v>0</v>
      </c>
      <c r="F224" s="602">
        <v>23344085</v>
      </c>
      <c r="G224" s="602">
        <v>0</v>
      </c>
      <c r="H224" s="602">
        <v>23344085</v>
      </c>
      <c r="I224" s="602">
        <v>0</v>
      </c>
      <c r="J224" s="602">
        <v>271941.53000000003</v>
      </c>
      <c r="K224" s="602">
        <v>0</v>
      </c>
      <c r="L224" s="602">
        <v>271941.53000000003</v>
      </c>
      <c r="M224" s="549" t="str">
        <f>VLOOKUP(C224,TB!C:F,3,0)</f>
        <v>Wages</v>
      </c>
      <c r="N224" s="549" t="str">
        <f>VLOOKUP(C224,TB!C:F,4,0)</f>
        <v>Direct expenses</v>
      </c>
      <c r="P224" s="813"/>
      <c r="Q224" s="813"/>
    </row>
    <row r="225" spans="1:17" ht="14.5">
      <c r="A225" s="552" t="str">
        <f t="shared" si="7"/>
        <v>5</v>
      </c>
      <c r="B225" s="553" t="str">
        <f t="shared" si="8"/>
        <v>50201011</v>
      </c>
      <c r="C225" s="601" t="s">
        <v>630</v>
      </c>
      <c r="D225" s="601" t="s">
        <v>477</v>
      </c>
      <c r="E225" s="602">
        <v>0</v>
      </c>
      <c r="F225" s="602">
        <v>623000</v>
      </c>
      <c r="G225" s="602">
        <v>0</v>
      </c>
      <c r="H225" s="602">
        <v>623000</v>
      </c>
      <c r="I225" s="602">
        <v>0</v>
      </c>
      <c r="J225" s="602">
        <v>7256.85</v>
      </c>
      <c r="K225" s="602">
        <v>0</v>
      </c>
      <c r="L225" s="602">
        <v>7256.85</v>
      </c>
      <c r="M225" s="549" t="str">
        <f>VLOOKUP(C225,TB!C:F,3,0)</f>
        <v>Wages</v>
      </c>
      <c r="N225" s="549" t="str">
        <f>VLOOKUP(C225,TB!C:F,4,0)</f>
        <v>Direct expenses</v>
      </c>
      <c r="P225" s="813"/>
      <c r="Q225" s="813"/>
    </row>
    <row r="226" spans="1:17" ht="14.5">
      <c r="A226" s="552" t="str">
        <f t="shared" si="7"/>
        <v>5</v>
      </c>
      <c r="B226" s="553" t="str">
        <f t="shared" si="8"/>
        <v>50201012</v>
      </c>
      <c r="C226" s="601" t="s">
        <v>478</v>
      </c>
      <c r="D226" s="601" t="s">
        <v>57</v>
      </c>
      <c r="E226" s="602">
        <v>0</v>
      </c>
      <c r="F226" s="602">
        <v>15017476</v>
      </c>
      <c r="G226" s="602">
        <v>1574</v>
      </c>
      <c r="H226" s="602">
        <v>15015902</v>
      </c>
      <c r="I226" s="602">
        <v>0</v>
      </c>
      <c r="J226" s="602">
        <v>174401.87</v>
      </c>
      <c r="K226" s="602">
        <v>18.53</v>
      </c>
      <c r="L226" s="602">
        <v>174383.34</v>
      </c>
      <c r="M226" s="549" t="str">
        <f>VLOOKUP(C226,TB!C:F,3,0)</f>
        <v>Wages</v>
      </c>
      <c r="N226" s="549" t="str">
        <f>VLOOKUP(C226,TB!C:F,4,0)</f>
        <v>Direct expenses</v>
      </c>
      <c r="P226" s="813"/>
      <c r="Q226" s="813"/>
    </row>
    <row r="227" spans="1:17" ht="14.5">
      <c r="A227" s="552" t="str">
        <f t="shared" si="7"/>
        <v>5</v>
      </c>
      <c r="B227" s="553" t="str">
        <f t="shared" si="8"/>
        <v>50201013</v>
      </c>
      <c r="C227" s="601" t="s">
        <v>479</v>
      </c>
      <c r="D227" s="601" t="s">
        <v>58</v>
      </c>
      <c r="E227" s="602">
        <v>0</v>
      </c>
      <c r="F227" s="602">
        <v>102816053.15000001</v>
      </c>
      <c r="G227" s="602">
        <v>39554463.020000003</v>
      </c>
      <c r="H227" s="602">
        <v>63261590.130000003</v>
      </c>
      <c r="I227" s="602">
        <v>0</v>
      </c>
      <c r="J227" s="602">
        <v>999215.47</v>
      </c>
      <c r="K227" s="602">
        <v>526749.63</v>
      </c>
      <c r="L227" s="602">
        <v>472465.84</v>
      </c>
      <c r="M227" s="549" t="str">
        <f>VLOOKUP(C227,TB!C:F,3,0)</f>
        <v>Wages</v>
      </c>
      <c r="N227" s="549" t="str">
        <f>VLOOKUP(C227,TB!C:F,4,0)</f>
        <v>Direct expenses</v>
      </c>
      <c r="P227" s="813"/>
      <c r="Q227" s="813"/>
    </row>
    <row r="228" spans="1:17" ht="14.5">
      <c r="A228" s="552" t="str">
        <f t="shared" si="7"/>
        <v>5</v>
      </c>
      <c r="B228" s="553" t="str">
        <f t="shared" si="8"/>
        <v>50201015</v>
      </c>
      <c r="C228" s="601" t="s">
        <v>480</v>
      </c>
      <c r="D228" s="601" t="s">
        <v>127</v>
      </c>
      <c r="E228" s="602">
        <v>0</v>
      </c>
      <c r="F228" s="602">
        <v>2736350</v>
      </c>
      <c r="G228" s="602">
        <v>0</v>
      </c>
      <c r="H228" s="602">
        <v>2736350</v>
      </c>
      <c r="I228" s="602">
        <v>0</v>
      </c>
      <c r="J228" s="602">
        <v>31799.54</v>
      </c>
      <c r="K228" s="602">
        <v>0</v>
      </c>
      <c r="L228" s="602">
        <v>31799.54</v>
      </c>
      <c r="M228" s="549" t="str">
        <f>VLOOKUP(C228,TB!C:F,3,0)</f>
        <v>Wages</v>
      </c>
      <c r="N228" s="549" t="str">
        <f>VLOOKUP(C228,TB!C:F,4,0)</f>
        <v>Direct expenses</v>
      </c>
      <c r="P228" s="813"/>
      <c r="Q228" s="813"/>
    </row>
    <row r="229" spans="1:17" ht="14.5">
      <c r="A229" s="552" t="str">
        <f t="shared" si="7"/>
        <v>5</v>
      </c>
      <c r="B229" s="553" t="str">
        <f t="shared" si="8"/>
        <v>50201025</v>
      </c>
      <c r="C229" s="601" t="s">
        <v>1128</v>
      </c>
      <c r="D229" s="601" t="s">
        <v>1129</v>
      </c>
      <c r="E229" s="602">
        <v>0</v>
      </c>
      <c r="F229" s="602">
        <v>2124593.85</v>
      </c>
      <c r="G229" s="602">
        <v>4907.9399999999996</v>
      </c>
      <c r="H229" s="602">
        <v>2119685.91</v>
      </c>
      <c r="I229" s="602">
        <v>0</v>
      </c>
      <c r="J229" s="602">
        <v>24618.240000000002</v>
      </c>
      <c r="K229" s="602">
        <v>57.09</v>
      </c>
      <c r="L229" s="602">
        <v>24561.15</v>
      </c>
      <c r="M229" s="549" t="str">
        <f>VLOOKUP(C229,TB!C:F,3,0)</f>
        <v>Wages</v>
      </c>
      <c r="N229" s="549" t="str">
        <f>VLOOKUP(C229,TB!C:F,4,0)</f>
        <v>Direct expenses</v>
      </c>
      <c r="P229" s="813"/>
      <c r="Q229" s="813"/>
    </row>
    <row r="230" spans="1:17" ht="14.5">
      <c r="A230" s="552" t="str">
        <f t="shared" si="7"/>
        <v>5</v>
      </c>
      <c r="B230" s="553" t="str">
        <f t="shared" si="8"/>
        <v>50202001</v>
      </c>
      <c r="C230" s="601" t="s">
        <v>481</v>
      </c>
      <c r="D230" s="601" t="s">
        <v>128</v>
      </c>
      <c r="E230" s="602">
        <v>0</v>
      </c>
      <c r="F230" s="602">
        <v>148834.70000000001</v>
      </c>
      <c r="G230" s="602">
        <v>37769.699999999997</v>
      </c>
      <c r="H230" s="602">
        <v>111065</v>
      </c>
      <c r="I230" s="602">
        <v>0</v>
      </c>
      <c r="J230" s="602">
        <v>1731.53</v>
      </c>
      <c r="K230" s="602">
        <v>444.68</v>
      </c>
      <c r="L230" s="602">
        <v>1286.8499999999999</v>
      </c>
      <c r="M230" s="549" t="str">
        <f>VLOOKUP(C230,TB!C:F,3,0)</f>
        <v>Fabric shading, mending, printing etc.</v>
      </c>
      <c r="N230" s="549" t="str">
        <f>VLOOKUP(C230,TB!C:F,4,0)</f>
        <v>Direct expenses</v>
      </c>
      <c r="P230" s="813"/>
      <c r="Q230" s="813"/>
    </row>
    <row r="231" spans="1:17" ht="14.5">
      <c r="A231" s="552" t="str">
        <f t="shared" si="7"/>
        <v>5</v>
      </c>
      <c r="B231" s="553" t="str">
        <f t="shared" si="8"/>
        <v>50202003</v>
      </c>
      <c r="C231" s="601" t="s">
        <v>483</v>
      </c>
      <c r="D231" s="601" t="s">
        <v>130</v>
      </c>
      <c r="E231" s="602">
        <v>0</v>
      </c>
      <c r="F231" s="602">
        <v>3062224.67</v>
      </c>
      <c r="G231" s="602">
        <v>913923.74</v>
      </c>
      <c r="H231" s="602">
        <v>2148300.9300000002</v>
      </c>
      <c r="I231" s="602">
        <v>0</v>
      </c>
      <c r="J231" s="602">
        <v>35236.5</v>
      </c>
      <c r="K231" s="602">
        <v>10511.65</v>
      </c>
      <c r="L231" s="602">
        <v>24724.85</v>
      </c>
      <c r="M231" s="549" t="str">
        <f>VLOOKUP(C231,TB!C:F,3,0)</f>
        <v>Fabric shading, mending, printing etc.</v>
      </c>
      <c r="N231" s="549" t="str">
        <f>VLOOKUP(C231,TB!C:F,4,0)</f>
        <v>Direct expenses</v>
      </c>
      <c r="P231" s="813"/>
      <c r="Q231" s="813"/>
    </row>
    <row r="232" spans="1:17" ht="14.5">
      <c r="A232" s="552" t="str">
        <f t="shared" si="7"/>
        <v>5</v>
      </c>
      <c r="B232" s="553" t="str">
        <f t="shared" si="8"/>
        <v>50202005</v>
      </c>
      <c r="C232" s="601" t="s">
        <v>485</v>
      </c>
      <c r="D232" s="601" t="s">
        <v>131</v>
      </c>
      <c r="E232" s="602">
        <v>0</v>
      </c>
      <c r="F232" s="602">
        <v>113965186.48999999</v>
      </c>
      <c r="G232" s="602">
        <v>14286639.460000001</v>
      </c>
      <c r="H232" s="602">
        <v>99678547.030000001</v>
      </c>
      <c r="I232" s="602">
        <v>0</v>
      </c>
      <c r="J232" s="602">
        <v>1321229.3600000001</v>
      </c>
      <c r="K232" s="602">
        <v>167979.3</v>
      </c>
      <c r="L232" s="602">
        <v>1153250.06</v>
      </c>
      <c r="M232" s="549" t="str">
        <f>VLOOKUP(C232,TB!C:F,3,0)</f>
        <v>Fabric shading, mending, printing etc.</v>
      </c>
      <c r="N232" s="549" t="str">
        <f>VLOOKUP(C232,TB!C:F,4,0)</f>
        <v>Direct expenses</v>
      </c>
      <c r="P232" s="813"/>
      <c r="Q232" s="813"/>
    </row>
    <row r="233" spans="1:17" ht="14.5">
      <c r="A233" s="552" t="str">
        <f t="shared" si="7"/>
        <v>5</v>
      </c>
      <c r="B233" s="909" t="str">
        <f t="shared" si="8"/>
        <v>50301001</v>
      </c>
      <c r="C233" s="601" t="s">
        <v>486</v>
      </c>
      <c r="D233" s="601" t="s">
        <v>132</v>
      </c>
      <c r="E233" s="602">
        <v>0</v>
      </c>
      <c r="F233" s="602">
        <v>131501630.36</v>
      </c>
      <c r="G233" s="602">
        <v>108750311.14</v>
      </c>
      <c r="H233" s="602">
        <v>22751319.219999999</v>
      </c>
      <c r="I233" s="602">
        <v>0</v>
      </c>
      <c r="J233" s="602">
        <v>1529034.89</v>
      </c>
      <c r="K233" s="602">
        <v>1266302.08</v>
      </c>
      <c r="L233" s="602">
        <v>262732.81</v>
      </c>
      <c r="M233" s="910" t="str">
        <f>VLOOKUP(C233,TB!C:F,3,0)</f>
        <v>Repair and maintenance</v>
      </c>
      <c r="N233" s="910" t="str">
        <f>VLOOKUP(C233,TB!C:F,4,0)</f>
        <v>Factory overheads</v>
      </c>
      <c r="P233" s="813"/>
      <c r="Q233" s="813"/>
    </row>
    <row r="234" spans="1:17" ht="14.5">
      <c r="A234" s="552" t="str">
        <f t="shared" si="7"/>
        <v>5</v>
      </c>
      <c r="B234" s="553" t="str">
        <f t="shared" si="8"/>
        <v>50301002</v>
      </c>
      <c r="C234" s="601" t="s">
        <v>487</v>
      </c>
      <c r="D234" s="601" t="s">
        <v>133</v>
      </c>
      <c r="E234" s="602">
        <v>0</v>
      </c>
      <c r="F234" s="602">
        <v>3629323.65</v>
      </c>
      <c r="G234" s="602">
        <v>939767.65</v>
      </c>
      <c r="H234" s="602">
        <v>2689556</v>
      </c>
      <c r="I234" s="602">
        <v>0</v>
      </c>
      <c r="J234" s="602">
        <v>41204.870000000003</v>
      </c>
      <c r="K234" s="602">
        <v>10786.16</v>
      </c>
      <c r="L234" s="602">
        <v>30418.71</v>
      </c>
      <c r="M234" s="555" t="str">
        <f>VLOOKUP(C234,TB!C:F,3,0)</f>
        <v>House keeping expenses</v>
      </c>
      <c r="N234" s="549" t="str">
        <f>VLOOKUP(C234,TB!C:F,4,0)</f>
        <v>Factory overheads</v>
      </c>
      <c r="P234" s="813"/>
      <c r="Q234" s="813"/>
    </row>
    <row r="235" spans="1:17" ht="14.5">
      <c r="A235" s="552" t="str">
        <f t="shared" si="7"/>
        <v>5</v>
      </c>
      <c r="B235" s="553" t="str">
        <f t="shared" si="8"/>
        <v>50306001</v>
      </c>
      <c r="C235" s="601" t="s">
        <v>488</v>
      </c>
      <c r="D235" s="601" t="s">
        <v>134</v>
      </c>
      <c r="E235" s="602">
        <v>0</v>
      </c>
      <c r="F235" s="602">
        <v>113902004.39</v>
      </c>
      <c r="G235" s="602">
        <v>77342103.239999995</v>
      </c>
      <c r="H235" s="602">
        <v>36559901.149999999</v>
      </c>
      <c r="I235" s="602">
        <v>0</v>
      </c>
      <c r="J235" s="602">
        <v>1314660.1000000001</v>
      </c>
      <c r="K235" s="602">
        <v>895765.17</v>
      </c>
      <c r="L235" s="602">
        <v>418894.93</v>
      </c>
      <c r="M235" s="549" t="str">
        <f>VLOOKUP(C235,TB!C:F,3,0)</f>
        <v>Lab charges</v>
      </c>
      <c r="N235" s="549" t="str">
        <f>VLOOKUP(C235,TB!C:F,4,0)</f>
        <v>Factory overheads</v>
      </c>
      <c r="P235" s="813"/>
      <c r="Q235" s="813"/>
    </row>
    <row r="236" spans="1:17" ht="14.5">
      <c r="A236" s="552" t="str">
        <f t="shared" si="7"/>
        <v>5</v>
      </c>
      <c r="B236" s="553" t="str">
        <f t="shared" si="8"/>
        <v>50307002</v>
      </c>
      <c r="C236" s="601" t="s">
        <v>490</v>
      </c>
      <c r="D236" s="601" t="s">
        <v>135</v>
      </c>
      <c r="E236" s="602">
        <v>0</v>
      </c>
      <c r="F236" s="602">
        <v>14571925.25</v>
      </c>
      <c r="G236" s="602">
        <v>7708723.9500000002</v>
      </c>
      <c r="H236" s="602">
        <v>6863201.2999999998</v>
      </c>
      <c r="I236" s="602">
        <v>0</v>
      </c>
      <c r="J236" s="602">
        <v>167385.59</v>
      </c>
      <c r="K236" s="602">
        <v>88886.45</v>
      </c>
      <c r="L236" s="602">
        <v>78499.14</v>
      </c>
      <c r="M236" s="549" t="str">
        <f>VLOOKUP(C236,TB!C:F,3,0)</f>
        <v>Machine hire charges</v>
      </c>
      <c r="N236" s="549" t="str">
        <f>VLOOKUP(C236,TB!C:F,4,0)</f>
        <v>Factory overheads</v>
      </c>
      <c r="P236" s="813"/>
      <c r="Q236" s="813"/>
    </row>
    <row r="237" spans="1:17" ht="14.5">
      <c r="A237" s="552" t="str">
        <f t="shared" si="7"/>
        <v>5</v>
      </c>
      <c r="B237" s="553" t="str">
        <f t="shared" si="8"/>
        <v>50307003</v>
      </c>
      <c r="C237" s="601" t="s">
        <v>491</v>
      </c>
      <c r="D237" s="601" t="s">
        <v>60</v>
      </c>
      <c r="E237" s="602">
        <v>0</v>
      </c>
      <c r="F237" s="602">
        <v>87292141.299999997</v>
      </c>
      <c r="G237" s="602">
        <v>31231333.449999999</v>
      </c>
      <c r="H237" s="602">
        <v>56060807.850000001</v>
      </c>
      <c r="I237" s="602">
        <v>0</v>
      </c>
      <c r="J237" s="602">
        <v>1000435.44</v>
      </c>
      <c r="K237" s="602">
        <v>356501.94</v>
      </c>
      <c r="L237" s="602">
        <v>643933.5</v>
      </c>
      <c r="M237" s="549" t="str">
        <f>VLOOKUP(C237,TB!C:F,3,0)</f>
        <v>Gas charges</v>
      </c>
      <c r="N237" s="549" t="str">
        <f>VLOOKUP(C237,TB!C:F,4,0)</f>
        <v>Factory overheads</v>
      </c>
      <c r="P237" s="813"/>
      <c r="Q237" s="813"/>
    </row>
    <row r="238" spans="1:17" ht="14.5">
      <c r="A238" s="552" t="str">
        <f t="shared" si="7"/>
        <v>5</v>
      </c>
      <c r="B238" s="553" t="str">
        <f t="shared" si="8"/>
        <v>50307004</v>
      </c>
      <c r="C238" s="601" t="s">
        <v>492</v>
      </c>
      <c r="D238" s="601" t="s">
        <v>61</v>
      </c>
      <c r="E238" s="602">
        <v>0</v>
      </c>
      <c r="F238" s="602">
        <v>11658981.6</v>
      </c>
      <c r="G238" s="602">
        <v>5725045</v>
      </c>
      <c r="H238" s="602">
        <v>5933936.5999999996</v>
      </c>
      <c r="I238" s="602">
        <v>0</v>
      </c>
      <c r="J238" s="602">
        <v>134690.23999999999</v>
      </c>
      <c r="K238" s="602">
        <v>66376.17</v>
      </c>
      <c r="L238" s="602">
        <v>68314.070000000007</v>
      </c>
      <c r="M238" s="549" t="str">
        <f>VLOOKUP(C238,TB!C:F,3,0)</f>
        <v>Electricity</v>
      </c>
      <c r="N238" s="549" t="str">
        <f>VLOOKUP(C238,TB!C:F,4,0)</f>
        <v>Factory overheads</v>
      </c>
      <c r="P238" s="813"/>
      <c r="Q238" s="813"/>
    </row>
    <row r="239" spans="1:17" ht="14.5">
      <c r="A239" s="552" t="str">
        <f t="shared" si="7"/>
        <v>5</v>
      </c>
      <c r="B239" s="553" t="str">
        <f t="shared" si="8"/>
        <v>50307005</v>
      </c>
      <c r="C239" s="601" t="s">
        <v>493</v>
      </c>
      <c r="D239" s="601" t="s">
        <v>62</v>
      </c>
      <c r="E239" s="602">
        <v>0</v>
      </c>
      <c r="F239" s="602">
        <v>479754.5</v>
      </c>
      <c r="G239" s="602">
        <v>212913.5</v>
      </c>
      <c r="H239" s="602">
        <v>266841</v>
      </c>
      <c r="I239" s="602">
        <v>0</v>
      </c>
      <c r="J239" s="602">
        <v>5410.29</v>
      </c>
      <c r="K239" s="602">
        <v>2401.44</v>
      </c>
      <c r="L239" s="602">
        <v>3008.85</v>
      </c>
      <c r="M239" s="549" t="str">
        <f>VLOOKUP(C239,TB!C:F,3,0)</f>
        <v xml:space="preserve">Water </v>
      </c>
      <c r="N239" s="549" t="str">
        <f>VLOOKUP(C239,TB!C:F,4,0)</f>
        <v>Factory overheads</v>
      </c>
      <c r="P239" s="813"/>
      <c r="Q239" s="813"/>
    </row>
    <row r="240" spans="1:17" ht="14.5">
      <c r="A240" s="552" t="str">
        <f t="shared" si="7"/>
        <v>5</v>
      </c>
      <c r="B240" s="553" t="str">
        <f t="shared" si="8"/>
        <v>50307006</v>
      </c>
      <c r="C240" s="601" t="s">
        <v>494</v>
      </c>
      <c r="D240" s="601" t="s">
        <v>136</v>
      </c>
      <c r="E240" s="602">
        <v>0</v>
      </c>
      <c r="F240" s="602">
        <v>13472226.15</v>
      </c>
      <c r="G240" s="602">
        <v>10502285.65</v>
      </c>
      <c r="H240" s="602">
        <v>2969940.5</v>
      </c>
      <c r="I240" s="602">
        <v>0</v>
      </c>
      <c r="J240" s="602">
        <v>153669.92000000001</v>
      </c>
      <c r="K240" s="602">
        <v>120318.28</v>
      </c>
      <c r="L240" s="602">
        <v>33351.64</v>
      </c>
      <c r="M240" s="549" t="str">
        <f>VLOOKUP(C240,TB!C:F,3,0)</f>
        <v>Environment treatment expenses</v>
      </c>
      <c r="N240" s="549" t="str">
        <f>VLOOKUP(C240,TB!C:F,4,0)</f>
        <v>Factory overheads</v>
      </c>
      <c r="P240" s="813"/>
      <c r="Q240" s="813"/>
    </row>
    <row r="241" spans="1:17" ht="14.5">
      <c r="A241" s="552" t="str">
        <f t="shared" si="7"/>
        <v>5</v>
      </c>
      <c r="B241" s="553" t="str">
        <f t="shared" si="8"/>
        <v>50307008</v>
      </c>
      <c r="C241" s="601" t="s">
        <v>1795</v>
      </c>
      <c r="D241" s="601" t="s">
        <v>1448</v>
      </c>
      <c r="E241" s="602">
        <v>0</v>
      </c>
      <c r="F241" s="602">
        <v>5058357</v>
      </c>
      <c r="G241" s="602">
        <v>2934357</v>
      </c>
      <c r="H241" s="602">
        <v>2124000</v>
      </c>
      <c r="I241" s="602">
        <v>0</v>
      </c>
      <c r="J241" s="602">
        <v>58701.53</v>
      </c>
      <c r="K241" s="602">
        <v>34134.67</v>
      </c>
      <c r="L241" s="602">
        <v>24566.86</v>
      </c>
      <c r="M241" s="549" t="str">
        <f>VLOOKUP(C241,TB!C:F,3,0)</f>
        <v>Diesel</v>
      </c>
      <c r="N241" s="549" t="str">
        <f>VLOOKUP(C241,TB!C:F,4,0)</f>
        <v>Factory overheads</v>
      </c>
      <c r="P241" s="813"/>
      <c r="Q241" s="813"/>
    </row>
    <row r="242" spans="1:17" ht="14.5">
      <c r="A242" s="552" t="str">
        <f t="shared" si="7"/>
        <v>5</v>
      </c>
      <c r="B242" s="553" t="str">
        <f t="shared" si="8"/>
        <v>50308001</v>
      </c>
      <c r="C242" s="601" t="s">
        <v>496</v>
      </c>
      <c r="D242" s="601" t="s">
        <v>138</v>
      </c>
      <c r="E242" s="602">
        <v>0</v>
      </c>
      <c r="F242" s="602">
        <v>14045036.539999999</v>
      </c>
      <c r="G242" s="602">
        <v>0</v>
      </c>
      <c r="H242" s="602">
        <v>14045036.539999999</v>
      </c>
      <c r="I242" s="602">
        <v>0</v>
      </c>
      <c r="J242" s="602">
        <v>181069.57</v>
      </c>
      <c r="K242" s="602">
        <v>0</v>
      </c>
      <c r="L242" s="602">
        <v>181069.57</v>
      </c>
      <c r="M242" s="549" t="str">
        <f>VLOOKUP(C242,TB!C:F,3,0)</f>
        <v>Depreciation</v>
      </c>
      <c r="N242" s="549" t="str">
        <f>VLOOKUP(C242,TB!C:F,4,0)</f>
        <v>Factory overheads</v>
      </c>
      <c r="P242" s="813"/>
      <c r="Q242" s="813"/>
    </row>
    <row r="243" spans="1:17" ht="14.5">
      <c r="A243" s="552" t="str">
        <f t="shared" si="7"/>
        <v>5</v>
      </c>
      <c r="B243" s="553" t="str">
        <f t="shared" si="8"/>
        <v>50308003</v>
      </c>
      <c r="C243" s="601" t="s">
        <v>497</v>
      </c>
      <c r="D243" s="601" t="s">
        <v>139</v>
      </c>
      <c r="E243" s="602">
        <v>0</v>
      </c>
      <c r="F243" s="602">
        <v>33407136.969999999</v>
      </c>
      <c r="G243" s="602">
        <v>16665.62</v>
      </c>
      <c r="H243" s="602">
        <v>33390471.350000001</v>
      </c>
      <c r="I243" s="602">
        <v>0</v>
      </c>
      <c r="J243" s="602">
        <v>453949.98</v>
      </c>
      <c r="K243" s="602">
        <v>167.84</v>
      </c>
      <c r="L243" s="602">
        <v>453782.14</v>
      </c>
      <c r="M243" s="549" t="str">
        <f>VLOOKUP(C243,TB!C:F,3,0)</f>
        <v>Depreciation</v>
      </c>
      <c r="N243" s="549" t="str">
        <f>VLOOKUP(C243,TB!C:F,4,0)</f>
        <v>Factory overheads</v>
      </c>
      <c r="P243" s="813"/>
      <c r="Q243" s="813"/>
    </row>
    <row r="244" spans="1:17" ht="14.5">
      <c r="A244" s="552" t="str">
        <f t="shared" si="7"/>
        <v>5</v>
      </c>
      <c r="B244" s="553" t="str">
        <f t="shared" si="8"/>
        <v>50308004</v>
      </c>
      <c r="C244" s="601" t="s">
        <v>498</v>
      </c>
      <c r="D244" s="601" t="s">
        <v>140</v>
      </c>
      <c r="E244" s="602">
        <v>0</v>
      </c>
      <c r="F244" s="602">
        <v>9167243.4199999999</v>
      </c>
      <c r="G244" s="602">
        <v>0</v>
      </c>
      <c r="H244" s="602">
        <v>9167243.4199999999</v>
      </c>
      <c r="I244" s="602">
        <v>0</v>
      </c>
      <c r="J244" s="602">
        <v>111599.05</v>
      </c>
      <c r="K244" s="602">
        <v>0</v>
      </c>
      <c r="L244" s="602">
        <v>111599.05</v>
      </c>
      <c r="M244" s="549" t="str">
        <f>VLOOKUP(C244,TB!C:F,3,0)</f>
        <v>Depreciation</v>
      </c>
      <c r="N244" s="549" t="str">
        <f>VLOOKUP(C244,TB!C:F,4,0)</f>
        <v>Administrative expenses</v>
      </c>
      <c r="P244" s="813"/>
      <c r="Q244" s="813"/>
    </row>
    <row r="245" spans="1:17" ht="14.5">
      <c r="A245" s="552" t="str">
        <f t="shared" si="7"/>
        <v>5</v>
      </c>
      <c r="B245" s="553" t="str">
        <f t="shared" si="8"/>
        <v>50308005</v>
      </c>
      <c r="C245" s="601" t="s">
        <v>499</v>
      </c>
      <c r="D245" s="601" t="s">
        <v>141</v>
      </c>
      <c r="E245" s="602">
        <v>0</v>
      </c>
      <c r="F245" s="602">
        <v>4992413.3099999996</v>
      </c>
      <c r="G245" s="602">
        <v>0</v>
      </c>
      <c r="H245" s="602">
        <v>4992413.3099999996</v>
      </c>
      <c r="I245" s="602">
        <v>0</v>
      </c>
      <c r="J245" s="602">
        <v>61860.75</v>
      </c>
      <c r="K245" s="602">
        <v>0</v>
      </c>
      <c r="L245" s="602">
        <v>61860.75</v>
      </c>
      <c r="M245" s="549" t="str">
        <f>VLOOKUP(C245,TB!C:F,3,0)</f>
        <v>Depreciation</v>
      </c>
      <c r="N245" s="549" t="str">
        <f>VLOOKUP(C245,TB!C:F,4,0)</f>
        <v>Administrative expenses</v>
      </c>
      <c r="P245" s="813"/>
      <c r="Q245" s="813"/>
    </row>
    <row r="246" spans="1:17" ht="14.5">
      <c r="A246" s="552" t="str">
        <f t="shared" si="7"/>
        <v>5</v>
      </c>
      <c r="B246" s="553" t="str">
        <f t="shared" si="8"/>
        <v>50308006</v>
      </c>
      <c r="C246" s="601" t="s">
        <v>500</v>
      </c>
      <c r="D246" s="601" t="s">
        <v>142</v>
      </c>
      <c r="E246" s="602">
        <v>0</v>
      </c>
      <c r="F246" s="602">
        <v>2141701.11</v>
      </c>
      <c r="G246" s="602">
        <v>0</v>
      </c>
      <c r="H246" s="602">
        <v>2141701.11</v>
      </c>
      <c r="I246" s="602">
        <v>0</v>
      </c>
      <c r="J246" s="602">
        <v>25246.55</v>
      </c>
      <c r="K246" s="602">
        <v>0</v>
      </c>
      <c r="L246" s="602">
        <v>25246.55</v>
      </c>
      <c r="M246" s="549" t="str">
        <f>VLOOKUP(C246,TB!C:F,3,0)</f>
        <v>Depreciation</v>
      </c>
      <c r="N246" s="549" t="str">
        <f>VLOOKUP(C246,TB!C:F,4,0)</f>
        <v>Administrative expenses</v>
      </c>
      <c r="P246" s="813"/>
      <c r="Q246" s="813"/>
    </row>
    <row r="247" spans="1:17" ht="14.5">
      <c r="A247" s="552" t="str">
        <f t="shared" si="7"/>
        <v>5</v>
      </c>
      <c r="B247" s="553" t="str">
        <f t="shared" si="8"/>
        <v>50308007</v>
      </c>
      <c r="C247" s="601" t="s">
        <v>501</v>
      </c>
      <c r="D247" s="601" t="s">
        <v>143</v>
      </c>
      <c r="E247" s="602">
        <v>0</v>
      </c>
      <c r="F247" s="602">
        <v>371329.86</v>
      </c>
      <c r="G247" s="602">
        <v>0</v>
      </c>
      <c r="H247" s="602">
        <v>371329.86</v>
      </c>
      <c r="I247" s="602">
        <v>0</v>
      </c>
      <c r="J247" s="602">
        <v>4371.16</v>
      </c>
      <c r="K247" s="602">
        <v>0</v>
      </c>
      <c r="L247" s="602">
        <v>4371.16</v>
      </c>
      <c r="M247" s="549" t="str">
        <f>VLOOKUP(C247,TB!C:F,3,0)</f>
        <v>Depreciation</v>
      </c>
      <c r="N247" s="549" t="str">
        <f>VLOOKUP(C247,TB!C:F,4,0)</f>
        <v>Administrative expenses</v>
      </c>
      <c r="P247" s="813"/>
      <c r="Q247" s="813"/>
    </row>
    <row r="248" spans="1:17" ht="14.5">
      <c r="A248" s="552" t="str">
        <f t="shared" si="7"/>
        <v>5</v>
      </c>
      <c r="B248" s="553" t="str">
        <f t="shared" si="8"/>
        <v>50308008</v>
      </c>
      <c r="C248" s="601" t="s">
        <v>502</v>
      </c>
      <c r="D248" s="601" t="s">
        <v>144</v>
      </c>
      <c r="E248" s="602">
        <v>0</v>
      </c>
      <c r="F248" s="602">
        <v>187700</v>
      </c>
      <c r="G248" s="602">
        <v>0</v>
      </c>
      <c r="H248" s="602">
        <v>187700</v>
      </c>
      <c r="I248" s="602">
        <v>0</v>
      </c>
      <c r="J248" s="602">
        <v>2235.85</v>
      </c>
      <c r="K248" s="602">
        <v>0</v>
      </c>
      <c r="L248" s="602">
        <v>2235.85</v>
      </c>
      <c r="M248" s="549" t="str">
        <f>VLOOKUP(C248,TB!C:F,3,0)</f>
        <v>Amortization of intangible assets</v>
      </c>
      <c r="N248" s="549" t="str">
        <f>VLOOKUP(C248,TB!C:F,4,0)</f>
        <v>Administrative expenses</v>
      </c>
      <c r="P248" s="813"/>
      <c r="Q248" s="813"/>
    </row>
    <row r="249" spans="1:17" ht="14.5">
      <c r="A249" s="552" t="str">
        <f t="shared" si="7"/>
        <v>5</v>
      </c>
      <c r="B249" s="553" t="str">
        <f t="shared" si="8"/>
        <v>50308010</v>
      </c>
      <c r="C249" s="601" t="s">
        <v>503</v>
      </c>
      <c r="D249" s="601" t="s">
        <v>196</v>
      </c>
      <c r="E249" s="602">
        <v>0</v>
      </c>
      <c r="F249" s="602">
        <v>4585076.25</v>
      </c>
      <c r="G249" s="602">
        <v>0</v>
      </c>
      <c r="H249" s="602">
        <v>4585076.25</v>
      </c>
      <c r="I249" s="602">
        <v>0</v>
      </c>
      <c r="J249" s="602">
        <v>57794.64</v>
      </c>
      <c r="K249" s="602">
        <v>0</v>
      </c>
      <c r="L249" s="602">
        <v>57794.64</v>
      </c>
      <c r="M249" s="549" t="str">
        <f>VLOOKUP(C249,TB!C:F,3,0)</f>
        <v>Depreciation</v>
      </c>
      <c r="N249" s="549" t="str">
        <f>VLOOKUP(C249,TB!C:F,4,0)</f>
        <v>Factory overheads</v>
      </c>
      <c r="P249" s="813"/>
      <c r="Q249" s="813"/>
    </row>
    <row r="250" spans="1:17" ht="14.5">
      <c r="A250" s="552" t="str">
        <f t="shared" si="7"/>
        <v>5</v>
      </c>
      <c r="B250" s="553" t="str">
        <f t="shared" si="8"/>
        <v>50308012</v>
      </c>
      <c r="C250" s="601" t="s">
        <v>1461</v>
      </c>
      <c r="D250" s="601" t="s">
        <v>1462</v>
      </c>
      <c r="E250" s="602">
        <v>0</v>
      </c>
      <c r="F250" s="602">
        <v>11776550.08</v>
      </c>
      <c r="G250" s="602">
        <v>11776550.08</v>
      </c>
      <c r="H250" s="602">
        <v>0</v>
      </c>
      <c r="I250" s="602">
        <v>0</v>
      </c>
      <c r="J250" s="602">
        <v>137182.51</v>
      </c>
      <c r="K250" s="602">
        <v>137182.51</v>
      </c>
      <c r="L250" s="602">
        <v>0</v>
      </c>
      <c r="M250" s="549" t="e">
        <f>VLOOKUP(C250,TB!C:F,3,0)</f>
        <v>#N/A</v>
      </c>
      <c r="N250" s="549" t="e">
        <f>VLOOKUP(C250,TB!C:F,4,0)</f>
        <v>#N/A</v>
      </c>
      <c r="P250" s="813"/>
      <c r="Q250" s="813"/>
    </row>
    <row r="251" spans="1:17" ht="14.5">
      <c r="A251" s="552" t="str">
        <f t="shared" si="7"/>
        <v>5</v>
      </c>
      <c r="B251" s="553" t="str">
        <f t="shared" si="8"/>
        <v>50308015</v>
      </c>
      <c r="C251" s="601" t="s">
        <v>705</v>
      </c>
      <c r="D251" s="601" t="s">
        <v>657</v>
      </c>
      <c r="E251" s="602">
        <v>0</v>
      </c>
      <c r="F251" s="602">
        <v>35982650.460000001</v>
      </c>
      <c r="G251" s="602">
        <v>0</v>
      </c>
      <c r="H251" s="602">
        <v>35982650.460000001</v>
      </c>
      <c r="I251" s="602">
        <v>0</v>
      </c>
      <c r="J251" s="602">
        <v>465563.54</v>
      </c>
      <c r="K251" s="602">
        <v>0</v>
      </c>
      <c r="L251" s="602">
        <v>465563.54</v>
      </c>
      <c r="M251" s="549" t="str">
        <f>VLOOKUP(C251,TB!C:F,3,0)</f>
        <v>Depreciation</v>
      </c>
      <c r="N251" s="549" t="str">
        <f>VLOOKUP(C251,TB!C:F,4,0)</f>
        <v>Factory overheads</v>
      </c>
      <c r="P251" s="813"/>
      <c r="Q251" s="813"/>
    </row>
    <row r="252" spans="1:17" ht="14.5">
      <c r="A252" s="552" t="str">
        <f t="shared" si="7"/>
        <v>5</v>
      </c>
      <c r="B252" s="553" t="str">
        <f t="shared" si="8"/>
        <v>50308016</v>
      </c>
      <c r="C252" s="601" t="s">
        <v>1130</v>
      </c>
      <c r="D252" s="601" t="s">
        <v>744</v>
      </c>
      <c r="E252" s="602">
        <v>0</v>
      </c>
      <c r="F252" s="602">
        <v>3104374.34</v>
      </c>
      <c r="G252" s="602">
        <v>0</v>
      </c>
      <c r="H252" s="602">
        <v>3104374.34</v>
      </c>
      <c r="I252" s="602">
        <v>0</v>
      </c>
      <c r="J252" s="602">
        <v>36950.519999999997</v>
      </c>
      <c r="K252" s="602">
        <v>0</v>
      </c>
      <c r="L252" s="602">
        <v>36950.519999999997</v>
      </c>
      <c r="M252" s="549" t="str">
        <f>VLOOKUP(C252,TB!C:F,3,0)</f>
        <v>Depreciation</v>
      </c>
      <c r="N252" s="549" t="str">
        <f>VLOOKUP(C252,TB!C:F,4,0)</f>
        <v>Administrative expenses</v>
      </c>
      <c r="P252" s="813"/>
      <c r="Q252" s="813"/>
    </row>
    <row r="253" spans="1:17" ht="14.5">
      <c r="A253" s="552" t="str">
        <f t="shared" si="7"/>
        <v>5</v>
      </c>
      <c r="B253" s="553" t="str">
        <f t="shared" si="8"/>
        <v>50309003</v>
      </c>
      <c r="C253" s="601" t="s">
        <v>1796</v>
      </c>
      <c r="D253" s="601" t="s">
        <v>1797</v>
      </c>
      <c r="E253" s="602">
        <v>0</v>
      </c>
      <c r="F253" s="602">
        <v>443914</v>
      </c>
      <c r="G253" s="602">
        <v>54937</v>
      </c>
      <c r="H253" s="602">
        <v>388977</v>
      </c>
      <c r="I253" s="602">
        <v>0</v>
      </c>
      <c r="J253" s="602">
        <v>5122.28</v>
      </c>
      <c r="K253" s="602">
        <v>622.66999999999996</v>
      </c>
      <c r="L253" s="602">
        <v>4499.6099999999997</v>
      </c>
      <c r="M253" s="549" t="str">
        <f>VLOOKUP(C253,TB!C:F,3,0)</f>
        <v>Rates and taxes</v>
      </c>
      <c r="N253" s="549" t="str">
        <f>VLOOKUP(C253,TB!C:F,4,0)</f>
        <v>Administrative expenses</v>
      </c>
      <c r="P253" s="813"/>
      <c r="Q253" s="813"/>
    </row>
    <row r="254" spans="1:17" ht="14.5">
      <c r="A254" s="552" t="str">
        <f t="shared" si="7"/>
        <v>5</v>
      </c>
      <c r="B254" s="710" t="str">
        <f t="shared" si="8"/>
        <v>50310001</v>
      </c>
      <c r="C254" s="601" t="s">
        <v>504</v>
      </c>
      <c r="D254" s="601" t="s">
        <v>145</v>
      </c>
      <c r="E254" s="602">
        <v>0</v>
      </c>
      <c r="F254" s="602">
        <v>4890061.5999999996</v>
      </c>
      <c r="G254" s="602">
        <v>679350</v>
      </c>
      <c r="H254" s="602">
        <v>4210711.5999999996</v>
      </c>
      <c r="I254" s="602">
        <v>0</v>
      </c>
      <c r="J254" s="602">
        <v>56881.65</v>
      </c>
      <c r="K254" s="602">
        <v>7572.19</v>
      </c>
      <c r="L254" s="602">
        <v>49309.46</v>
      </c>
      <c r="M254" s="549" t="str">
        <f>VLOOKUP(C254,TB!C:F,3,0)</f>
        <v>Insurance expenses</v>
      </c>
      <c r="N254" s="549" t="str">
        <f>VLOOKUP(C254,TB!C:F,4,0)</f>
        <v>Factory overheads</v>
      </c>
      <c r="P254" s="813"/>
      <c r="Q254" s="813"/>
    </row>
    <row r="255" spans="1:17" ht="14.5">
      <c r="A255" s="552" t="str">
        <f t="shared" si="7"/>
        <v>5</v>
      </c>
      <c r="B255" s="710" t="str">
        <f t="shared" si="8"/>
        <v>50401001</v>
      </c>
      <c r="C255" s="601" t="s">
        <v>506</v>
      </c>
      <c r="D255" s="601" t="s">
        <v>29</v>
      </c>
      <c r="E255" s="602">
        <v>0</v>
      </c>
      <c r="F255" s="602">
        <v>126465716.90000001</v>
      </c>
      <c r="G255" s="602">
        <v>15226793</v>
      </c>
      <c r="H255" s="602">
        <v>111238923.90000001</v>
      </c>
      <c r="I255" s="602">
        <v>0</v>
      </c>
      <c r="J255" s="602">
        <v>1476001.68</v>
      </c>
      <c r="K255" s="602">
        <v>177334.68</v>
      </c>
      <c r="L255" s="602">
        <v>1298667</v>
      </c>
      <c r="M255" s="549" t="str">
        <f>VLOOKUP(C255,TB!C:F,3,0)</f>
        <v>Salaries and allowances</v>
      </c>
      <c r="N255" s="549" t="str">
        <f>VLOOKUP(C255,TB!C:F,4,0)</f>
        <v>Administrative expenses</v>
      </c>
      <c r="P255" s="813"/>
      <c r="Q255" s="813"/>
    </row>
    <row r="256" spans="1:17" ht="14.5">
      <c r="A256" s="552" t="str">
        <f t="shared" si="7"/>
        <v>5</v>
      </c>
      <c r="B256" s="553" t="str">
        <f t="shared" si="8"/>
        <v>50401501</v>
      </c>
      <c r="C256" s="601" t="s">
        <v>508</v>
      </c>
      <c r="D256" s="601" t="s">
        <v>63</v>
      </c>
      <c r="E256" s="602">
        <v>0</v>
      </c>
      <c r="F256" s="602">
        <v>303537248.30000001</v>
      </c>
      <c r="G256" s="602">
        <v>1329723.3</v>
      </c>
      <c r="H256" s="602">
        <v>302207525</v>
      </c>
      <c r="I256" s="602">
        <v>0</v>
      </c>
      <c r="J256" s="602">
        <v>3500211.88</v>
      </c>
      <c r="K256" s="602">
        <v>15775.93</v>
      </c>
      <c r="L256" s="602">
        <v>3484435.95</v>
      </c>
      <c r="M256" s="549" t="str">
        <f>VLOOKUP(C256,TB!C:F,3,0)</f>
        <v>Salaries and allowances</v>
      </c>
      <c r="N256" s="549" t="str">
        <f>VLOOKUP(C256,TB!C:F,4,0)</f>
        <v>Administrative expenses</v>
      </c>
      <c r="P256" s="813"/>
      <c r="Q256" s="813"/>
    </row>
    <row r="257" spans="1:17" ht="14.5">
      <c r="A257" s="552" t="str">
        <f t="shared" si="7"/>
        <v>5</v>
      </c>
      <c r="B257" s="553" t="str">
        <f t="shared" si="8"/>
        <v>50401504</v>
      </c>
      <c r="C257" s="601" t="s">
        <v>511</v>
      </c>
      <c r="D257" s="601" t="s">
        <v>197</v>
      </c>
      <c r="E257" s="602">
        <v>0</v>
      </c>
      <c r="F257" s="602">
        <v>6818594</v>
      </c>
      <c r="G257" s="602">
        <v>0</v>
      </c>
      <c r="H257" s="602">
        <v>6818594</v>
      </c>
      <c r="I257" s="602">
        <v>0</v>
      </c>
      <c r="J257" s="602">
        <v>78571.320000000007</v>
      </c>
      <c r="K257" s="602">
        <v>0</v>
      </c>
      <c r="L257" s="602">
        <v>78571.320000000007</v>
      </c>
      <c r="M257" s="549" t="str">
        <f>VLOOKUP(C257,TB!C:F,3,0)</f>
        <v>Salaries and allowances</v>
      </c>
      <c r="N257" s="549" t="str">
        <f>VLOOKUP(C257,TB!C:F,4,0)</f>
        <v>Administrative expenses</v>
      </c>
      <c r="P257" s="813"/>
      <c r="Q257" s="813"/>
    </row>
    <row r="258" spans="1:17" ht="14.5">
      <c r="A258" s="552" t="str">
        <f t="shared" si="7"/>
        <v>5</v>
      </c>
      <c r="B258" s="553" t="str">
        <f t="shared" si="8"/>
        <v>50401506</v>
      </c>
      <c r="C258" s="601" t="s">
        <v>512</v>
      </c>
      <c r="D258" s="601" t="s">
        <v>19</v>
      </c>
      <c r="E258" s="602">
        <v>0</v>
      </c>
      <c r="F258" s="602">
        <v>27585557</v>
      </c>
      <c r="G258" s="602">
        <v>0</v>
      </c>
      <c r="H258" s="602">
        <v>27585557</v>
      </c>
      <c r="I258" s="602">
        <v>0</v>
      </c>
      <c r="J258" s="602">
        <v>322021.12</v>
      </c>
      <c r="K258" s="602">
        <v>0</v>
      </c>
      <c r="L258" s="602">
        <v>322021.12</v>
      </c>
      <c r="M258" s="549" t="str">
        <f>VLOOKUP(C258,TB!C:F,3,0)</f>
        <v>Salaries and allowances</v>
      </c>
      <c r="N258" s="549" t="str">
        <f>VLOOKUP(C258,TB!C:F,4,0)</f>
        <v>Administrative expenses</v>
      </c>
      <c r="P258" s="813"/>
      <c r="Q258" s="813"/>
    </row>
    <row r="259" spans="1:17" ht="14.5">
      <c r="A259" s="552" t="str">
        <f t="shared" ref="A259:A299" si="9">LEFT(B259,1)</f>
        <v>5</v>
      </c>
      <c r="B259" s="710" t="str">
        <f t="shared" ref="B259:B299" si="10">RIGHT(C259,8)</f>
        <v>50401507</v>
      </c>
      <c r="C259" s="601" t="s">
        <v>513</v>
      </c>
      <c r="D259" s="601" t="s">
        <v>147</v>
      </c>
      <c r="E259" s="602">
        <v>0</v>
      </c>
      <c r="F259" s="602">
        <v>11141049</v>
      </c>
      <c r="G259" s="602">
        <v>0</v>
      </c>
      <c r="H259" s="602">
        <v>11141049</v>
      </c>
      <c r="I259" s="602">
        <v>0</v>
      </c>
      <c r="J259" s="602">
        <v>129770.99</v>
      </c>
      <c r="K259" s="602">
        <v>0</v>
      </c>
      <c r="L259" s="602">
        <v>129770.99</v>
      </c>
      <c r="M259" s="549" t="str">
        <f>VLOOKUP(C259,TB!C:F,3,0)</f>
        <v>Salaries and allowances</v>
      </c>
      <c r="N259" s="549" t="str">
        <f>VLOOKUP(C259,TB!C:F,4,0)</f>
        <v>Administrative expenses</v>
      </c>
      <c r="P259" s="813"/>
      <c r="Q259" s="813"/>
    </row>
    <row r="260" spans="1:17" ht="14.5">
      <c r="A260" s="552" t="str">
        <f t="shared" si="9"/>
        <v>5</v>
      </c>
      <c r="B260" s="553" t="str">
        <f t="shared" si="10"/>
        <v>50401510</v>
      </c>
      <c r="C260" s="601" t="s">
        <v>514</v>
      </c>
      <c r="D260" s="601" t="s">
        <v>299</v>
      </c>
      <c r="E260" s="602">
        <v>0</v>
      </c>
      <c r="F260" s="602">
        <v>3506109.3</v>
      </c>
      <c r="G260" s="602">
        <v>3241718.6</v>
      </c>
      <c r="H260" s="602">
        <v>264390.7</v>
      </c>
      <c r="I260" s="602">
        <v>0</v>
      </c>
      <c r="J260" s="602">
        <v>41573.370000000003</v>
      </c>
      <c r="K260" s="602">
        <v>38480</v>
      </c>
      <c r="L260" s="602">
        <v>3093.37</v>
      </c>
      <c r="M260" s="549" t="str">
        <f>VLOOKUP(C260,TB!C:F,3,0)</f>
        <v>Business development  expenses</v>
      </c>
      <c r="N260" s="549" t="str">
        <f>VLOOKUP(C260,TB!C:F,4,0)</f>
        <v>Administrative expenses</v>
      </c>
      <c r="P260" s="813"/>
      <c r="Q260" s="813"/>
    </row>
    <row r="261" spans="1:17" ht="14.5">
      <c r="A261" s="552" t="str">
        <f t="shared" si="9"/>
        <v>5</v>
      </c>
      <c r="B261" s="553" t="str">
        <f t="shared" si="10"/>
        <v>50401513</v>
      </c>
      <c r="C261" s="601" t="s">
        <v>515</v>
      </c>
      <c r="D261" s="601" t="s">
        <v>300</v>
      </c>
      <c r="E261" s="602">
        <v>0</v>
      </c>
      <c r="F261" s="602">
        <v>69576648.519999996</v>
      </c>
      <c r="G261" s="602">
        <v>29770732.52</v>
      </c>
      <c r="H261" s="602">
        <v>39805916</v>
      </c>
      <c r="I261" s="602">
        <v>0</v>
      </c>
      <c r="J261" s="602">
        <v>831139.07</v>
      </c>
      <c r="K261" s="602">
        <v>327662.52</v>
      </c>
      <c r="L261" s="602">
        <v>503476.55</v>
      </c>
      <c r="M261" s="549" t="str">
        <f>VLOOKUP(C261,TB!C:F,3,0)</f>
        <v>Service Benefit</v>
      </c>
      <c r="N261" s="549" t="str">
        <f>VLOOKUP(C261,TB!C:F,4,0)</f>
        <v>Administrative expenses</v>
      </c>
      <c r="P261" s="813"/>
      <c r="Q261" s="813"/>
    </row>
    <row r="262" spans="1:17" ht="14.5">
      <c r="A262" s="552" t="str">
        <f t="shared" si="9"/>
        <v>5</v>
      </c>
      <c r="B262" s="553" t="str">
        <f t="shared" si="10"/>
        <v>50401514</v>
      </c>
      <c r="C262" s="601" t="s">
        <v>516</v>
      </c>
      <c r="D262" s="601" t="s">
        <v>148</v>
      </c>
      <c r="E262" s="602">
        <v>0</v>
      </c>
      <c r="F262" s="602">
        <v>7568814.0700000003</v>
      </c>
      <c r="G262" s="602">
        <v>3130599.4</v>
      </c>
      <c r="H262" s="602">
        <v>4438214.67</v>
      </c>
      <c r="I262" s="602">
        <v>0</v>
      </c>
      <c r="J262" s="602">
        <v>87146.13</v>
      </c>
      <c r="K262" s="602">
        <v>36027.120000000003</v>
      </c>
      <c r="L262" s="602">
        <v>51119.01</v>
      </c>
      <c r="M262" s="549" t="str">
        <f>VLOOKUP(C262,TB!C:F,3,0)</f>
        <v>Medical expenses</v>
      </c>
      <c r="N262" s="549" t="str">
        <f>VLOOKUP(C262,TB!C:F,4,0)</f>
        <v>Direct expenses</v>
      </c>
      <c r="P262" s="813"/>
      <c r="Q262" s="813"/>
    </row>
    <row r="263" spans="1:17" ht="14.5">
      <c r="A263" s="552" t="str">
        <f t="shared" si="9"/>
        <v>5</v>
      </c>
      <c r="B263" s="553" t="str">
        <f t="shared" si="10"/>
        <v>50402001</v>
      </c>
      <c r="C263" s="601" t="s">
        <v>634</v>
      </c>
      <c r="D263" s="601" t="s">
        <v>149</v>
      </c>
      <c r="E263" s="602">
        <v>0</v>
      </c>
      <c r="F263" s="602">
        <v>4205389</v>
      </c>
      <c r="G263" s="602">
        <v>3302992.68</v>
      </c>
      <c r="H263" s="602">
        <v>902396.32</v>
      </c>
      <c r="I263" s="602">
        <v>0</v>
      </c>
      <c r="J263" s="602">
        <v>48929.120000000003</v>
      </c>
      <c r="K263" s="602">
        <v>39344.76</v>
      </c>
      <c r="L263" s="602">
        <v>9584.36</v>
      </c>
      <c r="M263" s="549" t="str">
        <f>VLOOKUP(C263,TB!C:F,3,0)</f>
        <v>Rental expenses</v>
      </c>
      <c r="N263" s="549" t="str">
        <f>VLOOKUP(C263,TB!C:F,4,0)</f>
        <v>Administrative expenses</v>
      </c>
      <c r="P263" s="813"/>
      <c r="Q263" s="813"/>
    </row>
    <row r="264" spans="1:17" ht="14.5">
      <c r="A264" s="552" t="str">
        <f t="shared" si="9"/>
        <v>5</v>
      </c>
      <c r="B264" s="553" t="str">
        <f t="shared" si="10"/>
        <v>50402002</v>
      </c>
      <c r="C264" s="601" t="s">
        <v>517</v>
      </c>
      <c r="D264" s="601" t="s">
        <v>64</v>
      </c>
      <c r="E264" s="602">
        <v>0</v>
      </c>
      <c r="F264" s="602">
        <v>2544369</v>
      </c>
      <c r="G264" s="602">
        <v>32162</v>
      </c>
      <c r="H264" s="602">
        <v>2512207</v>
      </c>
      <c r="I264" s="602">
        <v>0</v>
      </c>
      <c r="J264" s="602">
        <v>29576.02</v>
      </c>
      <c r="K264" s="602">
        <v>373.74</v>
      </c>
      <c r="L264" s="602">
        <v>29202.28</v>
      </c>
      <c r="M264" s="549" t="str">
        <f>VLOOKUP(C264,TB!C:F,3,0)</f>
        <v>Communication expenses</v>
      </c>
      <c r="N264" s="549" t="str">
        <f>VLOOKUP(C264,TB!C:F,4,0)</f>
        <v>Administrative expenses</v>
      </c>
      <c r="P264" s="813"/>
      <c r="Q264" s="813"/>
    </row>
    <row r="265" spans="1:17" ht="14.5">
      <c r="A265" s="552" t="str">
        <f t="shared" si="9"/>
        <v>5</v>
      </c>
      <c r="B265" s="553" t="str">
        <f t="shared" si="10"/>
        <v>50402003</v>
      </c>
      <c r="C265" s="601" t="s">
        <v>518</v>
      </c>
      <c r="D265" s="601" t="s">
        <v>150</v>
      </c>
      <c r="E265" s="602">
        <v>0</v>
      </c>
      <c r="F265" s="602">
        <v>46775282.159999996</v>
      </c>
      <c r="G265" s="602">
        <v>24994946.25</v>
      </c>
      <c r="H265" s="602">
        <v>21780335.91</v>
      </c>
      <c r="I265" s="602">
        <v>0</v>
      </c>
      <c r="J265" s="602">
        <v>541600.64</v>
      </c>
      <c r="K265" s="602">
        <v>289613.05</v>
      </c>
      <c r="L265" s="602">
        <v>251987.59</v>
      </c>
      <c r="M265" s="549" t="str">
        <f>VLOOKUP(C265,TB!C:F,3,0)</f>
        <v>Vehicle and transportation</v>
      </c>
      <c r="N265" s="549" t="str">
        <f>VLOOKUP(C265,TB!C:F,4,0)</f>
        <v>Administrative expenses</v>
      </c>
      <c r="P265" s="813"/>
      <c r="Q265" s="813"/>
    </row>
    <row r="266" spans="1:17" ht="14.5">
      <c r="A266" s="552" t="str">
        <f t="shared" si="9"/>
        <v>5</v>
      </c>
      <c r="B266" s="553" t="str">
        <f t="shared" si="10"/>
        <v>50402004</v>
      </c>
      <c r="C266" s="601" t="s">
        <v>519</v>
      </c>
      <c r="D266" s="601" t="s">
        <v>151</v>
      </c>
      <c r="E266" s="602">
        <v>0</v>
      </c>
      <c r="F266" s="602">
        <v>850478.6</v>
      </c>
      <c r="G266" s="602">
        <v>11620</v>
      </c>
      <c r="H266" s="602">
        <v>838858.6</v>
      </c>
      <c r="I266" s="602">
        <v>0</v>
      </c>
      <c r="J266" s="602">
        <v>9967.57</v>
      </c>
      <c r="K266" s="602">
        <v>136.69999999999999</v>
      </c>
      <c r="L266" s="602">
        <v>9830.8700000000008</v>
      </c>
      <c r="M266" s="549" t="str">
        <f>VLOOKUP(C266,TB!C:F,3,0)</f>
        <v>Travelling and conveyance</v>
      </c>
      <c r="N266" s="549" t="str">
        <f>VLOOKUP(C266,TB!C:F,4,0)</f>
        <v>Administrative expenses</v>
      </c>
      <c r="P266" s="813"/>
      <c r="Q266" s="813"/>
    </row>
    <row r="267" spans="1:17" ht="14.5">
      <c r="A267" s="552" t="str">
        <f t="shared" si="9"/>
        <v>5</v>
      </c>
      <c r="B267" s="553" t="str">
        <f t="shared" si="10"/>
        <v>50402005</v>
      </c>
      <c r="C267" s="601" t="s">
        <v>520</v>
      </c>
      <c r="D267" s="601" t="s">
        <v>152</v>
      </c>
      <c r="E267" s="602">
        <v>0</v>
      </c>
      <c r="F267" s="602">
        <v>26165063.949999999</v>
      </c>
      <c r="G267" s="602">
        <v>14368550.57</v>
      </c>
      <c r="H267" s="602">
        <v>11796513.380000001</v>
      </c>
      <c r="I267" s="602">
        <v>0</v>
      </c>
      <c r="J267" s="602">
        <v>301432.78000000003</v>
      </c>
      <c r="K267" s="602">
        <v>165149.45000000001</v>
      </c>
      <c r="L267" s="602">
        <v>136283.32999999999</v>
      </c>
      <c r="M267" s="549" t="str">
        <f>VLOOKUP(C267,TB!C:F,3,0)</f>
        <v>Repair and maintenance</v>
      </c>
      <c r="N267" s="549" t="str">
        <f>VLOOKUP(C267,TB!C:F,4,0)</f>
        <v>Administrative expenses</v>
      </c>
      <c r="P267" s="813"/>
      <c r="Q267" s="813"/>
    </row>
    <row r="268" spans="1:17" ht="14.5">
      <c r="A268" s="552" t="str">
        <f t="shared" si="9"/>
        <v>5</v>
      </c>
      <c r="B268" s="553" t="str">
        <f t="shared" si="10"/>
        <v>50402006</v>
      </c>
      <c r="C268" s="601" t="s">
        <v>521</v>
      </c>
      <c r="D268" s="601" t="s">
        <v>153</v>
      </c>
      <c r="E268" s="602">
        <v>0</v>
      </c>
      <c r="F268" s="602">
        <v>2786422.95</v>
      </c>
      <c r="G268" s="602">
        <v>1363516.73</v>
      </c>
      <c r="H268" s="602">
        <v>1422906.22</v>
      </c>
      <c r="I268" s="602">
        <v>0</v>
      </c>
      <c r="J268" s="602">
        <v>32484.46</v>
      </c>
      <c r="K268" s="602">
        <v>16026.88</v>
      </c>
      <c r="L268" s="602">
        <v>16457.580000000002</v>
      </c>
      <c r="M268" s="549" t="str">
        <f>VLOOKUP(C268,TB!C:F,3,0)</f>
        <v>Printing and stationeries</v>
      </c>
      <c r="N268" s="549" t="str">
        <f>VLOOKUP(C268,TB!C:F,4,0)</f>
        <v>Administrative expenses</v>
      </c>
      <c r="P268" s="813"/>
      <c r="Q268" s="813"/>
    </row>
    <row r="269" spans="1:17" ht="14.5">
      <c r="A269" s="552" t="str">
        <f t="shared" si="9"/>
        <v>5</v>
      </c>
      <c r="B269" s="553" t="str">
        <f t="shared" si="10"/>
        <v>50402007</v>
      </c>
      <c r="C269" s="601" t="s">
        <v>522</v>
      </c>
      <c r="D269" s="601" t="s">
        <v>154</v>
      </c>
      <c r="E269" s="602">
        <v>0</v>
      </c>
      <c r="F269" s="602">
        <v>813534.75</v>
      </c>
      <c r="G269" s="602">
        <v>493896</v>
      </c>
      <c r="H269" s="602">
        <v>319638.75</v>
      </c>
      <c r="I269" s="602">
        <v>0</v>
      </c>
      <c r="J269" s="602">
        <v>9414.5300000000007</v>
      </c>
      <c r="K269" s="602">
        <v>5701.52</v>
      </c>
      <c r="L269" s="602">
        <v>3713.01</v>
      </c>
      <c r="M269" s="549" t="str">
        <f>VLOOKUP(C269,TB!C:F,3,0)</f>
        <v>Recruitment and training expenses</v>
      </c>
      <c r="N269" s="549" t="str">
        <f>VLOOKUP(C269,TB!C:F,4,0)</f>
        <v>Administrative expenses</v>
      </c>
      <c r="P269" s="813"/>
      <c r="Q269" s="813"/>
    </row>
    <row r="270" spans="1:17" ht="14.5">
      <c r="A270" s="552" t="str">
        <f t="shared" si="9"/>
        <v>5</v>
      </c>
      <c r="B270" s="553" t="str">
        <f t="shared" si="10"/>
        <v>50402009</v>
      </c>
      <c r="C270" s="601" t="s">
        <v>524</v>
      </c>
      <c r="D270" s="601" t="s">
        <v>156</v>
      </c>
      <c r="E270" s="602">
        <v>0</v>
      </c>
      <c r="F270" s="602">
        <v>1119240.3999999999</v>
      </c>
      <c r="G270" s="602">
        <v>246468.55</v>
      </c>
      <c r="H270" s="602">
        <v>872771.85</v>
      </c>
      <c r="I270" s="602">
        <v>0</v>
      </c>
      <c r="J270" s="602">
        <v>13267.98</v>
      </c>
      <c r="K270" s="602">
        <v>2901.83</v>
      </c>
      <c r="L270" s="602">
        <v>10366.15</v>
      </c>
      <c r="M270" s="549" t="str">
        <f>VLOOKUP(C270,TB!C:F,3,0)</f>
        <v>Insurance expenses</v>
      </c>
      <c r="N270" s="549" t="str">
        <f>VLOOKUP(C270,TB!C:F,4,0)</f>
        <v>Administrative expenses</v>
      </c>
      <c r="P270" s="813"/>
      <c r="Q270" s="813"/>
    </row>
    <row r="271" spans="1:17" ht="14.5">
      <c r="A271" s="552" t="str">
        <f t="shared" si="9"/>
        <v>5</v>
      </c>
      <c r="B271" s="553" t="str">
        <f t="shared" si="10"/>
        <v>50402010</v>
      </c>
      <c r="C271" s="601" t="s">
        <v>525</v>
      </c>
      <c r="D271" s="601" t="s">
        <v>157</v>
      </c>
      <c r="E271" s="602">
        <v>0</v>
      </c>
      <c r="F271" s="602">
        <v>6592873.9299999997</v>
      </c>
      <c r="G271" s="602">
        <v>3986519.15</v>
      </c>
      <c r="H271" s="602">
        <v>2606354.7799999998</v>
      </c>
      <c r="I271" s="602">
        <v>0</v>
      </c>
      <c r="J271" s="602">
        <v>76568.83</v>
      </c>
      <c r="K271" s="602">
        <v>46411.26</v>
      </c>
      <c r="L271" s="602">
        <v>30157.57</v>
      </c>
      <c r="M271" s="549" t="str">
        <f>VLOOKUP(C271,TB!C:F,3,0)</f>
        <v>Rates and taxes</v>
      </c>
      <c r="N271" s="549" t="str">
        <f>VLOOKUP(C271,TB!C:F,4,0)</f>
        <v>Administrative expenses</v>
      </c>
      <c r="P271" s="813"/>
      <c r="Q271" s="813"/>
    </row>
    <row r="272" spans="1:17" ht="14.5">
      <c r="A272" s="552" t="str">
        <f t="shared" si="9"/>
        <v>5</v>
      </c>
      <c r="B272" s="553" t="str">
        <f t="shared" si="10"/>
        <v>50402011</v>
      </c>
      <c r="C272" s="601" t="s">
        <v>526</v>
      </c>
      <c r="D272" s="601" t="s">
        <v>158</v>
      </c>
      <c r="E272" s="602">
        <v>0</v>
      </c>
      <c r="F272" s="602">
        <v>25166974.25</v>
      </c>
      <c r="G272" s="602">
        <v>11821276.6</v>
      </c>
      <c r="H272" s="602">
        <v>13345697.65</v>
      </c>
      <c r="I272" s="602">
        <v>0</v>
      </c>
      <c r="J272" s="602">
        <v>287059.96000000002</v>
      </c>
      <c r="K272" s="602">
        <v>135221.24</v>
      </c>
      <c r="L272" s="602">
        <v>151838.72</v>
      </c>
      <c r="M272" s="549" t="str">
        <f>VLOOKUP(C272,TB!C:F,3,0)</f>
        <v>Professional fees &amp; compliance expenses</v>
      </c>
      <c r="N272" s="549" t="str">
        <f>VLOOKUP(C272,TB!C:F,4,0)</f>
        <v>Administrative expenses</v>
      </c>
      <c r="P272" s="813"/>
      <c r="Q272" s="813"/>
    </row>
    <row r="273" spans="1:17" ht="14.5">
      <c r="A273" s="552" t="str">
        <f t="shared" si="9"/>
        <v>5</v>
      </c>
      <c r="B273" s="553" t="str">
        <f t="shared" si="10"/>
        <v>50402012</v>
      </c>
      <c r="C273" s="601" t="s">
        <v>527</v>
      </c>
      <c r="D273" s="601" t="s">
        <v>159</v>
      </c>
      <c r="E273" s="602">
        <v>0</v>
      </c>
      <c r="F273" s="602">
        <v>51691984.159999996</v>
      </c>
      <c r="G273" s="602">
        <v>44376044.359999999</v>
      </c>
      <c r="H273" s="602">
        <v>7315939.7999999998</v>
      </c>
      <c r="I273" s="602">
        <v>0</v>
      </c>
      <c r="J273" s="602">
        <v>597876.30000000005</v>
      </c>
      <c r="K273" s="602">
        <v>516450.33</v>
      </c>
      <c r="L273" s="602">
        <v>81425.97</v>
      </c>
      <c r="M273" s="549" t="str">
        <f>VLOOKUP(C273,TB!C:F,3,0)</f>
        <v>Professional fees &amp; compliance expenses</v>
      </c>
      <c r="N273" s="549" t="str">
        <f>VLOOKUP(C273,TB!C:F,4,0)</f>
        <v>Administrative expenses</v>
      </c>
      <c r="P273" s="813"/>
      <c r="Q273" s="813"/>
    </row>
    <row r="274" spans="1:17" ht="14.5">
      <c r="A274" s="552" t="str">
        <f t="shared" si="9"/>
        <v>5</v>
      </c>
      <c r="B274" s="553" t="str">
        <f t="shared" si="10"/>
        <v>50402013</v>
      </c>
      <c r="C274" s="601" t="s">
        <v>528</v>
      </c>
      <c r="D274" s="601" t="s">
        <v>160</v>
      </c>
      <c r="E274" s="602">
        <v>0</v>
      </c>
      <c r="F274" s="602">
        <v>15700</v>
      </c>
      <c r="G274" s="602">
        <v>61810</v>
      </c>
      <c r="H274" s="602">
        <v>-46110</v>
      </c>
      <c r="I274" s="602">
        <v>0</v>
      </c>
      <c r="J274" s="602">
        <v>183.43</v>
      </c>
      <c r="K274" s="602">
        <v>728.12</v>
      </c>
      <c r="L274" s="602">
        <v>-544.69000000000005</v>
      </c>
      <c r="M274" s="549" t="str">
        <f>VLOOKUP(C274,TB!C:F,3,0)</f>
        <v>Business development  expenses</v>
      </c>
      <c r="N274" s="549" t="str">
        <f>VLOOKUP(C274,TB!C:F,4,0)</f>
        <v>Administrative expenses</v>
      </c>
      <c r="P274" s="813"/>
      <c r="Q274" s="813"/>
    </row>
    <row r="275" spans="1:17" ht="14.5">
      <c r="A275" s="552" t="str">
        <f t="shared" si="9"/>
        <v>5</v>
      </c>
      <c r="B275" s="553" t="str">
        <f t="shared" si="10"/>
        <v>50402014</v>
      </c>
      <c r="C275" s="601" t="s">
        <v>530</v>
      </c>
      <c r="D275" s="601" t="s">
        <v>161</v>
      </c>
      <c r="E275" s="602">
        <v>0</v>
      </c>
      <c r="F275" s="602">
        <v>5030281.6100000003</v>
      </c>
      <c r="G275" s="602">
        <v>1435866.95</v>
      </c>
      <c r="H275" s="602">
        <v>3594414.66</v>
      </c>
      <c r="I275" s="602">
        <v>0</v>
      </c>
      <c r="J275" s="602">
        <v>58637.29</v>
      </c>
      <c r="K275" s="602">
        <v>16867.52</v>
      </c>
      <c r="L275" s="602">
        <v>41769.769999999997</v>
      </c>
      <c r="M275" s="549" t="str">
        <f>VLOOKUP(C275,TB!C:F,3,0)</f>
        <v>Business development  expenses</v>
      </c>
      <c r="N275" s="549" t="str">
        <f>VLOOKUP(C275,TB!C:F,4,0)</f>
        <v>Administrative expenses</v>
      </c>
      <c r="P275" s="813"/>
      <c r="Q275" s="813"/>
    </row>
    <row r="276" spans="1:17" ht="14.5">
      <c r="A276" s="552" t="str">
        <f t="shared" si="9"/>
        <v>5</v>
      </c>
      <c r="B276" s="553" t="str">
        <f t="shared" si="10"/>
        <v>50402015</v>
      </c>
      <c r="C276" s="601" t="s">
        <v>531</v>
      </c>
      <c r="D276" s="601" t="s">
        <v>162</v>
      </c>
      <c r="E276" s="602">
        <v>0</v>
      </c>
      <c r="F276" s="602">
        <v>4286946.07</v>
      </c>
      <c r="G276" s="602">
        <v>2657700.6</v>
      </c>
      <c r="H276" s="602">
        <v>1629245.47</v>
      </c>
      <c r="I276" s="602">
        <v>0</v>
      </c>
      <c r="J276" s="602">
        <v>48422.07</v>
      </c>
      <c r="K276" s="602">
        <v>30083.02</v>
      </c>
      <c r="L276" s="602">
        <v>18339.05</v>
      </c>
      <c r="M276" s="549" t="str">
        <f>VLOOKUP(C276,TB!C:F,3,0)</f>
        <v>Visa and work permit expenses</v>
      </c>
      <c r="N276" s="549" t="str">
        <f>VLOOKUP(C276,TB!C:F,4,0)</f>
        <v>Administrative expenses</v>
      </c>
      <c r="P276" s="813"/>
      <c r="Q276" s="813"/>
    </row>
    <row r="277" spans="1:17" ht="14.5">
      <c r="A277" s="552" t="str">
        <f t="shared" si="9"/>
        <v>5</v>
      </c>
      <c r="B277" s="553" t="str">
        <f t="shared" si="10"/>
        <v>50402016</v>
      </c>
      <c r="C277" s="601" t="s">
        <v>532</v>
      </c>
      <c r="D277" s="601" t="s">
        <v>163</v>
      </c>
      <c r="E277" s="602">
        <v>0</v>
      </c>
      <c r="F277" s="602">
        <v>113983.67999999999</v>
      </c>
      <c r="G277" s="602">
        <v>60611.9</v>
      </c>
      <c r="H277" s="602">
        <v>53371.78</v>
      </c>
      <c r="I277" s="602">
        <v>0</v>
      </c>
      <c r="J277" s="602">
        <v>1340.3</v>
      </c>
      <c r="K277" s="602">
        <v>722</v>
      </c>
      <c r="L277" s="602">
        <v>618.29999999999995</v>
      </c>
      <c r="M277" s="549" t="str">
        <f>VLOOKUP(C277,TB!C:F,3,0)</f>
        <v>Travelling and conveyance</v>
      </c>
      <c r="N277" s="549" t="str">
        <f>VLOOKUP(C277,TB!C:F,4,0)</f>
        <v>Administrative expenses</v>
      </c>
      <c r="P277" s="813"/>
      <c r="Q277" s="813"/>
    </row>
    <row r="278" spans="1:17" ht="14.5">
      <c r="A278" s="552" t="str">
        <f t="shared" si="9"/>
        <v>5</v>
      </c>
      <c r="B278" s="553" t="str">
        <f t="shared" si="10"/>
        <v>50402019</v>
      </c>
      <c r="C278" s="601" t="s">
        <v>534</v>
      </c>
      <c r="D278" s="601" t="s">
        <v>165</v>
      </c>
      <c r="E278" s="602">
        <v>0</v>
      </c>
      <c r="F278" s="602">
        <v>10230615.140000001</v>
      </c>
      <c r="G278" s="602">
        <v>2147372.5</v>
      </c>
      <c r="H278" s="602">
        <v>8083242.6399999997</v>
      </c>
      <c r="I278" s="602">
        <v>0</v>
      </c>
      <c r="J278" s="602">
        <v>118766.72</v>
      </c>
      <c r="K278" s="602">
        <v>25124.21</v>
      </c>
      <c r="L278" s="602">
        <v>93642.51</v>
      </c>
      <c r="M278" s="549" t="str">
        <f>VLOOKUP(C278,TB!C:F,3,0)</f>
        <v>Security expenses</v>
      </c>
      <c r="N278" s="549" t="str">
        <f>VLOOKUP(C278,TB!C:F,4,0)</f>
        <v>Administrative expenses</v>
      </c>
      <c r="P278" s="813"/>
      <c r="Q278" s="813"/>
    </row>
    <row r="279" spans="1:17" ht="14.5">
      <c r="A279" s="552" t="str">
        <f t="shared" si="9"/>
        <v>5</v>
      </c>
      <c r="B279" s="553" t="str">
        <f t="shared" si="10"/>
        <v>50402020</v>
      </c>
      <c r="C279" s="601" t="s">
        <v>535</v>
      </c>
      <c r="D279" s="601" t="s">
        <v>166</v>
      </c>
      <c r="E279" s="602">
        <v>0</v>
      </c>
      <c r="F279" s="602">
        <v>1696830</v>
      </c>
      <c r="G279" s="602">
        <v>370000</v>
      </c>
      <c r="H279" s="602">
        <v>1326830</v>
      </c>
      <c r="I279" s="602">
        <v>0</v>
      </c>
      <c r="J279" s="602">
        <v>19392.09</v>
      </c>
      <c r="K279" s="602">
        <v>4299.83</v>
      </c>
      <c r="L279" s="602">
        <v>15092.26</v>
      </c>
      <c r="M279" s="549" t="str">
        <f>VLOOKUP(C279,TB!C:F,3,0)</f>
        <v>Business development  expenses</v>
      </c>
      <c r="N279" s="549" t="str">
        <f>VLOOKUP(C279,TB!C:F,4,0)</f>
        <v>Administrative expenses</v>
      </c>
      <c r="P279" s="813"/>
      <c r="Q279" s="813"/>
    </row>
    <row r="280" spans="1:17" ht="14.5">
      <c r="A280" s="552" t="str">
        <f t="shared" si="9"/>
        <v>5</v>
      </c>
      <c r="B280" s="553" t="str">
        <f t="shared" si="10"/>
        <v>50402030</v>
      </c>
      <c r="C280" s="601" t="s">
        <v>537</v>
      </c>
      <c r="D280" s="601" t="s">
        <v>168</v>
      </c>
      <c r="E280" s="602">
        <v>0</v>
      </c>
      <c r="F280" s="602">
        <v>5325.63</v>
      </c>
      <c r="G280" s="602">
        <v>5852.53</v>
      </c>
      <c r="H280" s="602">
        <v>-526.9</v>
      </c>
      <c r="I280" s="602">
        <v>0</v>
      </c>
      <c r="J280" s="602">
        <v>20074.650000000001</v>
      </c>
      <c r="K280" s="602">
        <v>20080.689999999999</v>
      </c>
      <c r="L280" s="602">
        <v>-6.04</v>
      </c>
      <c r="M280" s="549" t="str">
        <f>VLOOKUP(C280,TB!C:F,3,0)</f>
        <v>Prodn  materials consumed-inward cost</v>
      </c>
      <c r="N280" s="549" t="str">
        <f>VLOOKUP(C280,TB!C:F,4,0)</f>
        <v>Production materials consumed</v>
      </c>
      <c r="P280" s="813"/>
      <c r="Q280" s="813"/>
    </row>
    <row r="281" spans="1:17" ht="14.5">
      <c r="A281" s="552" t="str">
        <f t="shared" si="9"/>
        <v>5</v>
      </c>
      <c r="B281" s="553" t="str">
        <f t="shared" si="10"/>
        <v>50402034</v>
      </c>
      <c r="C281" s="601" t="s">
        <v>538</v>
      </c>
      <c r="D281" s="601" t="s">
        <v>169</v>
      </c>
      <c r="E281" s="602">
        <v>0</v>
      </c>
      <c r="F281" s="602">
        <v>24228</v>
      </c>
      <c r="G281" s="602">
        <v>0</v>
      </c>
      <c r="H281" s="602">
        <v>24228</v>
      </c>
      <c r="I281" s="602">
        <v>0</v>
      </c>
      <c r="J281" s="602">
        <v>283.29000000000002</v>
      </c>
      <c r="K281" s="602">
        <v>0</v>
      </c>
      <c r="L281" s="602">
        <v>283.29000000000002</v>
      </c>
      <c r="M281" s="549" t="str">
        <f>VLOOKUP(C281,TB!C:F,3,0)</f>
        <v>Printing and stationeries</v>
      </c>
      <c r="N281" s="549" t="str">
        <f>VLOOKUP(C281,TB!C:F,4,0)</f>
        <v>Administrative expenses</v>
      </c>
      <c r="P281" s="813"/>
      <c r="Q281" s="813"/>
    </row>
    <row r="282" spans="1:17" ht="14.5">
      <c r="A282" s="552" t="str">
        <f t="shared" si="9"/>
        <v>5</v>
      </c>
      <c r="B282" s="553" t="str">
        <f t="shared" si="10"/>
        <v>50402038</v>
      </c>
      <c r="C282" s="601" t="s">
        <v>1132</v>
      </c>
      <c r="D282" s="601" t="s">
        <v>710</v>
      </c>
      <c r="E282" s="602">
        <v>0</v>
      </c>
      <c r="F282" s="602">
        <v>6070805.8700000001</v>
      </c>
      <c r="G282" s="602">
        <v>405258</v>
      </c>
      <c r="H282" s="602">
        <v>5665547.8700000001</v>
      </c>
      <c r="I282" s="602">
        <v>0</v>
      </c>
      <c r="J282" s="602">
        <v>67796.429999999993</v>
      </c>
      <c r="K282" s="602">
        <v>4497.9399999999996</v>
      </c>
      <c r="L282" s="602">
        <v>63298.49</v>
      </c>
      <c r="M282" s="549" t="str">
        <f>VLOOKUP(C282,TB!C:F,3,0)</f>
        <v>Other corporate tax</v>
      </c>
      <c r="N282" s="549" t="str">
        <f>VLOOKUP(C282,TB!C:F,4,0)</f>
        <v>Tax expenses</v>
      </c>
      <c r="P282" s="813"/>
      <c r="Q282" s="813"/>
    </row>
    <row r="283" spans="1:17" ht="14.5">
      <c r="A283" s="552" t="str">
        <f t="shared" si="9"/>
        <v>5</v>
      </c>
      <c r="B283" s="710" t="str">
        <f t="shared" si="10"/>
        <v>50502001</v>
      </c>
      <c r="C283" s="601" t="s">
        <v>540</v>
      </c>
      <c r="D283" s="601" t="s">
        <v>170</v>
      </c>
      <c r="E283" s="602">
        <v>0</v>
      </c>
      <c r="F283" s="602">
        <v>19299456.899999999</v>
      </c>
      <c r="G283" s="602">
        <v>11005972.300000001</v>
      </c>
      <c r="H283" s="602">
        <v>8293484.5999999996</v>
      </c>
      <c r="I283" s="602">
        <v>0</v>
      </c>
      <c r="J283" s="602">
        <v>222256.57</v>
      </c>
      <c r="K283" s="602">
        <v>127135.5</v>
      </c>
      <c r="L283" s="602">
        <v>95121.07</v>
      </c>
      <c r="M283" s="549" t="str">
        <f>VLOOKUP(C283,TB!C:F,3,0)</f>
        <v>Marine insurance</v>
      </c>
      <c r="N283" s="549" t="str">
        <f>VLOOKUP(C283,TB!C:F,4,0)</f>
        <v>Selling and distribution expenses</v>
      </c>
      <c r="P283" s="813"/>
      <c r="Q283" s="813"/>
    </row>
    <row r="284" spans="1:17" ht="14.5">
      <c r="A284" s="552" t="str">
        <f t="shared" si="9"/>
        <v>5</v>
      </c>
      <c r="B284" s="553" t="str">
        <f t="shared" si="10"/>
        <v>50502002</v>
      </c>
      <c r="C284" s="601" t="s">
        <v>541</v>
      </c>
      <c r="D284" s="601" t="s">
        <v>171</v>
      </c>
      <c r="E284" s="602">
        <v>0</v>
      </c>
      <c r="F284" s="602">
        <v>7660191.6399999997</v>
      </c>
      <c r="G284" s="602">
        <v>4188344.45</v>
      </c>
      <c r="H284" s="602">
        <v>3471847.19</v>
      </c>
      <c r="I284" s="602">
        <v>0</v>
      </c>
      <c r="J284" s="602">
        <v>88922.07</v>
      </c>
      <c r="K284" s="602">
        <v>48798.5</v>
      </c>
      <c r="L284" s="602">
        <v>40123.57</v>
      </c>
      <c r="M284" s="549" t="str">
        <f>VLOOKUP(C284,TB!C:F,3,0)</f>
        <v>Courier expenses</v>
      </c>
      <c r="N284" s="549" t="str">
        <f>VLOOKUP(C284,TB!C:F,4,0)</f>
        <v>Selling and distribution expenses</v>
      </c>
      <c r="P284" s="813"/>
      <c r="Q284" s="813"/>
    </row>
    <row r="285" spans="1:17" ht="14.5">
      <c r="A285" s="552" t="str">
        <f t="shared" si="9"/>
        <v>5</v>
      </c>
      <c r="B285" s="553" t="str">
        <f t="shared" si="10"/>
        <v>50502003</v>
      </c>
      <c r="C285" s="601" t="s">
        <v>542</v>
      </c>
      <c r="D285" s="601" t="s">
        <v>65</v>
      </c>
      <c r="E285" s="602">
        <v>0</v>
      </c>
      <c r="F285" s="602">
        <v>97200285</v>
      </c>
      <c r="G285" s="602">
        <v>59939844.390000001</v>
      </c>
      <c r="H285" s="602">
        <v>37260440.609999999</v>
      </c>
      <c r="I285" s="602">
        <v>0</v>
      </c>
      <c r="J285" s="602">
        <v>1125839.48</v>
      </c>
      <c r="K285" s="602">
        <v>697485.08</v>
      </c>
      <c r="L285" s="602">
        <v>428354.4</v>
      </c>
      <c r="M285" s="549" t="str">
        <f>VLOOKUP(C285,TB!C:F,3,0)</f>
        <v>Clearing and forwarding charges</v>
      </c>
      <c r="N285" s="549" t="str">
        <f>VLOOKUP(C285,TB!C:F,4,0)</f>
        <v>Selling and distribution expenses</v>
      </c>
      <c r="P285" s="813"/>
      <c r="Q285" s="813"/>
    </row>
    <row r="286" spans="1:17" ht="14.5">
      <c r="A286" s="552" t="str">
        <f t="shared" si="9"/>
        <v>5</v>
      </c>
      <c r="B286" s="553" t="str">
        <f t="shared" si="10"/>
        <v>50502004</v>
      </c>
      <c r="C286" s="601" t="s">
        <v>544</v>
      </c>
      <c r="D286" s="601" t="s">
        <v>172</v>
      </c>
      <c r="E286" s="602">
        <v>0</v>
      </c>
      <c r="F286" s="602">
        <v>18682779.620000001</v>
      </c>
      <c r="G286" s="602">
        <v>22267296.75</v>
      </c>
      <c r="H286" s="602">
        <v>-3584517.13</v>
      </c>
      <c r="I286" s="602">
        <v>0</v>
      </c>
      <c r="J286" s="602">
        <v>219405.85</v>
      </c>
      <c r="K286" s="602">
        <v>261190.72</v>
      </c>
      <c r="L286" s="602">
        <v>-41784.870000000003</v>
      </c>
      <c r="M286" s="549" t="str">
        <f>VLOOKUP(C286,TB!C:F,3,0)</f>
        <v>Freight expenses</v>
      </c>
      <c r="N286" s="549" t="str">
        <f>VLOOKUP(C286,TB!C:F,4,0)</f>
        <v>Selling and distribution expenses</v>
      </c>
      <c r="P286" s="813"/>
      <c r="Q286" s="813"/>
    </row>
    <row r="287" spans="1:17" ht="14.5">
      <c r="A287" s="552" t="str">
        <f t="shared" si="9"/>
        <v>5</v>
      </c>
      <c r="B287" s="553" t="str">
        <f t="shared" si="10"/>
        <v>50502005</v>
      </c>
      <c r="C287" s="601" t="s">
        <v>1133</v>
      </c>
      <c r="D287" s="601" t="s">
        <v>613</v>
      </c>
      <c r="E287" s="602">
        <v>0</v>
      </c>
      <c r="F287" s="602">
        <v>18427104.27</v>
      </c>
      <c r="G287" s="602">
        <v>0</v>
      </c>
      <c r="H287" s="602">
        <v>18427104.27</v>
      </c>
      <c r="I287" s="602">
        <v>0</v>
      </c>
      <c r="J287" s="602">
        <v>212421.24</v>
      </c>
      <c r="K287" s="602">
        <v>0</v>
      </c>
      <c r="L287" s="602">
        <v>212421.24</v>
      </c>
      <c r="M287" s="549" t="str">
        <f>VLOOKUP(C287,TB!C:F,3,0)</f>
        <v>Freight expenses</v>
      </c>
      <c r="N287" s="549" t="str">
        <f>VLOOKUP(C287,TB!C:F,4,0)</f>
        <v>Selling and distribution expenses</v>
      </c>
      <c r="P287" s="813"/>
      <c r="Q287" s="813"/>
    </row>
    <row r="288" spans="1:17" ht="14.5">
      <c r="A288" s="552" t="str">
        <f t="shared" si="9"/>
        <v>5</v>
      </c>
      <c r="B288" s="710" t="str">
        <f t="shared" si="10"/>
        <v>50502008</v>
      </c>
      <c r="C288" s="601" t="s">
        <v>547</v>
      </c>
      <c r="D288" s="601" t="s">
        <v>175</v>
      </c>
      <c r="E288" s="602">
        <v>0</v>
      </c>
      <c r="F288" s="602">
        <v>22067834.5</v>
      </c>
      <c r="G288" s="602">
        <v>8961941.4499999993</v>
      </c>
      <c r="H288" s="602">
        <v>13105893.050000001</v>
      </c>
      <c r="I288" s="602">
        <v>0</v>
      </c>
      <c r="J288" s="602">
        <v>257061.61</v>
      </c>
      <c r="K288" s="602">
        <v>105372.19</v>
      </c>
      <c r="L288" s="602">
        <v>151689.42000000001</v>
      </c>
      <c r="M288" s="549" t="str">
        <f>VLOOKUP(C288,TB!C:F,3,0)</f>
        <v>Freight expenses</v>
      </c>
      <c r="N288" s="549" t="str">
        <f>VLOOKUP(C288,TB!C:F,4,0)</f>
        <v>Selling and distribution expenses</v>
      </c>
      <c r="P288" s="813"/>
      <c r="Q288" s="813"/>
    </row>
    <row r="289" spans="1:17" ht="14.5">
      <c r="A289" s="552" t="str">
        <f t="shared" si="9"/>
        <v>5</v>
      </c>
      <c r="B289" s="553" t="str">
        <f t="shared" si="10"/>
        <v>50503001</v>
      </c>
      <c r="C289" s="601" t="s">
        <v>548</v>
      </c>
      <c r="D289" s="601" t="s">
        <v>176</v>
      </c>
      <c r="E289" s="602">
        <v>0</v>
      </c>
      <c r="F289" s="602">
        <v>93977716.299999997</v>
      </c>
      <c r="G289" s="602">
        <v>57385165.649999999</v>
      </c>
      <c r="H289" s="602">
        <v>36592550.649999999</v>
      </c>
      <c r="I289" s="602">
        <v>0</v>
      </c>
      <c r="J289" s="602">
        <v>1084397</v>
      </c>
      <c r="K289" s="602">
        <v>664171.51</v>
      </c>
      <c r="L289" s="602">
        <v>420225.49</v>
      </c>
      <c r="M289" s="549" t="str">
        <f>VLOOKUP(C289,TB!C:F,3,0)</f>
        <v>Prodn  materials consumed-inward cost</v>
      </c>
      <c r="N289" s="549" t="str">
        <f>VLOOKUP(C289,TB!C:F,4,0)</f>
        <v>Production materials consumed</v>
      </c>
      <c r="P289" s="813"/>
      <c r="Q289" s="813"/>
    </row>
    <row r="290" spans="1:17" ht="14.5">
      <c r="A290" s="552" t="str">
        <f t="shared" si="9"/>
        <v>5</v>
      </c>
      <c r="B290" s="553" t="str">
        <f t="shared" si="10"/>
        <v>50503003</v>
      </c>
      <c r="C290" s="601" t="s">
        <v>550</v>
      </c>
      <c r="D290" s="601" t="s">
        <v>178</v>
      </c>
      <c r="E290" s="602">
        <v>0</v>
      </c>
      <c r="F290" s="602">
        <v>120491249.39</v>
      </c>
      <c r="G290" s="602">
        <v>66423581.460000001</v>
      </c>
      <c r="H290" s="602">
        <v>54067667.93</v>
      </c>
      <c r="I290" s="602">
        <v>0</v>
      </c>
      <c r="J290" s="602">
        <v>1388940.02</v>
      </c>
      <c r="K290" s="602">
        <v>768772.89</v>
      </c>
      <c r="L290" s="602">
        <v>620167.13</v>
      </c>
      <c r="M290" s="549" t="str">
        <f>VLOOKUP(C290,TB!C:F,3,0)</f>
        <v>Prodn  materials consumed-inward cost</v>
      </c>
      <c r="N290" s="549" t="str">
        <f>VLOOKUP(C290,TB!C:F,4,0)</f>
        <v>Production materials consumed</v>
      </c>
      <c r="P290" s="813"/>
      <c r="Q290" s="813"/>
    </row>
    <row r="291" spans="1:17" ht="14.5">
      <c r="A291" s="552" t="str">
        <f t="shared" si="9"/>
        <v>5</v>
      </c>
      <c r="B291" s="553" t="str">
        <f t="shared" si="10"/>
        <v>50503004</v>
      </c>
      <c r="C291" s="601" t="s">
        <v>636</v>
      </c>
      <c r="D291" s="601" t="s">
        <v>198</v>
      </c>
      <c r="E291" s="602">
        <v>0</v>
      </c>
      <c r="F291" s="602">
        <v>1048136.71</v>
      </c>
      <c r="G291" s="602">
        <v>221846.45</v>
      </c>
      <c r="H291" s="602">
        <v>826290.26</v>
      </c>
      <c r="I291" s="602">
        <v>0</v>
      </c>
      <c r="J291" s="602">
        <v>12179.73</v>
      </c>
      <c r="K291" s="602">
        <v>2639</v>
      </c>
      <c r="L291" s="602">
        <v>9540.73</v>
      </c>
      <c r="M291" s="549" t="str">
        <f>VLOOKUP(C291,TB!C:F,3,0)</f>
        <v>Prodn  materials consumed-inward cost</v>
      </c>
      <c r="N291" s="549" t="str">
        <f>VLOOKUP(C291,TB!C:F,4,0)</f>
        <v>Production materials consumed</v>
      </c>
      <c r="P291" s="813"/>
      <c r="Q291" s="813"/>
    </row>
    <row r="292" spans="1:17" ht="14.5">
      <c r="A292" s="552" t="str">
        <f t="shared" si="9"/>
        <v>5</v>
      </c>
      <c r="B292" s="553" t="str">
        <f t="shared" si="10"/>
        <v>50503005</v>
      </c>
      <c r="C292" s="601" t="s">
        <v>637</v>
      </c>
      <c r="D292" s="601" t="s">
        <v>551</v>
      </c>
      <c r="E292" s="602">
        <v>0</v>
      </c>
      <c r="F292" s="602">
        <v>57118.75</v>
      </c>
      <c r="G292" s="602">
        <v>0</v>
      </c>
      <c r="H292" s="602">
        <v>57118.75</v>
      </c>
      <c r="I292" s="602">
        <v>0</v>
      </c>
      <c r="J292" s="602">
        <v>672.38</v>
      </c>
      <c r="K292" s="602">
        <v>0</v>
      </c>
      <c r="L292" s="602">
        <v>672.38</v>
      </c>
      <c r="M292" s="549" t="str">
        <f>VLOOKUP(C292,TB!C:F,3,0)</f>
        <v>Prodn  materials consumed-inward cost</v>
      </c>
      <c r="N292" s="549" t="str">
        <f>VLOOKUP(C292,TB!C:F,4,0)</f>
        <v>Production materials consumed</v>
      </c>
      <c r="P292" s="813"/>
      <c r="Q292" s="813"/>
    </row>
    <row r="293" spans="1:17" ht="14.5">
      <c r="A293" s="552" t="str">
        <f t="shared" si="9"/>
        <v>5</v>
      </c>
      <c r="B293" s="553" t="str">
        <f t="shared" si="10"/>
        <v>50503006</v>
      </c>
      <c r="C293" s="601" t="s">
        <v>552</v>
      </c>
      <c r="D293" s="601" t="s">
        <v>202</v>
      </c>
      <c r="E293" s="602">
        <v>0</v>
      </c>
      <c r="F293" s="602">
        <v>259710.4</v>
      </c>
      <c r="G293" s="602">
        <v>259710.4</v>
      </c>
      <c r="H293" s="602">
        <v>0</v>
      </c>
      <c r="I293" s="602">
        <v>0</v>
      </c>
      <c r="J293" s="602">
        <v>3045.69</v>
      </c>
      <c r="K293" s="602">
        <v>3045.69</v>
      </c>
      <c r="L293" s="602">
        <v>0</v>
      </c>
      <c r="M293" s="549" t="str">
        <f>VLOOKUP(C293,TB!C:F,3,0)</f>
        <v>Prodn  materials consumed-inward cost</v>
      </c>
      <c r="N293" s="549" t="str">
        <f>VLOOKUP(C293,TB!C:F,4,0)</f>
        <v>Production materials consumed</v>
      </c>
      <c r="P293" s="813"/>
      <c r="Q293" s="813"/>
    </row>
    <row r="294" spans="1:17" ht="14.5">
      <c r="A294" s="552" t="str">
        <f t="shared" si="9"/>
        <v>5</v>
      </c>
      <c r="B294" s="553" t="str">
        <f t="shared" si="10"/>
        <v>50503008</v>
      </c>
      <c r="C294" s="601" t="s">
        <v>554</v>
      </c>
      <c r="D294" s="601" t="s">
        <v>301</v>
      </c>
      <c r="E294" s="602">
        <v>0</v>
      </c>
      <c r="F294" s="602">
        <v>861387.77</v>
      </c>
      <c r="G294" s="602">
        <v>717823.4</v>
      </c>
      <c r="H294" s="602">
        <v>143564.37</v>
      </c>
      <c r="I294" s="602">
        <v>0</v>
      </c>
      <c r="J294" s="602">
        <v>9943.82</v>
      </c>
      <c r="K294" s="602">
        <v>8333.17</v>
      </c>
      <c r="L294" s="602">
        <v>1610.65</v>
      </c>
      <c r="M294" s="549" t="str">
        <f>VLOOKUP(C294,TB!C:F,3,0)</f>
        <v>Prodn  materials consumed-inward cost</v>
      </c>
      <c r="N294" s="549" t="str">
        <f>VLOOKUP(C294,TB!C:F,4,0)</f>
        <v>Production materials consumed</v>
      </c>
      <c r="P294" s="813"/>
      <c r="Q294" s="813"/>
    </row>
    <row r="295" spans="1:17" ht="14.5">
      <c r="A295" s="552" t="str">
        <f t="shared" si="9"/>
        <v>5</v>
      </c>
      <c r="B295" s="553" t="str">
        <f t="shared" si="10"/>
        <v>50504002</v>
      </c>
      <c r="C295" s="601" t="s">
        <v>555</v>
      </c>
      <c r="D295" s="601" t="s">
        <v>180</v>
      </c>
      <c r="E295" s="602">
        <v>0</v>
      </c>
      <c r="F295" s="602">
        <v>195195.3</v>
      </c>
      <c r="G295" s="602">
        <v>9872.08</v>
      </c>
      <c r="H295" s="602">
        <v>185323.22</v>
      </c>
      <c r="I295" s="602">
        <v>0</v>
      </c>
      <c r="J295" s="602">
        <v>2242.54</v>
      </c>
      <c r="K295" s="602">
        <v>116.55</v>
      </c>
      <c r="L295" s="602">
        <v>2125.9899999999998</v>
      </c>
      <c r="M295" s="549" t="str">
        <f>VLOOKUP(C295,TB!C:F,3,0)</f>
        <v>Prodn  materials consumed-inward cost</v>
      </c>
      <c r="N295" s="549" t="str">
        <f>VLOOKUP(C295,TB!C:F,4,0)</f>
        <v>Production materials consumed</v>
      </c>
      <c r="P295" s="813"/>
      <c r="Q295" s="813"/>
    </row>
    <row r="296" spans="1:17" ht="14.5">
      <c r="A296" s="552" t="str">
        <f t="shared" si="9"/>
        <v>5</v>
      </c>
      <c r="B296" s="553" t="str">
        <f t="shared" si="10"/>
        <v>50602001</v>
      </c>
      <c r="C296" s="601" t="s">
        <v>556</v>
      </c>
      <c r="D296" s="601" t="s">
        <v>181</v>
      </c>
      <c r="E296" s="602">
        <v>0</v>
      </c>
      <c r="F296" s="602">
        <v>21669010.559999999</v>
      </c>
      <c r="G296" s="602">
        <v>3506</v>
      </c>
      <c r="H296" s="602">
        <v>21665504.559999999</v>
      </c>
      <c r="I296" s="602">
        <v>0</v>
      </c>
      <c r="J296" s="602">
        <v>251182.04</v>
      </c>
      <c r="K296" s="602">
        <v>41.26</v>
      </c>
      <c r="L296" s="602">
        <v>251140.78</v>
      </c>
      <c r="M296" s="549" t="str">
        <f>VLOOKUP(C296,TB!C:F,3,0)</f>
        <v>Prodn  materials consumed-inward cost</v>
      </c>
      <c r="N296" s="549" t="str">
        <f>VLOOKUP(C296,TB!C:F,4,0)</f>
        <v>Production materials consumed</v>
      </c>
      <c r="P296" s="813"/>
      <c r="Q296" s="813"/>
    </row>
    <row r="297" spans="1:17" ht="14.5">
      <c r="A297" s="552" t="str">
        <f t="shared" si="9"/>
        <v>5</v>
      </c>
      <c r="B297" s="553" t="str">
        <f t="shared" si="10"/>
        <v>50602002</v>
      </c>
      <c r="C297" s="601" t="s">
        <v>557</v>
      </c>
      <c r="D297" s="601" t="s">
        <v>182</v>
      </c>
      <c r="E297" s="602">
        <v>0</v>
      </c>
      <c r="F297" s="602">
        <v>2492219.13</v>
      </c>
      <c r="G297" s="602">
        <v>5544.5</v>
      </c>
      <c r="H297" s="602">
        <v>2486674.63</v>
      </c>
      <c r="I297" s="602">
        <v>0</v>
      </c>
      <c r="J297" s="602">
        <v>28891.89</v>
      </c>
      <c r="K297" s="602">
        <v>64.819999999999993</v>
      </c>
      <c r="L297" s="602">
        <v>28827.07</v>
      </c>
      <c r="M297" s="549" t="str">
        <f>VLOOKUP(C297,TB!C:F,3,0)</f>
        <v>Export related bank charges</v>
      </c>
      <c r="N297" s="549" t="str">
        <f>VLOOKUP(C297,TB!C:F,4,0)</f>
        <v>Selling and distribution expenses</v>
      </c>
      <c r="P297" s="813"/>
      <c r="Q297" s="813"/>
    </row>
    <row r="298" spans="1:17" ht="14.5">
      <c r="A298" s="552" t="str">
        <f t="shared" si="9"/>
        <v>5</v>
      </c>
      <c r="B298" s="553" t="str">
        <f t="shared" si="10"/>
        <v>50602003</v>
      </c>
      <c r="C298" s="601" t="s">
        <v>558</v>
      </c>
      <c r="D298" s="601" t="s">
        <v>66</v>
      </c>
      <c r="E298" s="602">
        <v>0</v>
      </c>
      <c r="F298" s="602">
        <v>1676040.89</v>
      </c>
      <c r="G298" s="602">
        <v>308217.11</v>
      </c>
      <c r="H298" s="602">
        <v>1367823.78</v>
      </c>
      <c r="I298" s="602">
        <v>0</v>
      </c>
      <c r="J298" s="602">
        <v>19471.099999999999</v>
      </c>
      <c r="K298" s="602">
        <v>3599.76</v>
      </c>
      <c r="L298" s="602">
        <v>15871.34</v>
      </c>
      <c r="M298" s="549" t="str">
        <f>VLOOKUP(C298,TB!C:F,3,0)</f>
        <v>Bank charges</v>
      </c>
      <c r="N298" s="549" t="str">
        <f>VLOOKUP(C298,TB!C:F,4,0)</f>
        <v>Financial expenses</v>
      </c>
      <c r="P298" s="813"/>
      <c r="Q298" s="813"/>
    </row>
    <row r="299" spans="1:17" ht="14.5">
      <c r="A299" s="552" t="str">
        <f t="shared" si="9"/>
        <v>5</v>
      </c>
      <c r="B299" s="553" t="str">
        <f t="shared" si="10"/>
        <v>50602004</v>
      </c>
      <c r="C299" s="601" t="s">
        <v>559</v>
      </c>
      <c r="D299" s="601" t="s">
        <v>183</v>
      </c>
      <c r="E299" s="602">
        <v>0</v>
      </c>
      <c r="F299" s="602">
        <v>788796.93</v>
      </c>
      <c r="G299" s="602">
        <v>10895.48</v>
      </c>
      <c r="H299" s="602">
        <v>777901.45</v>
      </c>
      <c r="I299" s="602">
        <v>0</v>
      </c>
      <c r="J299" s="602">
        <v>9255.6299999999992</v>
      </c>
      <c r="K299" s="602">
        <v>128.78</v>
      </c>
      <c r="L299" s="602">
        <v>9126.85</v>
      </c>
      <c r="M299" s="549" t="str">
        <f>VLOOKUP(C299,TB!C:F,3,0)</f>
        <v>Export related bank charges</v>
      </c>
      <c r="N299" s="549" t="str">
        <f>VLOOKUP(C299,TB!C:F,4,0)</f>
        <v>Selling and distribution expenses</v>
      </c>
      <c r="P299" s="813"/>
      <c r="Q299" s="813"/>
    </row>
    <row r="300" spans="1:17" ht="14.5">
      <c r="A300" s="552" t="str">
        <f t="shared" ref="A300:A301" si="11">LEFT(B300,1)</f>
        <v>5</v>
      </c>
      <c r="B300" s="553" t="str">
        <f t="shared" ref="B300:B301" si="12">RIGHT(C300,8)</f>
        <v>50603001</v>
      </c>
      <c r="C300" s="601" t="s">
        <v>1135</v>
      </c>
      <c r="D300" s="601" t="s">
        <v>654</v>
      </c>
      <c r="E300" s="602">
        <v>0</v>
      </c>
      <c r="F300" s="602">
        <v>5368435.51</v>
      </c>
      <c r="G300" s="602">
        <v>3220908.25</v>
      </c>
      <c r="H300" s="602">
        <v>2147527.2599999998</v>
      </c>
      <c r="I300" s="602">
        <v>0</v>
      </c>
      <c r="J300" s="602">
        <v>63344.93</v>
      </c>
      <c r="K300" s="602">
        <v>38033</v>
      </c>
      <c r="L300" s="602">
        <v>25311.93</v>
      </c>
      <c r="M300" s="549" t="str">
        <f>VLOOKUP(C300,TB!C:F,3,0)</f>
        <v>Prodn  materials consumed-inward cost</v>
      </c>
      <c r="N300" s="549" t="str">
        <f>VLOOKUP(C300,TB!C:F,4,0)</f>
        <v>Production materials consumed</v>
      </c>
      <c r="P300" s="813"/>
      <c r="Q300" s="813"/>
    </row>
    <row r="301" spans="1:17" ht="14.5">
      <c r="A301" s="552" t="str">
        <f t="shared" si="11"/>
        <v>5</v>
      </c>
      <c r="B301" s="553" t="str">
        <f t="shared" si="12"/>
        <v>50603002</v>
      </c>
      <c r="C301" s="601" t="s">
        <v>1136</v>
      </c>
      <c r="D301" s="601" t="s">
        <v>1137</v>
      </c>
      <c r="E301" s="602">
        <v>0</v>
      </c>
      <c r="F301" s="602">
        <v>8144916.5599999996</v>
      </c>
      <c r="G301" s="602">
        <v>5924351.8700000001</v>
      </c>
      <c r="H301" s="602">
        <v>2220564.69</v>
      </c>
      <c r="I301" s="602">
        <v>0</v>
      </c>
      <c r="J301" s="602">
        <v>93821.4</v>
      </c>
      <c r="K301" s="602">
        <v>69299.13</v>
      </c>
      <c r="L301" s="602">
        <v>24522.27</v>
      </c>
      <c r="M301" s="549" t="str">
        <f>VLOOKUP(C301,TB!C:F,3,0)</f>
        <v>Prodn  materials consumed-inward cost</v>
      </c>
      <c r="N301" s="549" t="str">
        <f>VLOOKUP(C301,TB!C:F,4,0)</f>
        <v>Production materials consumed</v>
      </c>
      <c r="P301" s="813"/>
      <c r="Q301" s="813"/>
    </row>
    <row r="302" spans="1:17" ht="14.5">
      <c r="A302" s="552" t="str">
        <f t="shared" ref="A302:A304" si="13">LEFT(B302,1)</f>
        <v>5</v>
      </c>
      <c r="B302" s="553" t="str">
        <f t="shared" ref="B302:B304" si="14">RIGHT(C302,8)</f>
        <v>50603008</v>
      </c>
      <c r="C302" s="601" t="s">
        <v>2391</v>
      </c>
      <c r="D302" s="601" t="s">
        <v>2392</v>
      </c>
      <c r="E302" s="602">
        <v>0</v>
      </c>
      <c r="F302" s="602">
        <v>200901.05</v>
      </c>
      <c r="G302" s="602">
        <v>0</v>
      </c>
      <c r="H302" s="602">
        <v>200901.05</v>
      </c>
      <c r="I302" s="602">
        <v>0</v>
      </c>
      <c r="J302" s="602">
        <v>2253.52</v>
      </c>
      <c r="K302" s="602">
        <v>0</v>
      </c>
      <c r="L302" s="602">
        <v>2253.52</v>
      </c>
      <c r="M302" s="549" t="str">
        <f>VLOOKUP(C302,TB!C:F,3,0)</f>
        <v>Interest on term loan</v>
      </c>
      <c r="N302" s="549" t="str">
        <f>VLOOKUP(C302,TB!C:F,4,0)</f>
        <v>Financial expenses</v>
      </c>
      <c r="P302" s="813"/>
      <c r="Q302" s="813"/>
    </row>
    <row r="303" spans="1:17" ht="14.5">
      <c r="A303" s="552" t="str">
        <f t="shared" si="13"/>
        <v>5</v>
      </c>
      <c r="B303" s="553" t="str">
        <f t="shared" si="14"/>
        <v>50603013</v>
      </c>
      <c r="C303" s="601" t="s">
        <v>638</v>
      </c>
      <c r="D303" s="601" t="s">
        <v>611</v>
      </c>
      <c r="E303" s="602">
        <v>0</v>
      </c>
      <c r="F303" s="602">
        <v>7936264.6200000001</v>
      </c>
      <c r="G303" s="602">
        <v>2685414.62</v>
      </c>
      <c r="H303" s="602">
        <v>5250850</v>
      </c>
      <c r="I303" s="602">
        <v>0</v>
      </c>
      <c r="J303" s="602">
        <v>91680.68</v>
      </c>
      <c r="K303" s="602">
        <v>31653.43</v>
      </c>
      <c r="L303" s="602">
        <v>60027.25</v>
      </c>
      <c r="M303" s="549" t="str">
        <f>VLOOKUP(C303,TB!C:F,3,0)</f>
        <v>Interest on term loan</v>
      </c>
      <c r="N303" s="549" t="str">
        <f>VLOOKUP(C303,TB!C:F,4,0)</f>
        <v>Financial expenses</v>
      </c>
      <c r="P303" s="813"/>
      <c r="Q303" s="813"/>
    </row>
    <row r="304" spans="1:17" ht="14.5">
      <c r="A304" s="552" t="str">
        <f t="shared" si="13"/>
        <v>5</v>
      </c>
      <c r="B304" s="553" t="str">
        <f t="shared" si="14"/>
        <v>50603015</v>
      </c>
      <c r="C304" s="601" t="s">
        <v>1345</v>
      </c>
      <c r="D304" s="601" t="s">
        <v>1346</v>
      </c>
      <c r="E304" s="602">
        <v>0</v>
      </c>
      <c r="F304" s="602">
        <v>6523128.3399999999</v>
      </c>
      <c r="G304" s="602">
        <v>3160045.9</v>
      </c>
      <c r="H304" s="602">
        <v>3363082.44</v>
      </c>
      <c r="I304" s="602">
        <v>0</v>
      </c>
      <c r="J304" s="602">
        <v>76470.679999999993</v>
      </c>
      <c r="K304" s="602">
        <v>37642</v>
      </c>
      <c r="L304" s="602">
        <v>38828.68</v>
      </c>
      <c r="M304" s="549" t="str">
        <f>VLOOKUP(C304,TB!C:F,3,0)</f>
        <v>Interest on Govt. Stimulus loan</v>
      </c>
      <c r="N304" s="549" t="str">
        <f>VLOOKUP(C304,TB!C:F,4,0)</f>
        <v>Financial expenses</v>
      </c>
      <c r="P304" s="813"/>
      <c r="Q304" s="813"/>
    </row>
    <row r="305" spans="1:17" ht="14.5">
      <c r="A305" s="552" t="str">
        <f t="shared" ref="A305:A308" si="15">LEFT(B305,1)</f>
        <v>5</v>
      </c>
      <c r="B305" s="553" t="str">
        <f t="shared" ref="B305:B308" si="16">RIGHT(C305,8)</f>
        <v>50603016</v>
      </c>
      <c r="C305" s="601" t="s">
        <v>1138</v>
      </c>
      <c r="D305" s="601" t="s">
        <v>745</v>
      </c>
      <c r="E305" s="602">
        <v>0</v>
      </c>
      <c r="F305" s="602">
        <v>543321.12</v>
      </c>
      <c r="G305" s="602">
        <v>21367.5</v>
      </c>
      <c r="H305" s="602">
        <v>521953.62</v>
      </c>
      <c r="I305" s="602">
        <v>0</v>
      </c>
      <c r="J305" s="602">
        <v>6471.96</v>
      </c>
      <c r="K305" s="602">
        <v>231</v>
      </c>
      <c r="L305" s="602">
        <v>6240.96</v>
      </c>
      <c r="M305" s="549" t="str">
        <f>VLOOKUP(C305,TB!C:F,3,0)</f>
        <v>Interest on lease liability</v>
      </c>
      <c r="N305" s="549" t="str">
        <f>VLOOKUP(C305,TB!C:F,4,0)</f>
        <v>Financial expenses</v>
      </c>
      <c r="P305" s="813"/>
      <c r="Q305" s="813"/>
    </row>
    <row r="306" spans="1:17" ht="14.5">
      <c r="A306" s="552" t="str">
        <f t="shared" si="15"/>
        <v>5</v>
      </c>
      <c r="B306" s="553" t="str">
        <f t="shared" si="16"/>
        <v>50605001</v>
      </c>
      <c r="C306" s="601" t="s">
        <v>560</v>
      </c>
      <c r="D306" s="601" t="s">
        <v>184</v>
      </c>
      <c r="E306" s="602">
        <v>0</v>
      </c>
      <c r="F306" s="602">
        <v>13803659.52</v>
      </c>
      <c r="G306" s="602">
        <v>13732030.92</v>
      </c>
      <c r="H306" s="602">
        <v>71628.600000000006</v>
      </c>
      <c r="I306" s="602">
        <v>0</v>
      </c>
      <c r="J306" s="602">
        <v>116675.94</v>
      </c>
      <c r="K306" s="602">
        <v>116386.52</v>
      </c>
      <c r="L306" s="602">
        <v>289.42</v>
      </c>
      <c r="M306" s="549" t="str">
        <f>VLOOKUP(C306,TB!C:F,3,0)</f>
        <v>Exchange Rate Loss-U</v>
      </c>
      <c r="N306" s="549" t="str">
        <f>VLOOKUP(C306,TB!C:F,4,0)</f>
        <v>Exchange gain/ (loss)</v>
      </c>
      <c r="P306" s="813"/>
      <c r="Q306" s="813"/>
    </row>
    <row r="307" spans="1:17" ht="14.5">
      <c r="A307" s="552" t="str">
        <f t="shared" si="15"/>
        <v>5</v>
      </c>
      <c r="B307" s="553" t="str">
        <f t="shared" si="16"/>
        <v>50605002</v>
      </c>
      <c r="C307" s="601" t="s">
        <v>561</v>
      </c>
      <c r="D307" s="601" t="s">
        <v>185</v>
      </c>
      <c r="E307" s="602">
        <v>0</v>
      </c>
      <c r="F307" s="602">
        <v>186186321.11000001</v>
      </c>
      <c r="G307" s="602">
        <v>7014481.6100000003</v>
      </c>
      <c r="H307" s="602">
        <v>179171839.5</v>
      </c>
      <c r="I307" s="602">
        <v>0</v>
      </c>
      <c r="J307" s="602">
        <v>1229495.8400000001</v>
      </c>
      <c r="K307" s="602">
        <v>21399.17</v>
      </c>
      <c r="L307" s="602">
        <v>1208096.67</v>
      </c>
      <c r="M307" s="549" t="str">
        <f>VLOOKUP(C307,TB!C:F,3,0)</f>
        <v>Prodn  materials consumed-inward cost</v>
      </c>
      <c r="N307" s="549" t="str">
        <f>VLOOKUP(C307,TB!C:F,4,0)</f>
        <v>Production materials consumed</v>
      </c>
      <c r="P307" s="813"/>
      <c r="Q307" s="813"/>
    </row>
    <row r="308" spans="1:17" ht="14.5">
      <c r="A308" s="552" t="str">
        <f t="shared" si="15"/>
        <v>5</v>
      </c>
      <c r="B308" s="553" t="str">
        <f t="shared" si="16"/>
        <v>50701001</v>
      </c>
      <c r="C308" s="601" t="s">
        <v>562</v>
      </c>
      <c r="D308" s="601" t="s">
        <v>186</v>
      </c>
      <c r="E308" s="602">
        <v>0</v>
      </c>
      <c r="F308" s="602">
        <v>147938.57999999999</v>
      </c>
      <c r="G308" s="602">
        <v>62603.4</v>
      </c>
      <c r="H308" s="602">
        <v>85335.18</v>
      </c>
      <c r="I308" s="602">
        <v>0</v>
      </c>
      <c r="J308" s="602">
        <v>7792.42</v>
      </c>
      <c r="K308" s="602">
        <v>5415.07</v>
      </c>
      <c r="L308" s="602">
        <v>2377.35</v>
      </c>
      <c r="M308" s="549" t="str">
        <f>VLOOKUP(C308,TB!C:F,3,0)</f>
        <v>(Gain)/Loss on Disposal of Assets</v>
      </c>
      <c r="N308" s="549" t="str">
        <f>VLOOKUP(C308,TB!C:F,4,0)</f>
        <v>Gain/(loss) on disposal of property, plant and equipment</v>
      </c>
      <c r="P308" s="813"/>
      <c r="Q308" s="813"/>
    </row>
    <row r="309" spans="1:17" ht="14.5">
      <c r="A309" s="552" t="str">
        <f t="shared" ref="A309" si="17">LEFT(B309,1)</f>
        <v>5</v>
      </c>
      <c r="B309" s="553" t="str">
        <f t="shared" ref="B309" si="18">RIGHT(C309,8)</f>
        <v>50801001</v>
      </c>
      <c r="C309" s="601" t="s">
        <v>639</v>
      </c>
      <c r="D309" s="601" t="s">
        <v>612</v>
      </c>
      <c r="E309" s="602">
        <v>0</v>
      </c>
      <c r="F309" s="602">
        <v>35751397.719999999</v>
      </c>
      <c r="G309" s="602">
        <v>208854.79</v>
      </c>
      <c r="H309" s="602">
        <v>35542542.93</v>
      </c>
      <c r="I309" s="602">
        <v>0</v>
      </c>
      <c r="J309" s="602">
        <v>419969.77</v>
      </c>
      <c r="K309" s="602">
        <v>2459.9299999999998</v>
      </c>
      <c r="L309" s="602">
        <v>417509.84</v>
      </c>
      <c r="M309" s="549" t="str">
        <f>VLOOKUP(C309,TB!C:F,3,0)</f>
        <v>Turnover tax</v>
      </c>
      <c r="N309" s="549" t="str">
        <f>VLOOKUP(C309,TB!C:F,4,0)</f>
        <v>Tax expenses</v>
      </c>
      <c r="P309" s="813"/>
      <c r="Q309" s="813"/>
    </row>
    <row r="310" spans="1:17" ht="14.5">
      <c r="A310" s="552" t="str">
        <f t="shared" ref="A310" si="19">LEFT(B310,1)</f>
        <v>5</v>
      </c>
      <c r="B310" s="553" t="str">
        <f t="shared" ref="B310" si="20">RIGHT(C310,8)</f>
        <v>50801002</v>
      </c>
      <c r="C310" s="601" t="s">
        <v>1139</v>
      </c>
      <c r="D310" s="601" t="s">
        <v>1140</v>
      </c>
      <c r="E310" s="602">
        <v>0</v>
      </c>
      <c r="F310" s="602">
        <v>7450840</v>
      </c>
      <c r="G310" s="602">
        <v>0</v>
      </c>
      <c r="H310" s="602">
        <v>7450840</v>
      </c>
      <c r="I310" s="602">
        <v>0</v>
      </c>
      <c r="J310" s="602">
        <v>87857.31</v>
      </c>
      <c r="K310" s="602">
        <v>0</v>
      </c>
      <c r="L310" s="602">
        <v>87857.31</v>
      </c>
      <c r="M310" s="549" t="str">
        <f>VLOOKUP(C310,TB!C:F,3,0)</f>
        <v>Tax on cash incentive</v>
      </c>
      <c r="N310" s="549" t="str">
        <f>VLOOKUP(C310,TB!C:F,4,0)</f>
        <v>Tax expenses</v>
      </c>
      <c r="P310" s="813"/>
      <c r="Q310" s="813"/>
    </row>
    <row r="311" spans="1:17" ht="13">
      <c r="A311" s="554" t="str">
        <f t="shared" ref="A311" si="21">LEFT(B311,1)</f>
        <v/>
      </c>
      <c r="B311" s="555"/>
      <c r="C311" s="556" t="s">
        <v>290</v>
      </c>
      <c r="D311" s="556" t="s">
        <v>290</v>
      </c>
      <c r="E311" s="557">
        <f t="shared" ref="E311:L311" si="22">SUBTOTAL(9,E2:E310)</f>
        <v>1.9073486328125E-6</v>
      </c>
      <c r="F311" s="557">
        <f t="shared" si="22"/>
        <v>118807050178.82002</v>
      </c>
      <c r="G311" s="557">
        <f t="shared" si="22"/>
        <v>118807050178.8199</v>
      </c>
      <c r="H311" s="557">
        <f t="shared" si="22"/>
        <v>8.4936618804931641E-7</v>
      </c>
      <c r="I311" s="557">
        <f t="shared" si="22"/>
        <v>-1.862645149230957E-9</v>
      </c>
      <c r="J311" s="557">
        <f t="shared" si="22"/>
        <v>1403692931.3899989</v>
      </c>
      <c r="K311" s="557">
        <f t="shared" si="22"/>
        <v>1403692931.3900008</v>
      </c>
      <c r="L311" s="557">
        <f t="shared" si="22"/>
        <v>-1.1408701539039612E-8</v>
      </c>
      <c r="M311" s="557"/>
      <c r="N311" s="557"/>
      <c r="P311" s="814"/>
    </row>
    <row r="314" spans="1:17" ht="14">
      <c r="C314" s="642"/>
      <c r="D314" s="642" t="s">
        <v>298</v>
      </c>
      <c r="E314" s="643"/>
      <c r="F314" s="643"/>
      <c r="G314" s="643"/>
      <c r="H314" s="643"/>
      <c r="I314" s="644"/>
      <c r="J314" s="645"/>
      <c r="K314" s="645"/>
      <c r="L314" s="646">
        <f>'GL Map'!E32</f>
        <v>-18803796.960000016</v>
      </c>
      <c r="M314" s="647" t="s">
        <v>228</v>
      </c>
      <c r="N314" s="648" t="s">
        <v>304</v>
      </c>
    </row>
    <row r="315" spans="1:17" ht="14">
      <c r="C315" s="642"/>
      <c r="D315" s="642" t="s">
        <v>298</v>
      </c>
      <c r="E315" s="643"/>
      <c r="F315" s="643"/>
      <c r="G315" s="643"/>
      <c r="H315" s="643"/>
      <c r="I315" s="644"/>
      <c r="J315" s="645"/>
      <c r="K315" s="645"/>
      <c r="L315" s="646">
        <f>'GL Map'!E33</f>
        <v>-1709599.8999999994</v>
      </c>
      <c r="M315" s="649"/>
      <c r="N315" s="648" t="s">
        <v>880</v>
      </c>
    </row>
    <row r="316" spans="1:17" ht="14">
      <c r="C316" s="650"/>
      <c r="D316" s="650"/>
      <c r="E316" s="643"/>
      <c r="F316" s="643"/>
      <c r="G316" s="643"/>
      <c r="H316" s="643"/>
      <c r="I316" s="645"/>
      <c r="J316" s="645"/>
      <c r="K316" s="645"/>
      <c r="L316" s="651"/>
      <c r="M316" s="649"/>
      <c r="N316" s="648"/>
    </row>
    <row r="317" spans="1:17" ht="15">
      <c r="C317" s="652"/>
      <c r="D317" s="653"/>
      <c r="E317" s="654"/>
      <c r="F317" s="655"/>
      <c r="G317" s="655"/>
      <c r="H317" s="654"/>
      <c r="I317" s="654">
        <f>SUM(I194:I310)+I172</f>
        <v>4112869.32</v>
      </c>
      <c r="J317" s="656"/>
      <c r="K317" s="656"/>
      <c r="L317" s="654">
        <f>SUM(L194:L310)+L172</f>
        <v>3799683.0199999912</v>
      </c>
      <c r="M317" s="649"/>
      <c r="N317" s="54" t="s">
        <v>1488</v>
      </c>
    </row>
    <row r="318" spans="1:17" ht="14">
      <c r="C318" s="657"/>
      <c r="D318" s="658"/>
      <c r="E318" s="659"/>
      <c r="F318" s="659"/>
      <c r="G318" s="659"/>
      <c r="H318" s="659"/>
      <c r="I318" s="660"/>
      <c r="J318" s="660"/>
      <c r="K318" s="660"/>
      <c r="L318" s="660"/>
      <c r="M318" s="661"/>
      <c r="N318" s="661"/>
    </row>
  </sheetData>
  <conditionalFormatting sqref="A2:B310 A311">
    <cfRule type="colorScale" priority="16">
      <colorScale>
        <cfvo type="min"/>
        <cfvo type="percentile" val="50"/>
        <cfvo type="max"/>
        <color rgb="FFF8696B"/>
        <color rgb="FFFCFCFF"/>
        <color rgb="FF63BE7B"/>
      </colorScale>
    </cfRule>
  </conditionalFormatting>
  <conditionalFormatting sqref="C316:C317">
    <cfRule type="duplicateValues" dxfId="39" priority="5"/>
  </conditionalFormatting>
  <conditionalFormatting sqref="C314:C315">
    <cfRule type="duplicateValues" dxfId="38" priority="4"/>
  </conditionalFormatting>
  <conditionalFormatting sqref="C314:C317">
    <cfRule type="duplicateValues" dxfId="37" priority="3"/>
  </conditionalFormatting>
  <conditionalFormatting sqref="C314:C317">
    <cfRule type="duplicateValues" dxfId="36" priority="6"/>
  </conditionalFormatting>
  <conditionalFormatting sqref="C314:C317">
    <cfRule type="duplicateValues" dxfId="35" priority="7"/>
  </conditionalFormatting>
  <conditionalFormatting sqref="C314:C317">
    <cfRule type="duplicateValues" dxfId="34" priority="8" stopIfTrue="1"/>
  </conditionalFormatting>
  <conditionalFormatting sqref="D314:D317">
    <cfRule type="duplicateValues" dxfId="33" priority="9"/>
  </conditionalFormatting>
  <conditionalFormatting sqref="C314:C317">
    <cfRule type="duplicateValues" dxfId="32" priority="10"/>
  </conditionalFormatting>
  <conditionalFormatting sqref="C314:C317">
    <cfRule type="duplicateValues" dxfId="31" priority="11"/>
  </conditionalFormatting>
  <conditionalFormatting sqref="C314:C317">
    <cfRule type="duplicateValues" dxfId="30" priority="2"/>
  </conditionalFormatting>
  <conditionalFormatting sqref="C1:C1048576">
    <cfRule type="duplicateValues" dxfId="29" priority="1"/>
  </conditionalFormatting>
  <conditionalFormatting sqref="C318">
    <cfRule type="duplicateValues" dxfId="28" priority="49"/>
  </conditionalFormatting>
  <conditionalFormatting sqref="C318">
    <cfRule type="duplicateValues" dxfId="27" priority="50" stopIfTrue="1"/>
  </conditionalFormatting>
  <conditionalFormatting sqref="D318">
    <cfRule type="duplicateValues" dxfId="26" priority="51"/>
  </conditionalFormatting>
  <pageMargins left="0.75" right="0.75" top="1" bottom="1" header="0.5" footer="0.5"/>
  <pageSetup orientation="portrait"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42C3-F238-46BF-A7B3-812C34D3A80C}">
  <sheetPr codeName="Sheet12"/>
  <dimension ref="C1:K42"/>
  <sheetViews>
    <sheetView topLeftCell="A13" workbookViewId="0">
      <selection activeCell="O24" sqref="O24"/>
    </sheetView>
  </sheetViews>
  <sheetFormatPr defaultRowHeight="14.5"/>
  <cols>
    <col min="4" max="4" width="25" customWidth="1"/>
    <col min="5" max="5" width="14" customWidth="1"/>
    <col min="6" max="7" width="17.26953125" customWidth="1"/>
    <col min="8" max="8" width="0" hidden="1" customWidth="1"/>
    <col min="9" max="9" width="15.7265625" hidden="1" customWidth="1"/>
    <col min="10" max="10" width="10.1796875" bestFit="1" customWidth="1"/>
    <col min="11" max="11" width="13.1796875" customWidth="1"/>
  </cols>
  <sheetData>
    <row r="1" spans="3:11">
      <c r="J1" t="s">
        <v>20</v>
      </c>
    </row>
    <row r="2" spans="3:11">
      <c r="C2" s="861"/>
      <c r="D2" s="861" t="s">
        <v>4107</v>
      </c>
      <c r="E2" s="861" t="s">
        <v>4106</v>
      </c>
      <c r="F2" s="861" t="s">
        <v>4011</v>
      </c>
      <c r="G2" s="861" t="s">
        <v>4012</v>
      </c>
      <c r="H2" t="s">
        <v>4104</v>
      </c>
      <c r="J2" s="861" t="s">
        <v>4108</v>
      </c>
      <c r="K2" s="861" t="s">
        <v>4109</v>
      </c>
    </row>
    <row r="3" spans="3:11">
      <c r="C3">
        <v>50307003</v>
      </c>
      <c r="D3" t="str">
        <f>VLOOKUP(C3,'2021 Provision'!R:T,3,0)</f>
        <v>F.O -Gas</v>
      </c>
      <c r="E3" s="857">
        <v>61597</v>
      </c>
      <c r="F3" s="857">
        <v>82162.299465240649</v>
      </c>
      <c r="G3" s="889">
        <f>SUMIFS('Revised Provision 2022'!F:F,'Revised Provision 2022'!C:C,Provision!C3)</f>
        <v>0</v>
      </c>
      <c r="H3" s="607">
        <f>G3-E3</f>
        <v>-61597</v>
      </c>
      <c r="J3" s="857">
        <v>0</v>
      </c>
    </row>
    <row r="4" spans="3:11">
      <c r="C4">
        <v>50307004</v>
      </c>
      <c r="D4" t="str">
        <f>VLOOKUP(C4,'2021 Provision'!R:T,3,0)</f>
        <v>F.O -Electricity</v>
      </c>
      <c r="E4" s="857">
        <v>6352</v>
      </c>
      <c r="F4" s="857">
        <v>5477.4866310160423</v>
      </c>
      <c r="G4" s="889">
        <f>SUMIFS('Revised Provision 2022'!F:F,'Revised Provision 2022'!C:C,Provision!C4)</f>
        <v>0</v>
      </c>
      <c r="H4" s="607">
        <f t="shared" ref="H4:H37" si="0">G4-E4</f>
        <v>-6352</v>
      </c>
      <c r="J4" s="857">
        <v>0</v>
      </c>
    </row>
    <row r="5" spans="3:11">
      <c r="C5">
        <v>50503001</v>
      </c>
      <c r="D5" t="str">
        <f>VLOOKUP(C5,'2021 Provision'!R:T,3,0)</f>
        <v>Import -Insurance</v>
      </c>
      <c r="E5" s="857">
        <v>23073</v>
      </c>
      <c r="F5" s="857">
        <v>50054.278074866314</v>
      </c>
      <c r="G5" s="890">
        <f>SUMIFS('Revised Provision 2022'!F:F,'Revised Provision 2022'!C:C,Provision!C5)</f>
        <v>21867.969999999998</v>
      </c>
      <c r="H5" s="607">
        <f t="shared" si="0"/>
        <v>-1205.0300000000025</v>
      </c>
      <c r="J5" s="857">
        <v>835.89304812834223</v>
      </c>
    </row>
    <row r="6" spans="3:11">
      <c r="C6">
        <v>50502001</v>
      </c>
      <c r="D6" t="str">
        <f>VLOOKUP(C6,'2021 Provision'!R:T,3,0)</f>
        <v>Export - Insurance</v>
      </c>
      <c r="E6" s="857">
        <v>8652</v>
      </c>
      <c r="F6" s="857">
        <v>12722.139037433155</v>
      </c>
      <c r="G6" s="889">
        <f>SUMIFS('Revised Provision 2022'!F:F,'Revised Provision 2022'!C:C,Provision!C6)</f>
        <v>0</v>
      </c>
      <c r="H6" s="607">
        <f t="shared" si="0"/>
        <v>-8652</v>
      </c>
      <c r="J6" s="857">
        <v>0</v>
      </c>
    </row>
    <row r="7" spans="3:11">
      <c r="C7">
        <v>50402009</v>
      </c>
      <c r="D7" t="str">
        <f>VLOOKUP(C7,'2021 Provision'!R:T,3,0)</f>
        <v>GA -Insurance Expens</v>
      </c>
      <c r="E7" s="857">
        <v>1049</v>
      </c>
      <c r="F7" s="857">
        <v>0</v>
      </c>
      <c r="G7" s="889">
        <f>SUMIFS('Revised Provision 2022'!F:F,'Revised Provision 2022'!C:C,Provision!C7)</f>
        <v>0</v>
      </c>
      <c r="H7" s="607">
        <f t="shared" si="0"/>
        <v>-1049</v>
      </c>
      <c r="J7" s="857">
        <v>0</v>
      </c>
    </row>
    <row r="8" spans="3:11">
      <c r="C8">
        <v>50502002</v>
      </c>
      <c r="D8" t="str">
        <f>VLOOKUP(C8,'2021 Provision'!R:T,3,0)</f>
        <v>Export - Courier</v>
      </c>
      <c r="E8" s="857">
        <v>4696</v>
      </c>
      <c r="F8" s="857">
        <v>2701.9048128342247</v>
      </c>
      <c r="G8" s="889">
        <f>SUMIFS('Revised Provision 2022'!F:F,'Revised Provision 2022'!C:C,Provision!C8)</f>
        <v>0</v>
      </c>
      <c r="H8" s="607">
        <f t="shared" si="0"/>
        <v>-4696</v>
      </c>
      <c r="J8" s="857">
        <v>0</v>
      </c>
    </row>
    <row r="9" spans="3:11">
      <c r="C9">
        <v>50503008</v>
      </c>
      <c r="D9" t="str">
        <f>VLOOKUP(C9,'2021 Provision'!R:T,3,0)</f>
        <v>Import -Other Import</v>
      </c>
      <c r="E9" s="857">
        <v>236</v>
      </c>
      <c r="F9" s="857">
        <v>641.7112299465241</v>
      </c>
      <c r="G9" s="889">
        <f>SUMIFS('Revised Provision 2022'!F:F,'Revised Provision 2022'!C:C,Provision!C9)</f>
        <v>641.71</v>
      </c>
      <c r="H9" s="607">
        <f t="shared" si="0"/>
        <v>405.71000000000004</v>
      </c>
      <c r="J9" s="857">
        <v>0</v>
      </c>
    </row>
    <row r="10" spans="3:11">
      <c r="C10">
        <v>50503004</v>
      </c>
      <c r="D10" t="str">
        <f>VLOOKUP(C10,'2021 Provision'!R:T,3,0)</f>
        <v>Import -Air Freight</v>
      </c>
      <c r="E10" s="857">
        <v>1208</v>
      </c>
      <c r="F10" s="857">
        <v>0</v>
      </c>
      <c r="G10" s="889">
        <f>SUMIFS('Revised Provision 2022'!F:F,'Revised Provision 2022'!C:C,Provision!C10)</f>
        <v>0</v>
      </c>
      <c r="H10" s="607">
        <f t="shared" si="0"/>
        <v>-1208</v>
      </c>
      <c r="J10" s="857">
        <v>0</v>
      </c>
    </row>
    <row r="11" spans="3:11">
      <c r="C11">
        <v>50306001</v>
      </c>
      <c r="D11" t="str">
        <f>VLOOKUP(C11,'2021 Provision'!R:T,3,0)</f>
        <v>Testing Fee-R&amp;D</v>
      </c>
      <c r="E11" s="857">
        <v>60434</v>
      </c>
      <c r="F11" s="857">
        <v>57988.850361497323</v>
      </c>
      <c r="G11" s="889">
        <f>SUMIFS('Revised Provision 2022'!F:F,'Revised Provision 2022'!C:C,Provision!C11)</f>
        <v>45146.64</v>
      </c>
      <c r="H11" s="607">
        <f t="shared" si="0"/>
        <v>-15287.36</v>
      </c>
      <c r="J11" s="857">
        <v>993.47069518716569</v>
      </c>
    </row>
    <row r="12" spans="3:11">
      <c r="C12">
        <v>50402012</v>
      </c>
      <c r="D12" t="str">
        <f>VLOOKUP(C12,'2021 Provision'!R:T,3,0)</f>
        <v>GA -Compliance Expen</v>
      </c>
      <c r="E12" s="857">
        <v>46212</v>
      </c>
      <c r="F12" s="857">
        <v>31586.929732620316</v>
      </c>
      <c r="G12" s="890">
        <f>SUMIFS('Revised Provision 2022'!F:F,'Revised Provision 2022'!C:C,Provision!C12)</f>
        <v>31586.929999999997</v>
      </c>
      <c r="H12" s="607">
        <f t="shared" si="0"/>
        <v>-14625.070000000003</v>
      </c>
      <c r="J12" s="857">
        <v>20594.416363636366</v>
      </c>
    </row>
    <row r="13" spans="3:11">
      <c r="C13">
        <v>50307002</v>
      </c>
      <c r="D13" t="str">
        <f>VLOOKUP(C13,'2021 Provision'!R:T,3,0)</f>
        <v>F.O -Machine Hire Ch</v>
      </c>
      <c r="E13" s="857">
        <v>7121</v>
      </c>
      <c r="F13" s="857">
        <v>8695.9572192513369</v>
      </c>
      <c r="G13" s="889">
        <f>SUMIFS('Revised Provision 2022'!F:F,'Revised Provision 2022'!C:C,Provision!C13)</f>
        <v>3163.3199999999997</v>
      </c>
      <c r="H13" s="607">
        <f t="shared" si="0"/>
        <v>-3957.6800000000003</v>
      </c>
      <c r="J13" s="857">
        <v>0</v>
      </c>
    </row>
    <row r="14" spans="3:11">
      <c r="C14">
        <v>50402003</v>
      </c>
      <c r="D14" t="str">
        <f>VLOOKUP(C14,'2021 Provision'!R:T,3,0)</f>
        <v>GA -Vehicle &amp; Transp</v>
      </c>
      <c r="E14" s="857">
        <v>14585</v>
      </c>
      <c r="F14" s="857">
        <v>22801.518716577539</v>
      </c>
      <c r="G14" s="889">
        <f>SUMIFS('Revised Provision 2022'!F:F,'Revised Provision 2022'!C:C,Provision!C14)</f>
        <v>0</v>
      </c>
      <c r="H14" s="607">
        <f t="shared" si="0"/>
        <v>-14585</v>
      </c>
      <c r="J14" s="857">
        <v>0</v>
      </c>
    </row>
    <row r="15" spans="3:11">
      <c r="C15">
        <v>50301001</v>
      </c>
      <c r="D15" t="str">
        <f>VLOOKUP(C15,'2021 Provision'!R:T,3,0)</f>
        <v>Repair &amp; Maintenance</v>
      </c>
      <c r="E15" s="857">
        <v>75266</v>
      </c>
      <c r="F15" s="857">
        <v>67695.900106951856</v>
      </c>
      <c r="G15" s="890">
        <f>SUMIFS('Revised Provision 2022'!F:F,'Revised Provision 2022'!C:C,Provision!C15)</f>
        <v>63899.089999999989</v>
      </c>
      <c r="H15" s="607">
        <f t="shared" si="0"/>
        <v>-11366.910000000011</v>
      </c>
      <c r="J15" s="857">
        <v>45610.338609625673</v>
      </c>
    </row>
    <row r="16" spans="3:11">
      <c r="C16">
        <v>50201003</v>
      </c>
      <c r="D16" t="str">
        <f>VLOOKUP(C16,'2021 Provision'!R:T,3,0)</f>
        <v>Overtime</v>
      </c>
      <c r="E16" s="891">
        <f>1151</f>
        <v>1151</v>
      </c>
      <c r="F16" s="857">
        <v>0</v>
      </c>
      <c r="G16" s="889">
        <f>SUMIFS('Revised Provision 2022'!F:F,'Revised Provision 2022'!C:C,Provision!C16)</f>
        <v>0</v>
      </c>
      <c r="H16" s="607">
        <f t="shared" si="0"/>
        <v>-1151</v>
      </c>
      <c r="I16" s="152" t="s">
        <v>888</v>
      </c>
      <c r="J16" s="857">
        <v>0</v>
      </c>
    </row>
    <row r="17" spans="3:10">
      <c r="C17">
        <v>50201005</v>
      </c>
      <c r="D17" t="str">
        <f>VLOOKUP(C17,'2021 Provision'!R:T,3,0)</f>
        <v>Workers-Incentive Pa</v>
      </c>
      <c r="E17" s="891">
        <f>7587</f>
        <v>7587</v>
      </c>
      <c r="F17" s="857">
        <v>0</v>
      </c>
      <c r="G17" s="889">
        <f>SUMIFS('Revised Provision 2022'!F:F,'Revised Provision 2022'!C:C,Provision!C17)</f>
        <v>0</v>
      </c>
      <c r="H17" s="607">
        <f t="shared" si="0"/>
        <v>-7587</v>
      </c>
      <c r="I17" s="152" t="s">
        <v>888</v>
      </c>
      <c r="J17" s="857">
        <v>0</v>
      </c>
    </row>
    <row r="18" spans="3:10">
      <c r="C18">
        <v>50401514</v>
      </c>
      <c r="D18" t="str">
        <f>VLOOKUP(C18,'2021 Provision'!R:T,3,0)</f>
        <v>Medical and Day care</v>
      </c>
      <c r="E18" s="857">
        <v>1179</v>
      </c>
      <c r="F18" s="857">
        <v>4018.5775401069518</v>
      </c>
      <c r="G18" s="889">
        <f>SUMIFS('Revised Provision 2022'!F:F,'Revised Provision 2022'!C:C,Provision!C18)</f>
        <v>4018.58</v>
      </c>
      <c r="H18" s="607">
        <f t="shared" si="0"/>
        <v>2839.58</v>
      </c>
      <c r="J18" s="857">
        <v>96.01069518716578</v>
      </c>
    </row>
    <row r="19" spans="3:10">
      <c r="C19">
        <v>50402010</v>
      </c>
      <c r="D19" t="str">
        <f>VLOOKUP(C19,'2021 Provision'!R:T,3,0)</f>
        <v>GA -Rates/Taxes/Lice</v>
      </c>
      <c r="E19" s="857">
        <v>1646</v>
      </c>
      <c r="F19" s="857">
        <v>1337.9679144385027</v>
      </c>
      <c r="G19" s="889">
        <f>SUMIFS('Revised Provision 2022'!F:F,'Revised Provision 2022'!C:C,Provision!C19)</f>
        <v>673.82</v>
      </c>
      <c r="H19" s="607">
        <f t="shared" si="0"/>
        <v>-972.18</v>
      </c>
      <c r="J19" s="857">
        <v>673.79679144385022</v>
      </c>
    </row>
    <row r="20" spans="3:10">
      <c r="C20">
        <v>50502008</v>
      </c>
      <c r="D20" t="str">
        <f>VLOOKUP(C20,'2021 Provision'!R:T,3,0)</f>
        <v>Export -Other Export</v>
      </c>
      <c r="E20" s="857">
        <v>16478</v>
      </c>
      <c r="F20" s="857">
        <v>1824.2352941176471</v>
      </c>
      <c r="G20" s="889">
        <f>SUMIFS('Revised Provision 2022'!F:F,'Revised Provision 2022'!C:C,Provision!C20)</f>
        <v>0</v>
      </c>
      <c r="H20" s="607">
        <f t="shared" si="0"/>
        <v>-16478</v>
      </c>
      <c r="J20" s="857">
        <v>0</v>
      </c>
    </row>
    <row r="21" spans="3:10">
      <c r="C21">
        <v>50502004</v>
      </c>
      <c r="D21" t="str">
        <f>VLOOKUP(C21,'2021 Provision'!R:T,3,0)</f>
        <v>Export - Air Freight</v>
      </c>
      <c r="E21" s="857">
        <v>41785</v>
      </c>
      <c r="F21" s="857">
        <v>0</v>
      </c>
      <c r="G21" s="889">
        <f>SUMIFS('Revised Provision 2022'!F:F,'Revised Provision 2022'!C:C,Provision!C21)</f>
        <v>0</v>
      </c>
      <c r="H21" s="607">
        <f t="shared" si="0"/>
        <v>-41785</v>
      </c>
      <c r="J21" s="857">
        <v>0</v>
      </c>
    </row>
    <row r="22" spans="3:10">
      <c r="C22">
        <v>50402016</v>
      </c>
      <c r="D22" t="str">
        <f>VLOOKUP(C22,'2021 Provision'!R:T,3,0)</f>
        <v>GA -Traveling Overse</v>
      </c>
      <c r="E22" s="857">
        <v>722</v>
      </c>
      <c r="F22" s="857">
        <v>0</v>
      </c>
      <c r="G22" s="889">
        <f>SUMIFS('Revised Provision 2022'!F:F,'Revised Provision 2022'!C:C,Provision!C22)</f>
        <v>0</v>
      </c>
      <c r="H22" s="607">
        <f t="shared" si="0"/>
        <v>-722</v>
      </c>
      <c r="J22" s="857">
        <v>0</v>
      </c>
    </row>
    <row r="23" spans="3:10">
      <c r="C23">
        <v>50402014</v>
      </c>
      <c r="D23" t="str">
        <f>VLOOKUP(C23,'2021 Provision'!R:T,3,0)</f>
        <v>GA -Entertainment  E</v>
      </c>
      <c r="E23" s="857">
        <v>208</v>
      </c>
      <c r="F23" s="857">
        <v>0</v>
      </c>
      <c r="G23" s="889">
        <f>SUMIFS('Revised Provision 2022'!F:F,'Revised Provision 2022'!C:C,Provision!C23)</f>
        <v>0</v>
      </c>
      <c r="H23" s="607">
        <f t="shared" si="0"/>
        <v>-208</v>
      </c>
      <c r="J23" s="857">
        <v>0</v>
      </c>
    </row>
    <row r="24" spans="3:10">
      <c r="C24">
        <v>50201008</v>
      </c>
      <c r="D24" t="str">
        <f>VLOOKUP(C24,'2021 Provision'!R:T,3,0)</f>
        <v>Others  Contractual</v>
      </c>
      <c r="E24" s="857">
        <v>371</v>
      </c>
      <c r="F24" s="857">
        <v>0</v>
      </c>
      <c r="G24" s="889">
        <f>SUMIFS('Revised Provision 2022'!F:F,'Revised Provision 2022'!C:C,Provision!C24)</f>
        <v>0</v>
      </c>
      <c r="H24" s="607">
        <f t="shared" si="0"/>
        <v>-371</v>
      </c>
      <c r="J24" s="857">
        <v>0</v>
      </c>
    </row>
    <row r="25" spans="3:10">
      <c r="C25" s="888">
        <v>50402011</v>
      </c>
      <c r="D25" s="888" t="str">
        <f>VLOOKUP(C25,'2021 Provision'!R:T,3,0)</f>
        <v>GA -Audit Fee/Legal/</v>
      </c>
      <c r="E25" s="889">
        <v>1247</v>
      </c>
      <c r="F25" s="889">
        <v>30182.560427807486</v>
      </c>
      <c r="G25" s="890">
        <f>SUMIFS('Revised Provision 2022'!F:F,'Revised Provision 2022'!C:C,Provision!C25)</f>
        <v>19117.5</v>
      </c>
      <c r="H25" s="607">
        <f t="shared" si="0"/>
        <v>17870.5</v>
      </c>
      <c r="J25" s="857">
        <v>247.45454545454547</v>
      </c>
    </row>
    <row r="26" spans="3:10">
      <c r="C26">
        <v>50603015</v>
      </c>
      <c r="D26" t="str">
        <f>VLOOKUP(C26,'2021 Provision'!R:T,3,0)</f>
        <v>Interest on long ter</v>
      </c>
      <c r="E26" s="857">
        <v>9924</v>
      </c>
      <c r="F26" s="857">
        <v>0</v>
      </c>
      <c r="G26" s="889">
        <f>SUMIFS('Revised Provision 2022'!F:F,'Revised Provision 2022'!C:C,Provision!C26)</f>
        <v>0</v>
      </c>
      <c r="H26" s="607">
        <f t="shared" si="0"/>
        <v>-9924</v>
      </c>
      <c r="J26" s="857">
        <v>0</v>
      </c>
    </row>
    <row r="27" spans="3:10">
      <c r="C27">
        <v>50402005</v>
      </c>
      <c r="D27" t="str">
        <f>VLOOKUP(C27,'2021 Provision'!R:T,3,0)</f>
        <v>GA -Repair &amp; Mainten</v>
      </c>
      <c r="E27" s="857">
        <v>3295</v>
      </c>
      <c r="F27" s="857">
        <v>17544.856577540104</v>
      </c>
      <c r="G27" s="890">
        <f>SUMIFS('Revised Provision 2022'!F:F,'Revised Provision 2022'!C:C,Provision!C27)</f>
        <v>15040.219999999998</v>
      </c>
      <c r="H27" s="607">
        <f t="shared" si="0"/>
        <v>11745.219999999998</v>
      </c>
      <c r="J27" s="857">
        <v>299.4652406417112</v>
      </c>
    </row>
    <row r="28" spans="3:10">
      <c r="C28">
        <v>50502003</v>
      </c>
      <c r="D28" t="str">
        <f>VLOOKUP(C28,'2021 Provision'!R:T,3,0)</f>
        <v>Export - C&amp;F Charges</v>
      </c>
      <c r="E28" s="857">
        <v>32691</v>
      </c>
      <c r="F28" s="857">
        <v>45363.465240641708</v>
      </c>
      <c r="G28" s="889">
        <f>SUMIFS('Revised Provision 2022'!F:F,'Revised Provision 2022'!C:C,Provision!C28)</f>
        <v>30919.91</v>
      </c>
      <c r="H28" s="607">
        <f t="shared" si="0"/>
        <v>-1771.0900000000001</v>
      </c>
      <c r="J28" s="857">
        <v>0</v>
      </c>
    </row>
    <row r="29" spans="3:10">
      <c r="C29">
        <v>50503003</v>
      </c>
      <c r="D29" t="str">
        <f>VLOOKUP(C29,'2021 Provision'!R:T,3,0)</f>
        <v>Import -C&amp;F Charges</v>
      </c>
      <c r="E29" s="857">
        <v>47256</v>
      </c>
      <c r="F29" s="857">
        <v>90250.508021390371</v>
      </c>
      <c r="G29" s="889">
        <f>SUMIFS('Revised Provision 2022'!F:F,'Revised Provision 2022'!C:C,Provision!C29)</f>
        <v>70982.38</v>
      </c>
      <c r="H29" s="607">
        <f t="shared" si="0"/>
        <v>23726.380000000005</v>
      </c>
      <c r="J29" s="857">
        <v>0</v>
      </c>
    </row>
    <row r="30" spans="3:10">
      <c r="C30">
        <v>50401510</v>
      </c>
      <c r="D30" t="str">
        <f>VLOOKUP(C30,'2021 Provision'!R:T,3,0)</f>
        <v>Staff Welfare</v>
      </c>
      <c r="E30" s="892">
        <f>1174</f>
        <v>1174</v>
      </c>
      <c r="F30" s="857">
        <v>0</v>
      </c>
      <c r="G30" s="889">
        <f>SUMIFS('Revised Provision 2022'!F:F,'Revised Provision 2022'!C:C,Provision!C30)</f>
        <v>0</v>
      </c>
      <c r="H30" s="607">
        <f t="shared" si="0"/>
        <v>-1174</v>
      </c>
      <c r="I30" s="152" t="s">
        <v>888</v>
      </c>
      <c r="J30" s="857">
        <v>0</v>
      </c>
    </row>
    <row r="31" spans="3:10">
      <c r="C31">
        <v>50201013</v>
      </c>
      <c r="D31" t="str">
        <f>VLOOKUP(C31,'2021 Provision'!R:T,3,0)</f>
        <v>Workers-Other Benefi</v>
      </c>
      <c r="E31" s="857">
        <v>25555</v>
      </c>
      <c r="F31" s="857">
        <v>2317.294117647059</v>
      </c>
      <c r="G31" s="889">
        <f>SUMIFS('Revised Provision 2022'!F:F,'Revised Provision 2022'!C:C,Provision!C31)</f>
        <v>2317.3000000000002</v>
      </c>
      <c r="H31" s="607">
        <f t="shared" si="0"/>
        <v>-23237.7</v>
      </c>
      <c r="J31" s="857">
        <v>2317.294117647059</v>
      </c>
    </row>
    <row r="32" spans="3:10">
      <c r="C32">
        <v>50402006</v>
      </c>
      <c r="D32" t="str">
        <f>VLOOKUP(C32,'2021 Provision'!R:T,3,0)</f>
        <v>GA -Printing and Sta</v>
      </c>
      <c r="E32" s="857">
        <v>12</v>
      </c>
      <c r="F32" s="857">
        <v>100.50802139037434</v>
      </c>
      <c r="G32" s="889">
        <f>SUMIFS('Revised Provision 2022'!F:F,'Revised Provision 2022'!C:C,Provision!C32)</f>
        <v>100.51</v>
      </c>
      <c r="H32" s="607">
        <f t="shared" si="0"/>
        <v>88.51</v>
      </c>
      <c r="J32" s="857">
        <v>100.50802139037434</v>
      </c>
    </row>
    <row r="33" spans="3:10">
      <c r="C33" s="856">
        <v>50307006</v>
      </c>
      <c r="D33" t="str">
        <f>VLOOKUP(C33,'2021 Provision'!R:T,3,0)</f>
        <v>F.O -Environment Tre</v>
      </c>
      <c r="E33" s="857">
        <v>0</v>
      </c>
      <c r="F33" s="857">
        <v>18363.331550802141</v>
      </c>
      <c r="G33" s="890">
        <f>SUMIFS('Revised Provision 2022'!F:F,'Revised Provision 2022'!C:C,Provision!C33)</f>
        <v>14248.36</v>
      </c>
      <c r="H33" s="607">
        <f t="shared" si="0"/>
        <v>14248.36</v>
      </c>
      <c r="J33" s="857">
        <v>501.60427807486633</v>
      </c>
    </row>
    <row r="34" spans="3:10">
      <c r="C34" s="856">
        <v>50402015</v>
      </c>
      <c r="D34" t="str">
        <f>VLOOKUP(C34,'2021 Provision'!R:T,3,0)</f>
        <v>GA -Visa and Work Pe</v>
      </c>
      <c r="E34" s="857">
        <v>0</v>
      </c>
      <c r="F34" s="857">
        <v>6575.4010695187162</v>
      </c>
      <c r="G34" s="890">
        <f>SUMIFS('Revised Provision 2022'!F:F,'Revised Provision 2022'!C:C,Provision!C34)</f>
        <v>6575.41</v>
      </c>
      <c r="H34" s="607">
        <f t="shared" si="0"/>
        <v>6575.41</v>
      </c>
      <c r="J34" s="857">
        <v>0</v>
      </c>
    </row>
    <row r="35" spans="3:10">
      <c r="C35" s="856">
        <v>50301002</v>
      </c>
      <c r="D35" t="str">
        <f>VLOOKUP(C35,'2021 Provision'!R:T,3,0)</f>
        <v>House Keeping Exp.</v>
      </c>
      <c r="E35" s="857">
        <v>0</v>
      </c>
      <c r="F35" s="857">
        <v>1260.4278074866311</v>
      </c>
      <c r="G35" s="889">
        <f>SUMIFS('Revised Provision 2022'!F:F,'Revised Provision 2022'!C:C,Provision!C35)</f>
        <v>1260.42</v>
      </c>
      <c r="H35" s="607">
        <f t="shared" si="0"/>
        <v>1260.42</v>
      </c>
      <c r="J35" s="857">
        <v>437.43315508021391</v>
      </c>
    </row>
    <row r="36" spans="3:10">
      <c r="C36" s="856">
        <v>50310001</v>
      </c>
      <c r="D36" t="str">
        <f>VLOOKUP(C36,'2021 Provision'!R:T,3,0)</f>
        <v>Ins. Prem.-Industria</v>
      </c>
      <c r="E36" s="857">
        <v>0</v>
      </c>
      <c r="F36" s="857">
        <v>4572.1925133689838</v>
      </c>
      <c r="G36" s="889">
        <f>SUMIFS('Revised Provision 2022'!F:F,'Revised Provision 2022'!C:C,Provision!C36)</f>
        <v>0</v>
      </c>
      <c r="H36" s="607">
        <f t="shared" si="0"/>
        <v>0</v>
      </c>
      <c r="J36" s="857">
        <v>0</v>
      </c>
    </row>
    <row r="37" spans="3:10">
      <c r="C37" s="856">
        <v>50307005</v>
      </c>
      <c r="D37" t="str">
        <f>VLOOKUP(C37,'2021 Provision'!R:T,3,0)</f>
        <v>F.O -Water</v>
      </c>
      <c r="E37" s="857">
        <v>0</v>
      </c>
      <c r="F37" s="857">
        <v>642.95187165775405</v>
      </c>
      <c r="G37" s="889">
        <f>SUMIFS('Revised Provision 2022'!F:F,'Revised Provision 2022'!C:C,Provision!C37)</f>
        <v>642.95000000000005</v>
      </c>
      <c r="H37" s="607">
        <f t="shared" si="0"/>
        <v>642.95000000000005</v>
      </c>
      <c r="J37" s="857">
        <v>268.62032085561498</v>
      </c>
    </row>
    <row r="38" spans="3:10">
      <c r="C38" s="861"/>
      <c r="D38" s="861"/>
      <c r="E38" s="862">
        <f>SUM(E2:E37)</f>
        <v>502762</v>
      </c>
      <c r="F38" s="862">
        <f t="shared" ref="F38:J38" si="1">SUM(F2:F37)</f>
        <v>566883.25335614989</v>
      </c>
      <c r="G38" s="862">
        <f t="shared" si="1"/>
        <v>332203.0199999999</v>
      </c>
      <c r="H38" s="862">
        <f t="shared" si="1"/>
        <v>-170558.97999999998</v>
      </c>
      <c r="I38" s="862">
        <f t="shared" si="1"/>
        <v>0</v>
      </c>
      <c r="J38" s="862">
        <f t="shared" si="1"/>
        <v>72976.305882352957</v>
      </c>
    </row>
    <row r="42" spans="3:10">
      <c r="E42" s="857">
        <v>494158</v>
      </c>
    </row>
  </sheetData>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55D5-5550-4403-8F40-A1BD40B49335}">
  <sheetPr codeName="Sheet13"/>
  <dimension ref="B3:L72"/>
  <sheetViews>
    <sheetView topLeftCell="A52" workbookViewId="0">
      <selection activeCell="N76" sqref="N76"/>
    </sheetView>
  </sheetViews>
  <sheetFormatPr defaultRowHeight="14.5"/>
  <cols>
    <col min="8" max="8" width="11.453125" bestFit="1" customWidth="1"/>
    <col min="9" max="9" width="22.7265625" customWidth="1"/>
  </cols>
  <sheetData>
    <row r="3" spans="2:11">
      <c r="B3" t="s">
        <v>1823</v>
      </c>
      <c r="C3">
        <v>50402010</v>
      </c>
      <c r="D3" t="s">
        <v>157</v>
      </c>
      <c r="E3" t="s">
        <v>20</v>
      </c>
      <c r="F3">
        <v>673.82</v>
      </c>
      <c r="G3" t="s">
        <v>271</v>
      </c>
      <c r="H3" s="855">
        <v>63000</v>
      </c>
      <c r="I3" t="s">
        <v>4066</v>
      </c>
      <c r="K3" t="s">
        <v>4067</v>
      </c>
    </row>
    <row r="4" spans="2:11">
      <c r="B4" t="s">
        <v>1163</v>
      </c>
      <c r="C4">
        <v>50301001</v>
      </c>
      <c r="D4" t="s">
        <v>132</v>
      </c>
      <c r="E4" t="s">
        <v>20</v>
      </c>
      <c r="F4" s="855">
        <v>22786.95</v>
      </c>
      <c r="G4" t="s">
        <v>271</v>
      </c>
      <c r="H4" s="855">
        <v>2130580</v>
      </c>
      <c r="I4" t="s">
        <v>4066</v>
      </c>
      <c r="K4" t="s">
        <v>4068</v>
      </c>
    </row>
    <row r="5" spans="2:11">
      <c r="B5" t="s">
        <v>1823</v>
      </c>
      <c r="C5">
        <v>50301001</v>
      </c>
      <c r="D5" t="s">
        <v>132</v>
      </c>
      <c r="E5" t="s">
        <v>20</v>
      </c>
      <c r="F5" s="855">
        <v>18047.34</v>
      </c>
      <c r="G5" t="s">
        <v>271</v>
      </c>
      <c r="H5" s="855">
        <v>1687426</v>
      </c>
      <c r="I5" t="s">
        <v>4066</v>
      </c>
      <c r="K5" t="s">
        <v>4068</v>
      </c>
    </row>
    <row r="6" spans="2:11">
      <c r="B6" t="s">
        <v>693</v>
      </c>
      <c r="C6">
        <v>50401514</v>
      </c>
      <c r="D6" t="s">
        <v>148</v>
      </c>
      <c r="E6" t="s">
        <v>20</v>
      </c>
      <c r="F6">
        <v>96.01</v>
      </c>
      <c r="G6" t="s">
        <v>271</v>
      </c>
      <c r="H6" s="855">
        <v>8977</v>
      </c>
      <c r="I6" t="s">
        <v>4066</v>
      </c>
      <c r="K6" t="s">
        <v>4069</v>
      </c>
    </row>
    <row r="7" spans="2:11">
      <c r="B7" t="s">
        <v>1163</v>
      </c>
      <c r="C7">
        <v>50402012</v>
      </c>
      <c r="D7" t="s">
        <v>159</v>
      </c>
      <c r="E7" t="s">
        <v>20</v>
      </c>
      <c r="F7" s="855">
        <v>17386.169999999998</v>
      </c>
      <c r="G7" t="s">
        <v>271</v>
      </c>
      <c r="H7" s="855">
        <v>1625607</v>
      </c>
      <c r="I7" t="s">
        <v>4066</v>
      </c>
      <c r="K7" t="s">
        <v>4070</v>
      </c>
    </row>
    <row r="8" spans="2:11">
      <c r="B8" t="s">
        <v>1823</v>
      </c>
      <c r="C8">
        <v>50402012</v>
      </c>
      <c r="D8" t="s">
        <v>159</v>
      </c>
      <c r="E8" t="s">
        <v>20</v>
      </c>
      <c r="F8" s="855">
        <v>3208.25</v>
      </c>
      <c r="G8" t="s">
        <v>271</v>
      </c>
      <c r="H8" s="855">
        <v>299971</v>
      </c>
      <c r="I8" t="s">
        <v>4066</v>
      </c>
      <c r="K8" t="s">
        <v>4070</v>
      </c>
    </row>
    <row r="9" spans="2:11">
      <c r="B9" t="s">
        <v>1175</v>
      </c>
      <c r="C9">
        <v>50301001</v>
      </c>
      <c r="D9" t="s">
        <v>132</v>
      </c>
      <c r="E9" t="s">
        <v>20</v>
      </c>
      <c r="F9" s="855">
        <v>4228.99</v>
      </c>
      <c r="G9" t="s">
        <v>271</v>
      </c>
      <c r="H9" s="855">
        <v>395411</v>
      </c>
      <c r="I9" t="s">
        <v>4066</v>
      </c>
      <c r="K9" t="s">
        <v>4068</v>
      </c>
    </row>
    <row r="10" spans="2:11">
      <c r="B10" t="s">
        <v>1163</v>
      </c>
      <c r="C10">
        <v>50503001</v>
      </c>
      <c r="D10" t="s">
        <v>176</v>
      </c>
      <c r="E10" t="s">
        <v>20</v>
      </c>
      <c r="F10">
        <v>426.29</v>
      </c>
      <c r="G10" t="s">
        <v>271</v>
      </c>
      <c r="H10" s="855">
        <v>39858</v>
      </c>
      <c r="I10" t="s">
        <v>4066</v>
      </c>
      <c r="K10" t="s">
        <v>4071</v>
      </c>
    </row>
    <row r="11" spans="2:11">
      <c r="B11" t="s">
        <v>1823</v>
      </c>
      <c r="C11">
        <v>50503001</v>
      </c>
      <c r="D11" t="s">
        <v>176</v>
      </c>
      <c r="E11" t="s">
        <v>20</v>
      </c>
      <c r="F11">
        <v>409.6</v>
      </c>
      <c r="G11" t="s">
        <v>271</v>
      </c>
      <c r="H11" s="855">
        <v>38298</v>
      </c>
      <c r="I11" t="s">
        <v>4066</v>
      </c>
      <c r="K11" t="s">
        <v>4071</v>
      </c>
    </row>
    <row r="12" spans="2:11">
      <c r="B12" t="s">
        <v>1175</v>
      </c>
      <c r="C12">
        <v>50307006</v>
      </c>
      <c r="D12" t="s">
        <v>136</v>
      </c>
      <c r="E12" t="s">
        <v>20</v>
      </c>
      <c r="F12">
        <v>501.6</v>
      </c>
      <c r="G12" t="s">
        <v>271</v>
      </c>
      <c r="H12" s="855">
        <v>46900</v>
      </c>
      <c r="I12" t="s">
        <v>4066</v>
      </c>
      <c r="K12" t="s">
        <v>4068</v>
      </c>
    </row>
    <row r="13" spans="2:11">
      <c r="B13" t="s">
        <v>1823</v>
      </c>
      <c r="C13">
        <v>50306001</v>
      </c>
      <c r="D13" t="s">
        <v>134</v>
      </c>
      <c r="E13" t="s">
        <v>20</v>
      </c>
      <c r="F13">
        <v>883.74</v>
      </c>
      <c r="G13" t="s">
        <v>271</v>
      </c>
      <c r="H13" s="855">
        <v>82630</v>
      </c>
      <c r="I13" t="s">
        <v>4066</v>
      </c>
      <c r="K13" t="s">
        <v>4072</v>
      </c>
    </row>
    <row r="14" spans="2:11">
      <c r="B14" t="s">
        <v>1163</v>
      </c>
      <c r="C14">
        <v>50201013</v>
      </c>
      <c r="D14" t="s">
        <v>58</v>
      </c>
      <c r="E14" t="s">
        <v>20</v>
      </c>
      <c r="F14" s="855">
        <v>1181.82</v>
      </c>
      <c r="G14" t="s">
        <v>271</v>
      </c>
      <c r="H14" s="855">
        <v>110500</v>
      </c>
      <c r="I14" t="s">
        <v>4066</v>
      </c>
      <c r="K14" t="s">
        <v>4073</v>
      </c>
    </row>
    <row r="15" spans="2:11">
      <c r="B15" t="s">
        <v>1823</v>
      </c>
      <c r="C15">
        <v>50201013</v>
      </c>
      <c r="D15" t="s">
        <v>58</v>
      </c>
      <c r="E15" t="s">
        <v>20</v>
      </c>
      <c r="F15" s="855">
        <v>1135.48</v>
      </c>
      <c r="G15" t="s">
        <v>271</v>
      </c>
      <c r="H15" s="855">
        <v>106167</v>
      </c>
      <c r="I15" t="s">
        <v>4066</v>
      </c>
      <c r="K15" t="s">
        <v>4073</v>
      </c>
    </row>
    <row r="16" spans="2:11">
      <c r="B16" t="s">
        <v>1175</v>
      </c>
      <c r="C16">
        <v>50301001</v>
      </c>
      <c r="D16" t="s">
        <v>132</v>
      </c>
      <c r="E16" t="s">
        <v>20</v>
      </c>
      <c r="F16">
        <v>45.45</v>
      </c>
      <c r="G16" t="s">
        <v>271</v>
      </c>
      <c r="H16" s="855">
        <v>4250</v>
      </c>
      <c r="I16" t="s">
        <v>4066</v>
      </c>
      <c r="K16" t="s">
        <v>4071</v>
      </c>
    </row>
    <row r="17" spans="2:11">
      <c r="B17" t="s">
        <v>693</v>
      </c>
      <c r="C17">
        <v>50307005</v>
      </c>
      <c r="D17" t="s">
        <v>62</v>
      </c>
      <c r="E17" t="s">
        <v>20</v>
      </c>
      <c r="F17">
        <v>268.62</v>
      </c>
      <c r="G17" t="s">
        <v>271</v>
      </c>
      <c r="H17" s="855">
        <v>25116</v>
      </c>
      <c r="I17" t="s">
        <v>4066</v>
      </c>
      <c r="K17" t="s">
        <v>4069</v>
      </c>
    </row>
    <row r="18" spans="2:11">
      <c r="B18" t="s">
        <v>1163</v>
      </c>
      <c r="C18">
        <v>50301001</v>
      </c>
      <c r="D18" t="s">
        <v>132</v>
      </c>
      <c r="E18" t="s">
        <v>20</v>
      </c>
      <c r="F18">
        <v>104.81</v>
      </c>
      <c r="G18" t="s">
        <v>271</v>
      </c>
      <c r="H18" s="855">
        <v>9800</v>
      </c>
      <c r="I18" t="s">
        <v>4066</v>
      </c>
      <c r="K18" t="s">
        <v>4074</v>
      </c>
    </row>
    <row r="19" spans="2:11">
      <c r="B19" t="s">
        <v>1163</v>
      </c>
      <c r="C19">
        <v>50402006</v>
      </c>
      <c r="D19" t="s">
        <v>153</v>
      </c>
      <c r="E19" t="s">
        <v>20</v>
      </c>
      <c r="F19">
        <v>100.51</v>
      </c>
      <c r="G19" t="s">
        <v>271</v>
      </c>
      <c r="H19" s="855">
        <v>9398</v>
      </c>
      <c r="I19" t="s">
        <v>4066</v>
      </c>
      <c r="K19" t="s">
        <v>4075</v>
      </c>
    </row>
    <row r="20" spans="2:11">
      <c r="B20" t="s">
        <v>1823</v>
      </c>
      <c r="C20">
        <v>50402005</v>
      </c>
      <c r="D20" t="s">
        <v>152</v>
      </c>
      <c r="E20" t="s">
        <v>20</v>
      </c>
      <c r="F20">
        <v>299.47000000000003</v>
      </c>
      <c r="G20" t="s">
        <v>271</v>
      </c>
      <c r="H20" s="855">
        <v>28000</v>
      </c>
      <c r="I20" t="s">
        <v>4066</v>
      </c>
      <c r="K20" t="s">
        <v>4076</v>
      </c>
    </row>
    <row r="21" spans="2:11">
      <c r="B21" t="s">
        <v>1163</v>
      </c>
      <c r="C21">
        <v>50301002</v>
      </c>
      <c r="D21" t="s">
        <v>133</v>
      </c>
      <c r="E21" t="s">
        <v>20</v>
      </c>
      <c r="F21">
        <v>437.43</v>
      </c>
      <c r="G21" t="s">
        <v>271</v>
      </c>
      <c r="H21" s="855">
        <v>40900</v>
      </c>
      <c r="I21">
        <v>20220630</v>
      </c>
      <c r="K21" t="s">
        <v>4077</v>
      </c>
    </row>
    <row r="22" spans="2:11">
      <c r="B22" t="s">
        <v>1163</v>
      </c>
      <c r="C22">
        <v>50301001</v>
      </c>
      <c r="D22" t="s">
        <v>132</v>
      </c>
      <c r="E22" t="s">
        <v>20</v>
      </c>
      <c r="F22">
        <v>396.79</v>
      </c>
      <c r="G22" t="s">
        <v>271</v>
      </c>
      <c r="H22" s="855">
        <v>37100</v>
      </c>
      <c r="I22" t="s">
        <v>4066</v>
      </c>
      <c r="K22" t="s">
        <v>4078</v>
      </c>
    </row>
    <row r="23" spans="2:11">
      <c r="B23" t="s">
        <v>1163</v>
      </c>
      <c r="C23">
        <v>50402011</v>
      </c>
      <c r="D23" t="s">
        <v>158</v>
      </c>
      <c r="E23" t="s">
        <v>20</v>
      </c>
      <c r="F23">
        <v>247.45</v>
      </c>
      <c r="G23" t="s">
        <v>271</v>
      </c>
      <c r="H23" s="855">
        <v>23137</v>
      </c>
      <c r="I23" t="s">
        <v>4066</v>
      </c>
      <c r="K23" t="s">
        <v>4067</v>
      </c>
    </row>
    <row r="24" spans="2:11">
      <c r="B24" t="s">
        <v>1175</v>
      </c>
      <c r="C24">
        <v>50306001</v>
      </c>
      <c r="D24" t="s">
        <v>134</v>
      </c>
      <c r="E24" t="s">
        <v>20</v>
      </c>
      <c r="F24">
        <v>109.73</v>
      </c>
      <c r="G24" t="s">
        <v>271</v>
      </c>
      <c r="H24" s="855">
        <v>10260</v>
      </c>
      <c r="I24" t="s">
        <v>4066</v>
      </c>
      <c r="K24" t="s">
        <v>4072</v>
      </c>
    </row>
    <row r="25" spans="2:11">
      <c r="B25" t="s">
        <v>1163</v>
      </c>
      <c r="C25">
        <v>50402011</v>
      </c>
      <c r="D25" t="s">
        <v>158</v>
      </c>
      <c r="E25" t="s">
        <v>20</v>
      </c>
      <c r="F25" s="855">
        <v>-2743.32</v>
      </c>
      <c r="G25" t="s">
        <v>271</v>
      </c>
      <c r="H25" s="855">
        <v>-256500</v>
      </c>
      <c r="I25" t="s">
        <v>4079</v>
      </c>
      <c r="J25" t="s">
        <v>4080</v>
      </c>
    </row>
    <row r="26" spans="2:11">
      <c r="B26" t="s">
        <v>1823</v>
      </c>
      <c r="C26">
        <v>50402011</v>
      </c>
      <c r="D26" t="s">
        <v>158</v>
      </c>
      <c r="E26" t="s">
        <v>20</v>
      </c>
      <c r="F26" s="855">
        <v>-2743.32</v>
      </c>
      <c r="G26" t="s">
        <v>271</v>
      </c>
      <c r="H26" s="855">
        <v>-256500</v>
      </c>
      <c r="I26" t="s">
        <v>4079</v>
      </c>
      <c r="J26" t="s">
        <v>4080</v>
      </c>
    </row>
    <row r="27" spans="2:11">
      <c r="B27" t="s">
        <v>1175</v>
      </c>
      <c r="C27">
        <v>50307006</v>
      </c>
      <c r="D27" t="s">
        <v>136</v>
      </c>
      <c r="E27" t="s">
        <v>20</v>
      </c>
      <c r="F27" s="855">
        <v>10546.23</v>
      </c>
      <c r="G27" t="s">
        <v>271</v>
      </c>
      <c r="H27" s="855">
        <v>986071.5</v>
      </c>
      <c r="I27" t="s">
        <v>4079</v>
      </c>
      <c r="J27" t="s">
        <v>4081</v>
      </c>
    </row>
    <row r="28" spans="2:11">
      <c r="B28" t="s">
        <v>1175</v>
      </c>
      <c r="C28">
        <v>50307006</v>
      </c>
      <c r="D28" t="s">
        <v>136</v>
      </c>
      <c r="E28" t="s">
        <v>20</v>
      </c>
      <c r="F28" s="855">
        <v>3200.53</v>
      </c>
      <c r="G28" t="s">
        <v>271</v>
      </c>
      <c r="H28" s="855">
        <v>299250</v>
      </c>
      <c r="I28" t="s">
        <v>4079</v>
      </c>
      <c r="J28" t="s">
        <v>4081</v>
      </c>
    </row>
    <row r="29" spans="2:11">
      <c r="B29" t="s">
        <v>1823</v>
      </c>
      <c r="C29">
        <v>50503001</v>
      </c>
      <c r="D29" t="s">
        <v>176</v>
      </c>
      <c r="E29" t="s">
        <v>20</v>
      </c>
      <c r="F29" s="855">
        <v>4572.1899999999996</v>
      </c>
      <c r="G29" t="s">
        <v>271</v>
      </c>
      <c r="H29" s="855">
        <v>427500</v>
      </c>
      <c r="I29" t="s">
        <v>4079</v>
      </c>
      <c r="J29" t="s">
        <v>4082</v>
      </c>
    </row>
    <row r="30" spans="2:11">
      <c r="B30" t="s">
        <v>1163</v>
      </c>
      <c r="C30">
        <v>50503001</v>
      </c>
      <c r="D30" t="s">
        <v>176</v>
      </c>
      <c r="E30" t="s">
        <v>20</v>
      </c>
      <c r="F30" s="855">
        <v>6062.73</v>
      </c>
      <c r="G30" t="s">
        <v>271</v>
      </c>
      <c r="H30" s="855">
        <v>566865</v>
      </c>
      <c r="I30" t="s">
        <v>4079</v>
      </c>
      <c r="J30" t="s">
        <v>4082</v>
      </c>
    </row>
    <row r="31" spans="2:11">
      <c r="B31" t="s">
        <v>1823</v>
      </c>
      <c r="C31">
        <v>50503001</v>
      </c>
      <c r="D31" t="s">
        <v>176</v>
      </c>
      <c r="E31" t="s">
        <v>20</v>
      </c>
      <c r="F31" s="855">
        <v>5824.97</v>
      </c>
      <c r="G31" t="s">
        <v>271</v>
      </c>
      <c r="H31" s="855">
        <v>544635</v>
      </c>
      <c r="I31" t="s">
        <v>4079</v>
      </c>
      <c r="J31" t="s">
        <v>4082</v>
      </c>
    </row>
    <row r="32" spans="2:11">
      <c r="B32" t="s">
        <v>1163</v>
      </c>
      <c r="C32">
        <v>50503001</v>
      </c>
      <c r="D32" t="s">
        <v>176</v>
      </c>
      <c r="E32" t="s">
        <v>20</v>
      </c>
      <c r="F32" s="855">
        <v>4572.1899999999996</v>
      </c>
      <c r="G32" t="s">
        <v>271</v>
      </c>
      <c r="H32" s="855">
        <v>427500</v>
      </c>
      <c r="I32" t="s">
        <v>4079</v>
      </c>
      <c r="J32" t="s">
        <v>4082</v>
      </c>
    </row>
    <row r="33" spans="2:10">
      <c r="B33" t="s">
        <v>1163</v>
      </c>
      <c r="C33">
        <v>50503008</v>
      </c>
      <c r="D33" t="s">
        <v>301</v>
      </c>
      <c r="E33" t="s">
        <v>20</v>
      </c>
      <c r="F33">
        <v>327.27</v>
      </c>
      <c r="G33" t="s">
        <v>271</v>
      </c>
      <c r="H33" s="855">
        <v>30600</v>
      </c>
      <c r="I33" t="s">
        <v>4079</v>
      </c>
      <c r="J33" t="s">
        <v>4083</v>
      </c>
    </row>
    <row r="34" spans="2:10">
      <c r="B34" t="s">
        <v>1823</v>
      </c>
      <c r="C34">
        <v>50503008</v>
      </c>
      <c r="D34" t="s">
        <v>301</v>
      </c>
      <c r="E34" t="s">
        <v>20</v>
      </c>
      <c r="F34">
        <v>314.44</v>
      </c>
      <c r="G34" t="s">
        <v>271</v>
      </c>
      <c r="H34" s="855">
        <v>29400</v>
      </c>
      <c r="I34" t="s">
        <v>4079</v>
      </c>
      <c r="J34" t="s">
        <v>4083</v>
      </c>
    </row>
    <row r="35" spans="2:10">
      <c r="B35" t="s">
        <v>1163</v>
      </c>
      <c r="C35">
        <v>50402011</v>
      </c>
      <c r="D35" t="s">
        <v>158</v>
      </c>
      <c r="E35" t="s">
        <v>20</v>
      </c>
      <c r="F35">
        <v>621</v>
      </c>
      <c r="G35" t="s">
        <v>271</v>
      </c>
      <c r="H35" s="855">
        <v>58063.5</v>
      </c>
      <c r="I35" t="s">
        <v>4079</v>
      </c>
      <c r="J35" t="s">
        <v>4084</v>
      </c>
    </row>
    <row r="36" spans="2:10">
      <c r="B36" t="s">
        <v>1163</v>
      </c>
      <c r="C36">
        <v>50402011</v>
      </c>
      <c r="D36" t="s">
        <v>158</v>
      </c>
      <c r="E36" t="s">
        <v>20</v>
      </c>
      <c r="F36">
        <v>596.65</v>
      </c>
      <c r="G36" t="s">
        <v>271</v>
      </c>
      <c r="H36" s="855">
        <v>55786.5</v>
      </c>
      <c r="I36" t="s">
        <v>4079</v>
      </c>
      <c r="J36" t="s">
        <v>4084</v>
      </c>
    </row>
    <row r="37" spans="2:10">
      <c r="B37" t="s">
        <v>1163</v>
      </c>
      <c r="C37">
        <v>50306001</v>
      </c>
      <c r="D37" t="s">
        <v>134</v>
      </c>
      <c r="E37" t="s">
        <v>20</v>
      </c>
      <c r="F37" s="855">
        <v>2784.81</v>
      </c>
      <c r="G37" t="s">
        <v>271</v>
      </c>
      <c r="H37" s="855">
        <v>260380</v>
      </c>
      <c r="I37" t="s">
        <v>4079</v>
      </c>
      <c r="J37" t="s">
        <v>4085</v>
      </c>
    </row>
    <row r="38" spans="2:10">
      <c r="B38" t="s">
        <v>1163</v>
      </c>
      <c r="C38">
        <v>50306001</v>
      </c>
      <c r="D38" t="s">
        <v>134</v>
      </c>
      <c r="E38" t="s">
        <v>20</v>
      </c>
      <c r="F38">
        <v>968.75</v>
      </c>
      <c r="G38" t="s">
        <v>271</v>
      </c>
      <c r="H38" s="855">
        <v>90578</v>
      </c>
      <c r="I38" t="s">
        <v>4079</v>
      </c>
      <c r="J38" t="s">
        <v>4086</v>
      </c>
    </row>
    <row r="39" spans="2:10">
      <c r="B39" t="s">
        <v>1163</v>
      </c>
      <c r="C39">
        <v>50306001</v>
      </c>
      <c r="D39" t="s">
        <v>134</v>
      </c>
      <c r="E39" t="s">
        <v>20</v>
      </c>
      <c r="F39" s="855">
        <v>6951.87</v>
      </c>
      <c r="G39" t="s">
        <v>271</v>
      </c>
      <c r="H39" s="855">
        <v>650000</v>
      </c>
      <c r="I39" t="s">
        <v>4079</v>
      </c>
      <c r="J39" t="s">
        <v>4087</v>
      </c>
    </row>
    <row r="40" spans="2:10">
      <c r="B40" t="s">
        <v>1163</v>
      </c>
      <c r="C40">
        <v>50306001</v>
      </c>
      <c r="D40" t="s">
        <v>134</v>
      </c>
      <c r="E40" t="s">
        <v>20</v>
      </c>
      <c r="F40">
        <v>63.1</v>
      </c>
      <c r="G40" t="s">
        <v>271</v>
      </c>
      <c r="H40" s="855">
        <v>5900</v>
      </c>
      <c r="I40" t="s">
        <v>4079</v>
      </c>
      <c r="J40" t="s">
        <v>4088</v>
      </c>
    </row>
    <row r="41" spans="2:10">
      <c r="B41" t="s">
        <v>1823</v>
      </c>
      <c r="C41">
        <v>50306001</v>
      </c>
      <c r="D41" t="s">
        <v>134</v>
      </c>
      <c r="E41" t="s">
        <v>20</v>
      </c>
      <c r="F41" s="855">
        <v>16467.53</v>
      </c>
      <c r="G41" t="s">
        <v>271</v>
      </c>
      <c r="H41" s="855">
        <v>1539714</v>
      </c>
      <c r="I41" t="s">
        <v>4079</v>
      </c>
      <c r="J41" t="s">
        <v>4088</v>
      </c>
    </row>
    <row r="42" spans="2:10">
      <c r="B42" t="s">
        <v>1823</v>
      </c>
      <c r="C42">
        <v>50402012</v>
      </c>
      <c r="D42" t="s">
        <v>159</v>
      </c>
      <c r="E42" t="s">
        <v>20</v>
      </c>
      <c r="F42" s="855">
        <v>6420.32</v>
      </c>
      <c r="G42" t="s">
        <v>271</v>
      </c>
      <c r="H42" s="855">
        <v>600300</v>
      </c>
      <c r="I42" t="s">
        <v>4079</v>
      </c>
      <c r="J42" t="s">
        <v>4089</v>
      </c>
    </row>
    <row r="43" spans="2:10">
      <c r="B43" t="s">
        <v>1163</v>
      </c>
      <c r="C43">
        <v>50503003</v>
      </c>
      <c r="D43" t="s">
        <v>178</v>
      </c>
      <c r="E43" t="s">
        <v>20</v>
      </c>
      <c r="F43" s="855">
        <v>10973.26</v>
      </c>
      <c r="G43" t="s">
        <v>271</v>
      </c>
      <c r="H43" s="855">
        <v>1026000</v>
      </c>
      <c r="I43" t="s">
        <v>4079</v>
      </c>
      <c r="J43" t="s">
        <v>4090</v>
      </c>
    </row>
    <row r="44" spans="2:10">
      <c r="B44" t="s">
        <v>693</v>
      </c>
      <c r="C44">
        <v>50402015</v>
      </c>
      <c r="D44" t="s">
        <v>162</v>
      </c>
      <c r="E44" t="s">
        <v>20</v>
      </c>
      <c r="F44" s="855">
        <v>1454.55</v>
      </c>
      <c r="G44" t="s">
        <v>271</v>
      </c>
      <c r="H44" s="855">
        <v>136000</v>
      </c>
      <c r="I44" t="s">
        <v>4079</v>
      </c>
      <c r="J44" t="s">
        <v>4091</v>
      </c>
    </row>
    <row r="45" spans="2:10">
      <c r="B45" t="s">
        <v>1163</v>
      </c>
      <c r="C45">
        <v>50401514</v>
      </c>
      <c r="D45" t="s">
        <v>148</v>
      </c>
      <c r="E45" t="s">
        <v>20</v>
      </c>
      <c r="F45" s="855">
        <v>1362.14</v>
      </c>
      <c r="G45" t="s">
        <v>271</v>
      </c>
      <c r="H45" s="855">
        <v>127360</v>
      </c>
      <c r="I45" t="s">
        <v>4079</v>
      </c>
      <c r="J45" t="s">
        <v>4092</v>
      </c>
    </row>
    <row r="46" spans="2:10">
      <c r="B46" t="s">
        <v>1163</v>
      </c>
      <c r="C46">
        <v>50301002</v>
      </c>
      <c r="D46" t="s">
        <v>133</v>
      </c>
      <c r="E46" t="s">
        <v>20</v>
      </c>
      <c r="F46">
        <v>822.99</v>
      </c>
      <c r="G46" t="s">
        <v>271</v>
      </c>
      <c r="H46" s="855">
        <v>76950</v>
      </c>
      <c r="I46" t="s">
        <v>4079</v>
      </c>
      <c r="J46" t="s">
        <v>4093</v>
      </c>
    </row>
    <row r="47" spans="2:10">
      <c r="B47" t="s">
        <v>1175</v>
      </c>
      <c r="C47">
        <v>50306001</v>
      </c>
      <c r="D47" t="s">
        <v>134</v>
      </c>
      <c r="E47" t="s">
        <v>20</v>
      </c>
      <c r="F47" s="855">
        <v>4572.1899999999996</v>
      </c>
      <c r="G47" t="s">
        <v>271</v>
      </c>
      <c r="H47" s="855">
        <v>427500</v>
      </c>
      <c r="I47" t="s">
        <v>4079</v>
      </c>
      <c r="J47" t="s">
        <v>4094</v>
      </c>
    </row>
    <row r="48" spans="2:10">
      <c r="B48" t="s">
        <v>1175</v>
      </c>
      <c r="C48">
        <v>50306001</v>
      </c>
      <c r="D48" t="s">
        <v>134</v>
      </c>
      <c r="E48" t="s">
        <v>20</v>
      </c>
      <c r="F48" s="855">
        <v>1371.66</v>
      </c>
      <c r="G48" t="s">
        <v>271</v>
      </c>
      <c r="H48" s="855">
        <v>128250</v>
      </c>
      <c r="I48" t="s">
        <v>4079</v>
      </c>
      <c r="J48" t="s">
        <v>4095</v>
      </c>
    </row>
    <row r="49" spans="2:10">
      <c r="B49" t="s">
        <v>1175</v>
      </c>
      <c r="C49">
        <v>50306001</v>
      </c>
      <c r="D49" t="s">
        <v>134</v>
      </c>
      <c r="E49" t="s">
        <v>20</v>
      </c>
      <c r="F49" s="855">
        <v>5943.85</v>
      </c>
      <c r="G49" t="s">
        <v>271</v>
      </c>
      <c r="H49" s="855">
        <v>555750</v>
      </c>
      <c r="I49" t="s">
        <v>4079</v>
      </c>
      <c r="J49" t="s">
        <v>4096</v>
      </c>
    </row>
    <row r="50" spans="2:10">
      <c r="B50" t="s">
        <v>1175</v>
      </c>
      <c r="C50">
        <v>50306001</v>
      </c>
      <c r="D50" t="s">
        <v>134</v>
      </c>
      <c r="E50" t="s">
        <v>20</v>
      </c>
      <c r="F50" s="855">
        <v>5029.41</v>
      </c>
      <c r="G50" t="s">
        <v>271</v>
      </c>
      <c r="H50" s="855">
        <v>470250</v>
      </c>
      <c r="I50" t="s">
        <v>4079</v>
      </c>
      <c r="J50" t="s">
        <v>4097</v>
      </c>
    </row>
    <row r="51" spans="2:10">
      <c r="B51" t="s">
        <v>1163</v>
      </c>
      <c r="C51">
        <v>50401514</v>
      </c>
      <c r="D51" t="s">
        <v>148</v>
      </c>
      <c r="E51" t="s">
        <v>20</v>
      </c>
      <c r="F51" s="855">
        <v>2560.4299999999998</v>
      </c>
      <c r="G51" t="s">
        <v>271</v>
      </c>
      <c r="H51" s="855">
        <v>239400</v>
      </c>
      <c r="I51" t="s">
        <v>4079</v>
      </c>
      <c r="J51" t="s">
        <v>246</v>
      </c>
    </row>
    <row r="52" spans="2:10">
      <c r="B52" t="s">
        <v>1163</v>
      </c>
      <c r="C52">
        <v>50402005</v>
      </c>
      <c r="D52" t="s">
        <v>152</v>
      </c>
      <c r="E52" t="s">
        <v>20</v>
      </c>
      <c r="F52" s="855">
        <v>9144.39</v>
      </c>
      <c r="G52" t="s">
        <v>271</v>
      </c>
      <c r="H52" s="855">
        <v>855000</v>
      </c>
      <c r="I52" t="s">
        <v>4079</v>
      </c>
      <c r="J52" t="s">
        <v>4098</v>
      </c>
    </row>
    <row r="53" spans="2:10">
      <c r="B53" t="s">
        <v>1823</v>
      </c>
      <c r="C53">
        <v>50402005</v>
      </c>
      <c r="D53" t="s">
        <v>152</v>
      </c>
      <c r="E53" t="s">
        <v>20</v>
      </c>
      <c r="F53" s="855">
        <v>5596.36</v>
      </c>
      <c r="G53" t="s">
        <v>271</v>
      </c>
      <c r="H53" s="855">
        <v>523260</v>
      </c>
      <c r="I53" t="s">
        <v>4079</v>
      </c>
      <c r="J53" t="s">
        <v>4098</v>
      </c>
    </row>
    <row r="54" spans="2:10">
      <c r="B54" t="s">
        <v>1163</v>
      </c>
      <c r="C54">
        <v>50502003</v>
      </c>
      <c r="D54" t="s">
        <v>65</v>
      </c>
      <c r="E54" t="s">
        <v>20</v>
      </c>
      <c r="F54" s="855">
        <v>15769.15</v>
      </c>
      <c r="G54" t="s">
        <v>271</v>
      </c>
      <c r="H54" s="855">
        <v>1474415.87</v>
      </c>
      <c r="I54" t="s">
        <v>4079</v>
      </c>
      <c r="J54" t="s">
        <v>3948</v>
      </c>
    </row>
    <row r="55" spans="2:10">
      <c r="B55" t="s">
        <v>1823</v>
      </c>
      <c r="C55">
        <v>50502003</v>
      </c>
      <c r="D55" t="s">
        <v>65</v>
      </c>
      <c r="E55" t="s">
        <v>20</v>
      </c>
      <c r="F55" s="855">
        <v>15150.76</v>
      </c>
      <c r="G55" t="s">
        <v>271</v>
      </c>
      <c r="H55" s="855">
        <v>1416595.64</v>
      </c>
      <c r="I55" t="s">
        <v>4079</v>
      </c>
      <c r="J55" t="s">
        <v>3948</v>
      </c>
    </row>
    <row r="56" spans="2:10">
      <c r="B56" t="s">
        <v>1163</v>
      </c>
      <c r="C56">
        <v>50503003</v>
      </c>
      <c r="D56" t="s">
        <v>178</v>
      </c>
      <c r="E56" t="s">
        <v>20</v>
      </c>
      <c r="F56" s="855">
        <v>30604.65</v>
      </c>
      <c r="G56" t="s">
        <v>271</v>
      </c>
      <c r="H56" s="855">
        <v>2861534.52</v>
      </c>
      <c r="I56" t="s">
        <v>4079</v>
      </c>
      <c r="J56" t="s">
        <v>178</v>
      </c>
    </row>
    <row r="57" spans="2:10">
      <c r="B57" t="s">
        <v>1823</v>
      </c>
      <c r="C57">
        <v>50503003</v>
      </c>
      <c r="D57" t="s">
        <v>178</v>
      </c>
      <c r="E57" t="s">
        <v>20</v>
      </c>
      <c r="F57" s="855">
        <v>29404.47</v>
      </c>
      <c r="G57" t="s">
        <v>271</v>
      </c>
      <c r="H57" s="855">
        <v>2749317.48</v>
      </c>
      <c r="I57" t="s">
        <v>4079</v>
      </c>
      <c r="J57" t="s">
        <v>178</v>
      </c>
    </row>
    <row r="58" spans="2:10">
      <c r="B58" t="s">
        <v>1175</v>
      </c>
      <c r="C58">
        <v>50301001</v>
      </c>
      <c r="D58" t="s">
        <v>132</v>
      </c>
      <c r="E58" t="s">
        <v>20</v>
      </c>
      <c r="F58" s="855">
        <v>3200.53</v>
      </c>
      <c r="G58" t="s">
        <v>271</v>
      </c>
      <c r="H58" s="855">
        <v>299250</v>
      </c>
      <c r="I58" t="s">
        <v>4079</v>
      </c>
      <c r="J58" t="s">
        <v>3956</v>
      </c>
    </row>
    <row r="59" spans="2:10">
      <c r="B59" t="s">
        <v>1175</v>
      </c>
      <c r="C59">
        <v>50301001</v>
      </c>
      <c r="D59" t="s">
        <v>132</v>
      </c>
      <c r="E59" t="s">
        <v>20</v>
      </c>
      <c r="F59" s="855">
        <v>5943.85</v>
      </c>
      <c r="G59" t="s">
        <v>271</v>
      </c>
      <c r="H59" s="855">
        <v>555750</v>
      </c>
      <c r="I59" t="s">
        <v>4079</v>
      </c>
      <c r="J59" t="s">
        <v>3956</v>
      </c>
    </row>
    <row r="60" spans="2:10">
      <c r="B60" t="s">
        <v>1163</v>
      </c>
      <c r="C60">
        <v>50301001</v>
      </c>
      <c r="D60" t="s">
        <v>132</v>
      </c>
      <c r="E60" t="s">
        <v>20</v>
      </c>
      <c r="F60" s="855">
        <v>3200.53</v>
      </c>
      <c r="G60" t="s">
        <v>271</v>
      </c>
      <c r="H60" s="855">
        <v>299250</v>
      </c>
      <c r="I60" t="s">
        <v>4079</v>
      </c>
      <c r="J60" t="s">
        <v>3956</v>
      </c>
    </row>
    <row r="61" spans="2:10">
      <c r="B61" t="s">
        <v>1175</v>
      </c>
      <c r="C61">
        <v>50301001</v>
      </c>
      <c r="D61" t="s">
        <v>132</v>
      </c>
      <c r="E61" t="s">
        <v>20</v>
      </c>
      <c r="F61" s="855">
        <v>5943.85</v>
      </c>
      <c r="G61" t="s">
        <v>271</v>
      </c>
      <c r="H61" s="855">
        <v>555750</v>
      </c>
      <c r="I61" t="s">
        <v>4079</v>
      </c>
      <c r="J61" t="s">
        <v>3956</v>
      </c>
    </row>
    <row r="62" spans="2:10">
      <c r="B62" t="s">
        <v>693</v>
      </c>
      <c r="C62">
        <v>50307005</v>
      </c>
      <c r="D62" t="s">
        <v>62</v>
      </c>
      <c r="E62" t="s">
        <v>20</v>
      </c>
      <c r="F62">
        <v>374.33</v>
      </c>
      <c r="G62" t="s">
        <v>271</v>
      </c>
      <c r="H62" s="855">
        <v>35000</v>
      </c>
      <c r="I62" t="s">
        <v>4079</v>
      </c>
      <c r="J62" t="s">
        <v>62</v>
      </c>
    </row>
    <row r="63" spans="2:10">
      <c r="B63" t="s">
        <v>693</v>
      </c>
      <c r="C63">
        <v>50402015</v>
      </c>
      <c r="D63" t="s">
        <v>162</v>
      </c>
      <c r="E63" t="s">
        <v>20</v>
      </c>
      <c r="F63" s="855">
        <v>5120.8599999999997</v>
      </c>
      <c r="G63" t="s">
        <v>271</v>
      </c>
      <c r="H63" s="855">
        <v>478800</v>
      </c>
      <c r="I63" t="s">
        <v>4079</v>
      </c>
      <c r="J63" t="s">
        <v>162</v>
      </c>
    </row>
    <row r="64" spans="2:10">
      <c r="B64" t="s">
        <v>693</v>
      </c>
      <c r="C64">
        <v>50309003</v>
      </c>
      <c r="D64" t="s">
        <v>1797</v>
      </c>
      <c r="E64" t="s">
        <v>20</v>
      </c>
      <c r="F64">
        <v>420.64</v>
      </c>
      <c r="G64" t="s">
        <v>271</v>
      </c>
      <c r="H64" s="855">
        <v>39330</v>
      </c>
      <c r="I64" t="s">
        <v>4079</v>
      </c>
      <c r="J64" t="s">
        <v>4099</v>
      </c>
    </row>
    <row r="65" spans="2:12">
      <c r="B65" t="s">
        <v>693</v>
      </c>
      <c r="C65">
        <v>50402011</v>
      </c>
      <c r="D65" t="s">
        <v>158</v>
      </c>
      <c r="E65" t="s">
        <v>20</v>
      </c>
      <c r="F65">
        <v>267.38</v>
      </c>
      <c r="G65" t="s">
        <v>271</v>
      </c>
      <c r="H65" s="855">
        <v>25000</v>
      </c>
      <c r="I65" t="s">
        <v>4079</v>
      </c>
      <c r="J65" t="s">
        <v>158</v>
      </c>
    </row>
    <row r="66" spans="2:12">
      <c r="B66" t="s">
        <v>1163</v>
      </c>
      <c r="C66">
        <v>50402012</v>
      </c>
      <c r="D66" t="s">
        <v>159</v>
      </c>
      <c r="E66" t="s">
        <v>20</v>
      </c>
      <c r="F66" s="855">
        <v>2331.8200000000002</v>
      </c>
      <c r="G66" t="s">
        <v>271</v>
      </c>
      <c r="H66" s="855">
        <v>218025</v>
      </c>
      <c r="I66" t="s">
        <v>4079</v>
      </c>
      <c r="J66" t="s">
        <v>4100</v>
      </c>
    </row>
    <row r="67" spans="2:12">
      <c r="B67" t="s">
        <v>1823</v>
      </c>
      <c r="C67">
        <v>50402012</v>
      </c>
      <c r="D67" t="s">
        <v>159</v>
      </c>
      <c r="E67" t="s">
        <v>20</v>
      </c>
      <c r="F67" s="855">
        <v>2240.37</v>
      </c>
      <c r="G67" t="s">
        <v>271</v>
      </c>
      <c r="H67" s="855">
        <v>209475</v>
      </c>
      <c r="I67" t="s">
        <v>4079</v>
      </c>
      <c r="J67" t="s">
        <v>4100</v>
      </c>
    </row>
    <row r="68" spans="2:12">
      <c r="B68" t="s">
        <v>1163</v>
      </c>
      <c r="C68">
        <v>50402011</v>
      </c>
      <c r="D68" t="s">
        <v>158</v>
      </c>
      <c r="E68" t="s">
        <v>20</v>
      </c>
      <c r="F68" s="855">
        <v>11682.73</v>
      </c>
      <c r="G68" t="s">
        <v>271</v>
      </c>
      <c r="H68" s="855">
        <v>1092335</v>
      </c>
      <c r="I68" t="s">
        <v>4079</v>
      </c>
      <c r="J68" t="s">
        <v>4080</v>
      </c>
    </row>
    <row r="69" spans="2:12">
      <c r="B69" t="s">
        <v>1823</v>
      </c>
      <c r="C69">
        <v>50402011</v>
      </c>
      <c r="D69" t="s">
        <v>158</v>
      </c>
      <c r="E69" t="s">
        <v>20</v>
      </c>
      <c r="F69" s="855">
        <v>11188.93</v>
      </c>
      <c r="G69" t="s">
        <v>271</v>
      </c>
      <c r="H69" s="855">
        <v>1046165</v>
      </c>
      <c r="I69" t="s">
        <v>4079</v>
      </c>
      <c r="J69" t="s">
        <v>4080</v>
      </c>
    </row>
    <row r="70" spans="2:12">
      <c r="B70" t="s">
        <v>1163</v>
      </c>
      <c r="C70">
        <v>50307002</v>
      </c>
      <c r="D70" t="s">
        <v>135</v>
      </c>
      <c r="E70" t="s">
        <v>20</v>
      </c>
      <c r="F70" s="855">
        <v>1393.06</v>
      </c>
      <c r="G70" t="s">
        <v>271</v>
      </c>
      <c r="H70" s="855">
        <v>130251</v>
      </c>
      <c r="I70" t="s">
        <v>4079</v>
      </c>
      <c r="J70" t="s">
        <v>4101</v>
      </c>
      <c r="K70" t="s">
        <v>4102</v>
      </c>
      <c r="L70">
        <v>2010100001</v>
      </c>
    </row>
    <row r="71" spans="2:12">
      <c r="B71" t="s">
        <v>1823</v>
      </c>
      <c r="C71">
        <v>50307002</v>
      </c>
      <c r="D71" t="s">
        <v>135</v>
      </c>
      <c r="E71" t="s">
        <v>20</v>
      </c>
      <c r="F71" s="855">
        <v>1338.43</v>
      </c>
      <c r="G71" t="s">
        <v>271</v>
      </c>
      <c r="H71" s="855">
        <v>125143</v>
      </c>
      <c r="I71" t="s">
        <v>4079</v>
      </c>
      <c r="J71" t="s">
        <v>4101</v>
      </c>
      <c r="K71" t="s">
        <v>4103</v>
      </c>
      <c r="L71">
        <v>2010100001</v>
      </c>
    </row>
    <row r="72" spans="2:12">
      <c r="B72" t="s">
        <v>1823</v>
      </c>
      <c r="C72">
        <v>50307002</v>
      </c>
      <c r="D72" t="s">
        <v>135</v>
      </c>
      <c r="E72" t="s">
        <v>20</v>
      </c>
      <c r="F72">
        <v>431.83</v>
      </c>
      <c r="G72" t="s">
        <v>271</v>
      </c>
      <c r="H72" s="855">
        <v>40376</v>
      </c>
      <c r="I72" t="s">
        <v>4079</v>
      </c>
      <c r="J72" t="s">
        <v>4101</v>
      </c>
      <c r="K72" t="s">
        <v>4103</v>
      </c>
      <c r="L72">
        <v>2010100001</v>
      </c>
    </row>
  </sheetData>
  <pageMargins left="0.7" right="0.7" top="0.75" bottom="0.75" header="0.3" footer="0.3"/>
  <pageSetup orientation="portrait"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16AA-E3A9-4F28-9FDA-EF56DBE8A40B}">
  <sheetPr codeName="Sheet14">
    <tabColor rgb="FF33CC33"/>
  </sheetPr>
  <dimension ref="B3:T423"/>
  <sheetViews>
    <sheetView workbookViewId="0">
      <selection activeCell="P22" sqref="P22"/>
    </sheetView>
  </sheetViews>
  <sheetFormatPr defaultRowHeight="14.5"/>
  <cols>
    <col min="4" max="4" width="19.54296875" bestFit="1" customWidth="1"/>
    <col min="8" max="8" width="11.453125" bestFit="1" customWidth="1"/>
  </cols>
  <sheetData>
    <row r="3" spans="2:10">
      <c r="B3" t="s">
        <v>1163</v>
      </c>
      <c r="C3">
        <v>50307003</v>
      </c>
      <c r="D3" t="s">
        <v>60</v>
      </c>
      <c r="E3" t="s">
        <v>20</v>
      </c>
      <c r="F3" s="855">
        <v>28078</v>
      </c>
      <c r="G3" t="s">
        <v>271</v>
      </c>
      <c r="H3" s="855">
        <v>2357148.1</v>
      </c>
      <c r="I3" t="s">
        <v>3904</v>
      </c>
      <c r="J3" t="s">
        <v>3905</v>
      </c>
    </row>
    <row r="4" spans="2:10">
      <c r="B4" t="s">
        <v>1823</v>
      </c>
      <c r="C4">
        <v>50307003</v>
      </c>
      <c r="D4" t="s">
        <v>60</v>
      </c>
      <c r="E4" t="s">
        <v>20</v>
      </c>
      <c r="F4" s="855">
        <v>19968</v>
      </c>
      <c r="G4" t="s">
        <v>271</v>
      </c>
      <c r="H4" s="855">
        <v>1676313.6000000001</v>
      </c>
      <c r="I4" t="s">
        <v>3904</v>
      </c>
      <c r="J4" t="s">
        <v>3905</v>
      </c>
    </row>
    <row r="5" spans="2:10">
      <c r="B5" t="s">
        <v>1175</v>
      </c>
      <c r="C5">
        <v>50307003</v>
      </c>
      <c r="D5" t="s">
        <v>60</v>
      </c>
      <c r="E5" t="s">
        <v>20</v>
      </c>
      <c r="F5" s="855">
        <v>10841</v>
      </c>
      <c r="G5" t="s">
        <v>271</v>
      </c>
      <c r="H5" s="855">
        <v>910101.95</v>
      </c>
      <c r="I5" t="s">
        <v>3904</v>
      </c>
      <c r="J5" t="s">
        <v>3906</v>
      </c>
    </row>
    <row r="6" spans="2:10">
      <c r="B6" t="s">
        <v>1175</v>
      </c>
      <c r="C6">
        <v>50307003</v>
      </c>
      <c r="D6" t="s">
        <v>60</v>
      </c>
      <c r="E6" t="s">
        <v>20</v>
      </c>
      <c r="F6" s="855">
        <v>2710</v>
      </c>
      <c r="G6" t="s">
        <v>271</v>
      </c>
      <c r="H6" s="855">
        <v>227504.5</v>
      </c>
      <c r="I6" t="s">
        <v>3904</v>
      </c>
      <c r="J6" t="s">
        <v>3907</v>
      </c>
    </row>
    <row r="7" spans="2:10">
      <c r="B7" t="s">
        <v>1163</v>
      </c>
      <c r="C7">
        <v>50307004</v>
      </c>
      <c r="D7" t="s">
        <v>61</v>
      </c>
      <c r="E7" t="s">
        <v>20</v>
      </c>
      <c r="F7" s="855">
        <v>2477</v>
      </c>
      <c r="G7" t="s">
        <v>271</v>
      </c>
      <c r="H7" s="855">
        <v>207944.15</v>
      </c>
      <c r="I7" t="s">
        <v>3904</v>
      </c>
      <c r="J7" t="s">
        <v>3908</v>
      </c>
    </row>
    <row r="8" spans="2:10">
      <c r="B8" t="s">
        <v>1823</v>
      </c>
      <c r="C8">
        <v>50307004</v>
      </c>
      <c r="D8" t="s">
        <v>61</v>
      </c>
      <c r="E8" t="s">
        <v>20</v>
      </c>
      <c r="F8" s="855">
        <v>1880</v>
      </c>
      <c r="G8" t="s">
        <v>271</v>
      </c>
      <c r="H8" s="855">
        <v>157826</v>
      </c>
      <c r="I8" t="s">
        <v>3904</v>
      </c>
      <c r="J8" t="s">
        <v>3908</v>
      </c>
    </row>
    <row r="9" spans="2:10">
      <c r="B9" t="s">
        <v>1175</v>
      </c>
      <c r="C9">
        <v>50307004</v>
      </c>
      <c r="D9" t="s">
        <v>61</v>
      </c>
      <c r="E9" t="s">
        <v>20</v>
      </c>
      <c r="F9" s="855">
        <v>1522</v>
      </c>
      <c r="G9" t="s">
        <v>271</v>
      </c>
      <c r="H9" s="855">
        <v>127771.9</v>
      </c>
      <c r="I9" t="s">
        <v>3904</v>
      </c>
      <c r="J9" t="s">
        <v>3909</v>
      </c>
    </row>
    <row r="10" spans="2:10">
      <c r="B10" t="s">
        <v>1175</v>
      </c>
      <c r="C10">
        <v>50307004</v>
      </c>
      <c r="D10" t="s">
        <v>61</v>
      </c>
      <c r="E10" t="s">
        <v>20</v>
      </c>
      <c r="F10">
        <v>473</v>
      </c>
      <c r="G10" t="s">
        <v>271</v>
      </c>
      <c r="H10" s="855">
        <v>39708.35</v>
      </c>
      <c r="I10" t="s">
        <v>3904</v>
      </c>
      <c r="J10" t="s">
        <v>3910</v>
      </c>
    </row>
    <row r="11" spans="2:10">
      <c r="B11" t="s">
        <v>1163</v>
      </c>
      <c r="C11">
        <v>50503001</v>
      </c>
      <c r="D11" t="s">
        <v>176</v>
      </c>
      <c r="E11" t="s">
        <v>20</v>
      </c>
      <c r="F11" s="855">
        <v>13482</v>
      </c>
      <c r="G11" t="s">
        <v>271</v>
      </c>
      <c r="H11" s="855">
        <v>1131813.8999999999</v>
      </c>
      <c r="I11" t="s">
        <v>3904</v>
      </c>
      <c r="J11" t="s">
        <v>3911</v>
      </c>
    </row>
    <row r="12" spans="2:10">
      <c r="B12" t="s">
        <v>1823</v>
      </c>
      <c r="C12">
        <v>50503001</v>
      </c>
      <c r="D12" t="s">
        <v>176</v>
      </c>
      <c r="E12" t="s">
        <v>20</v>
      </c>
      <c r="F12" s="855">
        <v>9369</v>
      </c>
      <c r="G12" t="s">
        <v>271</v>
      </c>
      <c r="H12" s="855">
        <v>786527.55</v>
      </c>
      <c r="I12" t="s">
        <v>3904</v>
      </c>
      <c r="J12" t="s">
        <v>3911</v>
      </c>
    </row>
    <row r="13" spans="2:10">
      <c r="B13" t="s">
        <v>1163</v>
      </c>
      <c r="C13">
        <v>50503001</v>
      </c>
      <c r="D13" t="s">
        <v>176</v>
      </c>
      <c r="E13" t="s">
        <v>20</v>
      </c>
      <c r="F13">
        <v>131</v>
      </c>
      <c r="G13" t="s">
        <v>271</v>
      </c>
      <c r="H13" s="855">
        <v>10997.45</v>
      </c>
      <c r="I13" t="s">
        <v>3904</v>
      </c>
      <c r="J13" t="s">
        <v>3912</v>
      </c>
    </row>
    <row r="14" spans="2:10">
      <c r="B14" t="s">
        <v>1823</v>
      </c>
      <c r="C14">
        <v>50503001</v>
      </c>
      <c r="D14" t="s">
        <v>176</v>
      </c>
      <c r="E14" t="s">
        <v>20</v>
      </c>
      <c r="F14">
        <v>91</v>
      </c>
      <c r="G14" t="s">
        <v>271</v>
      </c>
      <c r="H14" s="855">
        <v>7639.45</v>
      </c>
      <c r="I14" t="s">
        <v>3904</v>
      </c>
      <c r="J14" t="s">
        <v>3912</v>
      </c>
    </row>
    <row r="15" spans="2:10">
      <c r="B15" t="s">
        <v>1163</v>
      </c>
      <c r="C15">
        <v>50502001</v>
      </c>
      <c r="D15" t="s">
        <v>170</v>
      </c>
      <c r="E15" t="s">
        <v>20</v>
      </c>
      <c r="F15" s="855">
        <v>3554</v>
      </c>
      <c r="G15" t="s">
        <v>271</v>
      </c>
      <c r="H15" s="855">
        <v>298358.3</v>
      </c>
      <c r="I15" t="s">
        <v>3904</v>
      </c>
      <c r="J15" t="s">
        <v>3913</v>
      </c>
    </row>
    <row r="16" spans="2:10">
      <c r="B16" t="s">
        <v>1823</v>
      </c>
      <c r="C16">
        <v>50502001</v>
      </c>
      <c r="D16" t="s">
        <v>170</v>
      </c>
      <c r="E16" t="s">
        <v>20</v>
      </c>
      <c r="F16" s="855">
        <v>2469</v>
      </c>
      <c r="G16" t="s">
        <v>271</v>
      </c>
      <c r="H16" s="855">
        <v>207272.55</v>
      </c>
      <c r="I16" t="s">
        <v>3904</v>
      </c>
      <c r="J16" t="s">
        <v>3913</v>
      </c>
    </row>
    <row r="17" spans="2:10">
      <c r="B17" t="s">
        <v>1163</v>
      </c>
      <c r="C17">
        <v>50502001</v>
      </c>
      <c r="D17" t="s">
        <v>170</v>
      </c>
      <c r="E17" t="s">
        <v>20</v>
      </c>
      <c r="F17" s="855">
        <v>1551</v>
      </c>
      <c r="G17" t="s">
        <v>271</v>
      </c>
      <c r="H17" s="855">
        <v>130206.45</v>
      </c>
      <c r="I17" t="s">
        <v>3904</v>
      </c>
      <c r="J17" t="s">
        <v>3914</v>
      </c>
    </row>
    <row r="18" spans="2:10">
      <c r="B18" t="s">
        <v>1823</v>
      </c>
      <c r="C18">
        <v>50502001</v>
      </c>
      <c r="D18" t="s">
        <v>170</v>
      </c>
      <c r="E18" t="s">
        <v>20</v>
      </c>
      <c r="F18" s="855">
        <v>1078</v>
      </c>
      <c r="G18" t="s">
        <v>271</v>
      </c>
      <c r="H18" s="855">
        <v>90498.1</v>
      </c>
      <c r="I18" t="s">
        <v>3904</v>
      </c>
      <c r="J18" t="s">
        <v>3914</v>
      </c>
    </row>
    <row r="19" spans="2:10">
      <c r="B19" t="s">
        <v>1163</v>
      </c>
      <c r="C19">
        <v>50402009</v>
      </c>
      <c r="D19" t="s">
        <v>156</v>
      </c>
      <c r="E19" t="s">
        <v>20</v>
      </c>
      <c r="F19">
        <v>619</v>
      </c>
      <c r="G19" t="s">
        <v>271</v>
      </c>
      <c r="H19" s="855">
        <v>51965.05</v>
      </c>
      <c r="I19" t="s">
        <v>3904</v>
      </c>
      <c r="J19" t="s">
        <v>3915</v>
      </c>
    </row>
    <row r="20" spans="2:10">
      <c r="B20" t="s">
        <v>1823</v>
      </c>
      <c r="C20">
        <v>50402009</v>
      </c>
      <c r="D20" t="s">
        <v>156</v>
      </c>
      <c r="E20" t="s">
        <v>20</v>
      </c>
      <c r="F20">
        <v>430</v>
      </c>
      <c r="G20" t="s">
        <v>271</v>
      </c>
      <c r="H20" s="855">
        <v>36098.5</v>
      </c>
      <c r="I20" t="s">
        <v>3904</v>
      </c>
      <c r="J20" t="s">
        <v>3915</v>
      </c>
    </row>
    <row r="21" spans="2:10">
      <c r="B21" t="s">
        <v>1163</v>
      </c>
      <c r="C21">
        <v>50502002</v>
      </c>
      <c r="D21" t="s">
        <v>171</v>
      </c>
      <c r="E21" t="s">
        <v>20</v>
      </c>
      <c r="F21" s="855">
        <v>2703</v>
      </c>
      <c r="G21" t="s">
        <v>271</v>
      </c>
      <c r="H21" s="855">
        <v>226916.85</v>
      </c>
      <c r="I21" t="s">
        <v>3904</v>
      </c>
      <c r="J21" t="s">
        <v>3916</v>
      </c>
    </row>
    <row r="22" spans="2:10">
      <c r="B22" t="s">
        <v>1823</v>
      </c>
      <c r="C22">
        <v>50502002</v>
      </c>
      <c r="D22" t="s">
        <v>171</v>
      </c>
      <c r="E22" t="s">
        <v>20</v>
      </c>
      <c r="F22" s="855">
        <v>1878</v>
      </c>
      <c r="G22" t="s">
        <v>271</v>
      </c>
      <c r="H22" s="855">
        <v>157658.1</v>
      </c>
      <c r="I22" t="s">
        <v>3904</v>
      </c>
      <c r="J22" t="s">
        <v>3916</v>
      </c>
    </row>
    <row r="23" spans="2:10">
      <c r="B23" t="s">
        <v>1163</v>
      </c>
      <c r="C23">
        <v>50503008</v>
      </c>
      <c r="D23" t="s">
        <v>301</v>
      </c>
      <c r="E23" t="s">
        <v>20</v>
      </c>
      <c r="F23">
        <v>138</v>
      </c>
      <c r="G23" t="s">
        <v>271</v>
      </c>
      <c r="H23" s="855">
        <v>11585.1</v>
      </c>
      <c r="I23" t="s">
        <v>3904</v>
      </c>
      <c r="J23" t="s">
        <v>3917</v>
      </c>
    </row>
    <row r="24" spans="2:10">
      <c r="B24" t="s">
        <v>1823</v>
      </c>
      <c r="C24">
        <v>50503008</v>
      </c>
      <c r="D24" t="s">
        <v>301</v>
      </c>
      <c r="E24" t="s">
        <v>20</v>
      </c>
      <c r="F24">
        <v>98</v>
      </c>
      <c r="G24" t="s">
        <v>271</v>
      </c>
      <c r="H24" s="855">
        <v>8227.1</v>
      </c>
      <c r="I24" t="s">
        <v>3904</v>
      </c>
      <c r="J24" t="s">
        <v>3917</v>
      </c>
    </row>
    <row r="25" spans="2:10">
      <c r="B25" t="s">
        <v>1163</v>
      </c>
      <c r="C25">
        <v>50503004</v>
      </c>
      <c r="D25" t="s">
        <v>198</v>
      </c>
      <c r="E25" t="s">
        <v>20</v>
      </c>
      <c r="F25">
        <v>536</v>
      </c>
      <c r="G25" t="s">
        <v>271</v>
      </c>
      <c r="H25" s="855">
        <v>44997.2</v>
      </c>
      <c r="I25" t="s">
        <v>3904</v>
      </c>
      <c r="J25" t="s">
        <v>3918</v>
      </c>
    </row>
    <row r="26" spans="2:10">
      <c r="B26" t="s">
        <v>1823</v>
      </c>
      <c r="C26">
        <v>50503004</v>
      </c>
      <c r="D26" t="s">
        <v>198</v>
      </c>
      <c r="E26" t="s">
        <v>20</v>
      </c>
      <c r="F26">
        <v>672</v>
      </c>
      <c r="G26" t="s">
        <v>271</v>
      </c>
      <c r="H26" s="855">
        <v>56414.400000000001</v>
      </c>
      <c r="I26" t="s">
        <v>3904</v>
      </c>
      <c r="J26" t="s">
        <v>3918</v>
      </c>
    </row>
    <row r="27" spans="2:10">
      <c r="B27" t="s">
        <v>1163</v>
      </c>
      <c r="C27">
        <v>50306001</v>
      </c>
      <c r="D27" t="s">
        <v>134</v>
      </c>
      <c r="E27" t="s">
        <v>20</v>
      </c>
      <c r="F27" s="855">
        <v>46204</v>
      </c>
      <c r="G27" t="s">
        <v>271</v>
      </c>
      <c r="H27" s="855">
        <v>3878825.8</v>
      </c>
      <c r="I27" t="s">
        <v>3904</v>
      </c>
      <c r="J27" t="s">
        <v>3919</v>
      </c>
    </row>
    <row r="28" spans="2:10">
      <c r="B28" t="s">
        <v>1163</v>
      </c>
      <c r="C28">
        <v>50306001</v>
      </c>
      <c r="D28" t="s">
        <v>134</v>
      </c>
      <c r="E28" t="s">
        <v>20</v>
      </c>
      <c r="F28" s="855">
        <v>1601</v>
      </c>
      <c r="G28" t="s">
        <v>271</v>
      </c>
      <c r="H28" s="855">
        <v>134403.95000000001</v>
      </c>
      <c r="I28" t="s">
        <v>3904</v>
      </c>
      <c r="J28" t="s">
        <v>3919</v>
      </c>
    </row>
    <row r="29" spans="2:10">
      <c r="B29" t="s">
        <v>1163</v>
      </c>
      <c r="C29">
        <v>50306001</v>
      </c>
      <c r="D29" t="s">
        <v>134</v>
      </c>
      <c r="E29" t="s">
        <v>20</v>
      </c>
      <c r="F29" s="855">
        <v>1536</v>
      </c>
      <c r="G29" t="s">
        <v>271</v>
      </c>
      <c r="H29" s="855">
        <v>128947.2</v>
      </c>
      <c r="I29" t="s">
        <v>3904</v>
      </c>
      <c r="J29" t="s">
        <v>3920</v>
      </c>
    </row>
    <row r="30" spans="2:10">
      <c r="B30" t="s">
        <v>1823</v>
      </c>
      <c r="C30">
        <v>50306001</v>
      </c>
      <c r="D30" t="s">
        <v>134</v>
      </c>
      <c r="E30" t="s">
        <v>20</v>
      </c>
      <c r="F30" s="855">
        <v>10328</v>
      </c>
      <c r="G30" t="s">
        <v>271</v>
      </c>
      <c r="H30" s="855">
        <v>867035.6</v>
      </c>
      <c r="I30" t="s">
        <v>3904</v>
      </c>
      <c r="J30" t="s">
        <v>3921</v>
      </c>
    </row>
    <row r="31" spans="2:10">
      <c r="B31" t="s">
        <v>1163</v>
      </c>
      <c r="C31">
        <v>50402012</v>
      </c>
      <c r="D31" t="s">
        <v>159</v>
      </c>
      <c r="E31" t="s">
        <v>20</v>
      </c>
      <c r="F31" s="855">
        <v>1242</v>
      </c>
      <c r="G31" t="s">
        <v>271</v>
      </c>
      <c r="H31" s="855">
        <v>104265.9</v>
      </c>
      <c r="I31" t="s">
        <v>3904</v>
      </c>
      <c r="J31" t="s">
        <v>3922</v>
      </c>
    </row>
    <row r="32" spans="2:10">
      <c r="B32" t="s">
        <v>1163</v>
      </c>
      <c r="C32">
        <v>50307002</v>
      </c>
      <c r="D32" t="s">
        <v>135</v>
      </c>
      <c r="E32" t="s">
        <v>20</v>
      </c>
      <c r="F32">
        <v>741</v>
      </c>
      <c r="G32" t="s">
        <v>271</v>
      </c>
      <c r="H32" s="855">
        <v>62206.95</v>
      </c>
      <c r="I32" t="s">
        <v>3904</v>
      </c>
      <c r="J32" t="s">
        <v>3923</v>
      </c>
    </row>
    <row r="33" spans="2:10">
      <c r="B33" t="s">
        <v>1823</v>
      </c>
      <c r="C33">
        <v>50307002</v>
      </c>
      <c r="D33" t="s">
        <v>135</v>
      </c>
      <c r="E33" t="s">
        <v>20</v>
      </c>
      <c r="F33">
        <v>515</v>
      </c>
      <c r="G33" t="s">
        <v>271</v>
      </c>
      <c r="H33" s="855">
        <v>43234.25</v>
      </c>
      <c r="I33" t="s">
        <v>3904</v>
      </c>
      <c r="J33" t="s">
        <v>3923</v>
      </c>
    </row>
    <row r="34" spans="2:10">
      <c r="B34" t="s">
        <v>1163</v>
      </c>
      <c r="C34">
        <v>50307002</v>
      </c>
      <c r="D34" t="s">
        <v>135</v>
      </c>
      <c r="E34" t="s">
        <v>20</v>
      </c>
      <c r="F34" s="855">
        <v>1006</v>
      </c>
      <c r="G34" t="s">
        <v>271</v>
      </c>
      <c r="H34" s="855">
        <v>84453.7</v>
      </c>
      <c r="I34" t="s">
        <v>3904</v>
      </c>
      <c r="J34" t="s">
        <v>3923</v>
      </c>
    </row>
    <row r="35" spans="2:10">
      <c r="B35" t="s">
        <v>1823</v>
      </c>
      <c r="C35">
        <v>50307002</v>
      </c>
      <c r="D35" t="s">
        <v>135</v>
      </c>
      <c r="E35" t="s">
        <v>20</v>
      </c>
      <c r="F35">
        <v>699</v>
      </c>
      <c r="G35" t="s">
        <v>271</v>
      </c>
      <c r="H35" s="855">
        <v>58681.05</v>
      </c>
      <c r="I35" t="s">
        <v>3904</v>
      </c>
      <c r="J35" t="s">
        <v>3923</v>
      </c>
    </row>
    <row r="36" spans="2:10">
      <c r="B36" t="s">
        <v>1163</v>
      </c>
      <c r="C36">
        <v>50307002</v>
      </c>
      <c r="D36" t="s">
        <v>135</v>
      </c>
      <c r="E36" t="s">
        <v>20</v>
      </c>
      <c r="F36">
        <v>383</v>
      </c>
      <c r="G36" t="s">
        <v>271</v>
      </c>
      <c r="H36" s="855">
        <v>32152.85</v>
      </c>
      <c r="I36" t="s">
        <v>3904</v>
      </c>
      <c r="J36" t="s">
        <v>3923</v>
      </c>
    </row>
    <row r="37" spans="2:10">
      <c r="B37" t="s">
        <v>1823</v>
      </c>
      <c r="C37">
        <v>50307002</v>
      </c>
      <c r="D37" t="s">
        <v>135</v>
      </c>
      <c r="E37" t="s">
        <v>20</v>
      </c>
      <c r="F37">
        <v>266</v>
      </c>
      <c r="G37" t="s">
        <v>271</v>
      </c>
      <c r="H37" s="855">
        <v>22330.7</v>
      </c>
      <c r="I37" t="s">
        <v>3904</v>
      </c>
      <c r="J37" t="s">
        <v>3923</v>
      </c>
    </row>
    <row r="38" spans="2:10">
      <c r="B38" t="s">
        <v>1163</v>
      </c>
      <c r="C38">
        <v>50307002</v>
      </c>
      <c r="D38" t="s">
        <v>135</v>
      </c>
      <c r="E38" t="s">
        <v>20</v>
      </c>
      <c r="F38" s="855">
        <v>2071</v>
      </c>
      <c r="G38" t="s">
        <v>271</v>
      </c>
      <c r="H38" s="855">
        <v>173860.45</v>
      </c>
      <c r="I38" t="s">
        <v>3904</v>
      </c>
      <c r="J38" t="s">
        <v>3923</v>
      </c>
    </row>
    <row r="39" spans="2:10">
      <c r="B39" t="s">
        <v>1823</v>
      </c>
      <c r="C39">
        <v>50307002</v>
      </c>
      <c r="D39" t="s">
        <v>135</v>
      </c>
      <c r="E39" t="s">
        <v>20</v>
      </c>
      <c r="F39" s="855">
        <v>1440</v>
      </c>
      <c r="G39" t="s">
        <v>271</v>
      </c>
      <c r="H39" s="855">
        <v>120888</v>
      </c>
      <c r="I39" t="s">
        <v>3904</v>
      </c>
      <c r="J39" t="s">
        <v>3923</v>
      </c>
    </row>
    <row r="40" spans="2:10">
      <c r="B40" t="s">
        <v>1163</v>
      </c>
      <c r="C40">
        <v>50402003</v>
      </c>
      <c r="D40" t="s">
        <v>150</v>
      </c>
      <c r="E40" t="s">
        <v>20</v>
      </c>
      <c r="F40" s="855">
        <v>3136</v>
      </c>
      <c r="G40" t="s">
        <v>271</v>
      </c>
      <c r="H40" s="855">
        <v>263267.20000000001</v>
      </c>
      <c r="I40" t="s">
        <v>3904</v>
      </c>
      <c r="J40" t="s">
        <v>3924</v>
      </c>
    </row>
    <row r="41" spans="2:10">
      <c r="B41" t="s">
        <v>1823</v>
      </c>
      <c r="C41">
        <v>50402003</v>
      </c>
      <c r="D41" t="s">
        <v>150</v>
      </c>
      <c r="E41" t="s">
        <v>20</v>
      </c>
      <c r="F41" s="855">
        <v>2179</v>
      </c>
      <c r="G41" t="s">
        <v>271</v>
      </c>
      <c r="H41" s="855">
        <v>182927.05</v>
      </c>
      <c r="I41" t="s">
        <v>3904</v>
      </c>
      <c r="J41" t="s">
        <v>3924</v>
      </c>
    </row>
    <row r="42" spans="2:10">
      <c r="B42" t="s">
        <v>1163</v>
      </c>
      <c r="C42">
        <v>50402003</v>
      </c>
      <c r="D42" t="s">
        <v>150</v>
      </c>
      <c r="E42" t="s">
        <v>20</v>
      </c>
      <c r="F42" s="855">
        <v>2571</v>
      </c>
      <c r="G42" t="s">
        <v>271</v>
      </c>
      <c r="H42" s="855">
        <v>215835.45</v>
      </c>
      <c r="I42" t="s">
        <v>3904</v>
      </c>
      <c r="J42" t="s">
        <v>3925</v>
      </c>
    </row>
    <row r="43" spans="2:10">
      <c r="B43" t="s">
        <v>1823</v>
      </c>
      <c r="C43">
        <v>50402003</v>
      </c>
      <c r="D43" t="s">
        <v>150</v>
      </c>
      <c r="E43" t="s">
        <v>20</v>
      </c>
      <c r="F43" s="855">
        <v>1787</v>
      </c>
      <c r="G43" t="s">
        <v>271</v>
      </c>
      <c r="H43" s="855">
        <v>150018.65</v>
      </c>
      <c r="I43" t="s">
        <v>3904</v>
      </c>
      <c r="J43" t="s">
        <v>3925</v>
      </c>
    </row>
    <row r="44" spans="2:10">
      <c r="B44" t="s">
        <v>1163</v>
      </c>
      <c r="C44">
        <v>50402003</v>
      </c>
      <c r="D44" t="s">
        <v>150</v>
      </c>
      <c r="E44" t="s">
        <v>20</v>
      </c>
      <c r="F44" s="855">
        <v>4303</v>
      </c>
      <c r="G44" t="s">
        <v>271</v>
      </c>
      <c r="H44" s="855">
        <v>361236.85</v>
      </c>
      <c r="I44" t="s">
        <v>3904</v>
      </c>
      <c r="J44" t="s">
        <v>3926</v>
      </c>
    </row>
    <row r="45" spans="2:10">
      <c r="B45" t="s">
        <v>1175</v>
      </c>
      <c r="C45">
        <v>50301001</v>
      </c>
      <c r="D45" t="s">
        <v>132</v>
      </c>
      <c r="E45" t="s">
        <v>20</v>
      </c>
      <c r="F45">
        <v>146</v>
      </c>
      <c r="G45" t="s">
        <v>271</v>
      </c>
      <c r="H45" s="855">
        <v>12256.7</v>
      </c>
      <c r="I45" t="s">
        <v>3904</v>
      </c>
      <c r="J45" t="s">
        <v>3927</v>
      </c>
    </row>
    <row r="46" spans="2:10">
      <c r="B46" t="s">
        <v>1163</v>
      </c>
      <c r="C46">
        <v>50201003</v>
      </c>
      <c r="D46" t="s">
        <v>53</v>
      </c>
      <c r="E46" t="s">
        <v>20</v>
      </c>
      <c r="F46">
        <v>679</v>
      </c>
      <c r="G46" t="s">
        <v>271</v>
      </c>
      <c r="H46" s="855">
        <v>57002.05</v>
      </c>
      <c r="I46" t="s">
        <v>3904</v>
      </c>
      <c r="J46" t="s">
        <v>3928</v>
      </c>
    </row>
    <row r="47" spans="2:10">
      <c r="B47" t="s">
        <v>1823</v>
      </c>
      <c r="C47">
        <v>50201003</v>
      </c>
      <c r="D47" t="s">
        <v>53</v>
      </c>
      <c r="E47" t="s">
        <v>20</v>
      </c>
      <c r="F47">
        <v>472</v>
      </c>
      <c r="G47" t="s">
        <v>271</v>
      </c>
      <c r="H47" s="855">
        <v>39624.400000000001</v>
      </c>
      <c r="I47" t="s">
        <v>3904</v>
      </c>
      <c r="J47" t="s">
        <v>3928</v>
      </c>
    </row>
    <row r="48" spans="2:10">
      <c r="B48" t="s">
        <v>1163</v>
      </c>
      <c r="C48">
        <v>50201005</v>
      </c>
      <c r="D48" t="s">
        <v>54</v>
      </c>
      <c r="E48" t="s">
        <v>20</v>
      </c>
      <c r="F48" s="855">
        <v>4476</v>
      </c>
      <c r="G48" t="s">
        <v>271</v>
      </c>
      <c r="H48" s="855">
        <v>375760.2</v>
      </c>
      <c r="I48" t="s">
        <v>3904</v>
      </c>
      <c r="J48" t="s">
        <v>3929</v>
      </c>
    </row>
    <row r="49" spans="2:10">
      <c r="B49" t="s">
        <v>1823</v>
      </c>
      <c r="C49">
        <v>50201005</v>
      </c>
      <c r="D49" t="s">
        <v>54</v>
      </c>
      <c r="E49" t="s">
        <v>20</v>
      </c>
      <c r="F49" s="855">
        <v>3111</v>
      </c>
      <c r="G49" t="s">
        <v>271</v>
      </c>
      <c r="H49" s="855">
        <v>261168.45</v>
      </c>
      <c r="I49" t="s">
        <v>3904</v>
      </c>
      <c r="J49" t="s">
        <v>3929</v>
      </c>
    </row>
    <row r="50" spans="2:10">
      <c r="B50" t="s">
        <v>1163</v>
      </c>
      <c r="C50">
        <v>50402012</v>
      </c>
      <c r="D50" t="s">
        <v>159</v>
      </c>
      <c r="E50" t="s">
        <v>20</v>
      </c>
      <c r="F50" s="855">
        <v>2031</v>
      </c>
      <c r="G50" t="s">
        <v>271</v>
      </c>
      <c r="H50" s="855">
        <v>170502.45</v>
      </c>
      <c r="I50" t="s">
        <v>3904</v>
      </c>
      <c r="J50" t="s">
        <v>3930</v>
      </c>
    </row>
    <row r="51" spans="2:10">
      <c r="B51" t="s">
        <v>1163</v>
      </c>
      <c r="C51">
        <v>50301001</v>
      </c>
      <c r="D51" t="s">
        <v>132</v>
      </c>
      <c r="E51" t="s">
        <v>20</v>
      </c>
      <c r="F51">
        <v>261</v>
      </c>
      <c r="G51" t="s">
        <v>271</v>
      </c>
      <c r="H51" s="855">
        <v>21910.95</v>
      </c>
      <c r="I51" t="s">
        <v>3904</v>
      </c>
      <c r="J51" t="s">
        <v>3931</v>
      </c>
    </row>
    <row r="52" spans="2:10">
      <c r="B52" t="s">
        <v>1163</v>
      </c>
      <c r="C52">
        <v>50301001</v>
      </c>
      <c r="D52" t="s">
        <v>132</v>
      </c>
      <c r="E52" t="s">
        <v>20</v>
      </c>
      <c r="F52" s="855">
        <v>1177</v>
      </c>
      <c r="G52" t="s">
        <v>271</v>
      </c>
      <c r="H52" s="855">
        <v>98809.15</v>
      </c>
      <c r="I52" t="s">
        <v>3904</v>
      </c>
      <c r="J52" t="s">
        <v>3932</v>
      </c>
    </row>
    <row r="53" spans="2:10">
      <c r="B53" t="s">
        <v>693</v>
      </c>
      <c r="C53">
        <v>50401514</v>
      </c>
      <c r="D53" t="s">
        <v>148</v>
      </c>
      <c r="E53" t="s">
        <v>20</v>
      </c>
      <c r="F53" s="855">
        <v>1179</v>
      </c>
      <c r="G53" t="s">
        <v>271</v>
      </c>
      <c r="H53" s="855">
        <v>98977.05</v>
      </c>
      <c r="I53" t="s">
        <v>3904</v>
      </c>
      <c r="J53" t="s">
        <v>148</v>
      </c>
    </row>
    <row r="54" spans="2:10">
      <c r="B54" t="s">
        <v>1823</v>
      </c>
      <c r="C54">
        <v>50402012</v>
      </c>
      <c r="D54" t="s">
        <v>159</v>
      </c>
      <c r="E54" t="s">
        <v>20</v>
      </c>
      <c r="F54">
        <v>790</v>
      </c>
      <c r="G54" t="s">
        <v>271</v>
      </c>
      <c r="H54" s="855">
        <v>66320.5</v>
      </c>
      <c r="I54" t="s">
        <v>3904</v>
      </c>
      <c r="J54" t="s">
        <v>3930</v>
      </c>
    </row>
    <row r="55" spans="2:10">
      <c r="B55" t="s">
        <v>1823</v>
      </c>
      <c r="C55">
        <v>50402010</v>
      </c>
      <c r="D55" t="s">
        <v>157</v>
      </c>
      <c r="E55" t="s">
        <v>20</v>
      </c>
      <c r="F55">
        <v>60</v>
      </c>
      <c r="G55" t="s">
        <v>271</v>
      </c>
      <c r="H55" s="855">
        <v>5037</v>
      </c>
      <c r="I55" t="s">
        <v>3904</v>
      </c>
      <c r="J55" t="s">
        <v>3933</v>
      </c>
    </row>
    <row r="56" spans="2:10">
      <c r="B56" t="s">
        <v>693</v>
      </c>
      <c r="C56">
        <v>50402003</v>
      </c>
      <c r="D56" t="s">
        <v>150</v>
      </c>
      <c r="E56" t="s">
        <v>20</v>
      </c>
      <c r="F56">
        <v>92</v>
      </c>
      <c r="G56" t="s">
        <v>271</v>
      </c>
      <c r="H56" s="855">
        <v>7723.4</v>
      </c>
      <c r="I56" t="s">
        <v>3904</v>
      </c>
      <c r="J56" t="s">
        <v>3934</v>
      </c>
    </row>
    <row r="57" spans="2:10">
      <c r="B57" t="s">
        <v>1163</v>
      </c>
      <c r="C57">
        <v>50502008</v>
      </c>
      <c r="D57" t="s">
        <v>175</v>
      </c>
      <c r="E57" t="s">
        <v>20</v>
      </c>
      <c r="F57">
        <v>60</v>
      </c>
      <c r="G57" t="s">
        <v>271</v>
      </c>
      <c r="H57" s="855">
        <v>5037</v>
      </c>
      <c r="I57" t="s">
        <v>3904</v>
      </c>
      <c r="J57" t="s">
        <v>3935</v>
      </c>
    </row>
    <row r="58" spans="2:10">
      <c r="B58" t="s">
        <v>1163</v>
      </c>
      <c r="C58">
        <v>50502008</v>
      </c>
      <c r="D58" t="s">
        <v>175</v>
      </c>
      <c r="E58" t="s">
        <v>20</v>
      </c>
      <c r="F58">
        <v>76</v>
      </c>
      <c r="G58" t="s">
        <v>271</v>
      </c>
      <c r="H58" s="855">
        <v>6380.2</v>
      </c>
      <c r="I58" t="s">
        <v>3904</v>
      </c>
      <c r="J58" t="s">
        <v>3936</v>
      </c>
    </row>
    <row r="59" spans="2:10">
      <c r="B59" t="s">
        <v>1163</v>
      </c>
      <c r="C59">
        <v>50402012</v>
      </c>
      <c r="D59" t="s">
        <v>159</v>
      </c>
      <c r="E59" t="s">
        <v>20</v>
      </c>
      <c r="F59" s="855">
        <v>6000</v>
      </c>
      <c r="G59" t="s">
        <v>271</v>
      </c>
      <c r="H59" s="855">
        <v>503700</v>
      </c>
      <c r="I59" t="s">
        <v>3904</v>
      </c>
      <c r="J59" t="s">
        <v>3937</v>
      </c>
    </row>
    <row r="60" spans="2:10">
      <c r="B60" t="s">
        <v>1163</v>
      </c>
      <c r="C60">
        <v>50502004</v>
      </c>
      <c r="D60" t="s">
        <v>172</v>
      </c>
      <c r="E60" t="s">
        <v>20</v>
      </c>
      <c r="F60" s="855">
        <v>41785</v>
      </c>
      <c r="G60" t="s">
        <v>271</v>
      </c>
      <c r="H60" s="855">
        <v>3507850.75</v>
      </c>
      <c r="I60" t="s">
        <v>3904</v>
      </c>
      <c r="J60" t="s">
        <v>3938</v>
      </c>
    </row>
    <row r="61" spans="2:10">
      <c r="B61" t="s">
        <v>1163</v>
      </c>
      <c r="C61">
        <v>50402016</v>
      </c>
      <c r="D61" t="s">
        <v>163</v>
      </c>
      <c r="E61" t="s">
        <v>20</v>
      </c>
      <c r="F61">
        <v>722</v>
      </c>
      <c r="G61" t="s">
        <v>271</v>
      </c>
      <c r="H61" s="855">
        <v>60611.9</v>
      </c>
      <c r="I61" t="s">
        <v>3904</v>
      </c>
      <c r="J61" t="s">
        <v>3939</v>
      </c>
    </row>
    <row r="62" spans="2:10">
      <c r="B62" t="s">
        <v>1163</v>
      </c>
      <c r="C62">
        <v>50402014</v>
      </c>
      <c r="D62" t="s">
        <v>161</v>
      </c>
      <c r="E62" t="s">
        <v>20</v>
      </c>
      <c r="F62">
        <v>165</v>
      </c>
      <c r="G62" t="s">
        <v>271</v>
      </c>
      <c r="H62" s="855">
        <v>13851.75</v>
      </c>
      <c r="I62" t="s">
        <v>3904</v>
      </c>
      <c r="J62" t="s">
        <v>3940</v>
      </c>
    </row>
    <row r="63" spans="2:10">
      <c r="B63" t="s">
        <v>1163</v>
      </c>
      <c r="C63">
        <v>50402014</v>
      </c>
      <c r="D63" t="s">
        <v>161</v>
      </c>
      <c r="E63" t="s">
        <v>20</v>
      </c>
      <c r="F63">
        <v>43</v>
      </c>
      <c r="G63" t="s">
        <v>271</v>
      </c>
      <c r="H63" s="855">
        <v>3609.85</v>
      </c>
      <c r="I63" t="s">
        <v>3904</v>
      </c>
      <c r="J63" t="s">
        <v>3941</v>
      </c>
    </row>
    <row r="64" spans="2:10">
      <c r="B64" t="s">
        <v>1163</v>
      </c>
      <c r="C64">
        <v>50201008</v>
      </c>
      <c r="D64" t="s">
        <v>126</v>
      </c>
      <c r="E64" t="s">
        <v>20</v>
      </c>
      <c r="F64">
        <v>371</v>
      </c>
      <c r="G64" t="s">
        <v>271</v>
      </c>
      <c r="H64" s="855">
        <v>31145.45</v>
      </c>
      <c r="I64" t="s">
        <v>3904</v>
      </c>
      <c r="J64" t="s">
        <v>3942</v>
      </c>
    </row>
    <row r="65" spans="2:10">
      <c r="B65" t="s">
        <v>1163</v>
      </c>
      <c r="C65">
        <v>50301001</v>
      </c>
      <c r="D65" t="s">
        <v>132</v>
      </c>
      <c r="E65" t="s">
        <v>20</v>
      </c>
      <c r="F65">
        <v>261</v>
      </c>
      <c r="G65" t="s">
        <v>271</v>
      </c>
      <c r="H65" s="855">
        <v>21910.95</v>
      </c>
      <c r="I65" t="s">
        <v>3904</v>
      </c>
      <c r="J65" t="s">
        <v>3943</v>
      </c>
    </row>
    <row r="66" spans="2:10">
      <c r="B66" t="s">
        <v>1823</v>
      </c>
      <c r="C66">
        <v>50402011</v>
      </c>
      <c r="D66" t="s">
        <v>158</v>
      </c>
      <c r="E66" t="s">
        <v>20</v>
      </c>
      <c r="F66">
        <v>948</v>
      </c>
      <c r="G66" t="s">
        <v>271</v>
      </c>
      <c r="H66" s="855">
        <v>79584.600000000006</v>
      </c>
      <c r="I66" t="s">
        <v>3904</v>
      </c>
      <c r="J66" t="s">
        <v>3944</v>
      </c>
    </row>
    <row r="67" spans="2:10">
      <c r="B67" t="s">
        <v>1163</v>
      </c>
      <c r="C67">
        <v>50603015</v>
      </c>
      <c r="D67" t="s">
        <v>1346</v>
      </c>
      <c r="E67" t="s">
        <v>20</v>
      </c>
      <c r="F67" s="855">
        <v>9924</v>
      </c>
      <c r="G67" t="s">
        <v>271</v>
      </c>
      <c r="H67" s="855">
        <v>833119.8</v>
      </c>
      <c r="I67" t="s">
        <v>3904</v>
      </c>
      <c r="J67" t="s">
        <v>3945</v>
      </c>
    </row>
    <row r="68" spans="2:10">
      <c r="B68" t="s">
        <v>693</v>
      </c>
      <c r="C68">
        <v>50402005</v>
      </c>
      <c r="D68" t="s">
        <v>152</v>
      </c>
      <c r="E68" t="s">
        <v>20</v>
      </c>
      <c r="F68">
        <v>92</v>
      </c>
      <c r="G68" t="s">
        <v>271</v>
      </c>
      <c r="H68" s="855">
        <v>7723.4</v>
      </c>
      <c r="I68" t="s">
        <v>3904</v>
      </c>
      <c r="J68" t="s">
        <v>3946</v>
      </c>
    </row>
    <row r="69" spans="2:10">
      <c r="B69" t="s">
        <v>693</v>
      </c>
      <c r="C69">
        <v>50402005</v>
      </c>
      <c r="D69" t="s">
        <v>152</v>
      </c>
      <c r="E69" t="s">
        <v>20</v>
      </c>
      <c r="F69" s="855">
        <v>1036</v>
      </c>
      <c r="G69" t="s">
        <v>271</v>
      </c>
      <c r="H69" s="855">
        <v>86972.2</v>
      </c>
      <c r="I69" t="s">
        <v>3904</v>
      </c>
      <c r="J69" t="s">
        <v>3947</v>
      </c>
    </row>
    <row r="70" spans="2:10">
      <c r="B70" t="s">
        <v>693</v>
      </c>
      <c r="C70">
        <v>50402005</v>
      </c>
      <c r="D70" t="s">
        <v>152</v>
      </c>
      <c r="E70" t="s">
        <v>20</v>
      </c>
      <c r="F70">
        <v>266</v>
      </c>
      <c r="G70" t="s">
        <v>271</v>
      </c>
      <c r="H70" s="855">
        <v>22330.7</v>
      </c>
      <c r="I70" t="s">
        <v>3904</v>
      </c>
      <c r="J70" t="s">
        <v>3947</v>
      </c>
    </row>
    <row r="71" spans="2:10">
      <c r="B71" t="s">
        <v>693</v>
      </c>
      <c r="C71">
        <v>50402005</v>
      </c>
      <c r="D71" t="s">
        <v>152</v>
      </c>
      <c r="E71" t="s">
        <v>20</v>
      </c>
      <c r="F71">
        <v>131</v>
      </c>
      <c r="G71" t="s">
        <v>271</v>
      </c>
      <c r="H71" s="855">
        <v>10997.45</v>
      </c>
      <c r="I71" t="s">
        <v>3904</v>
      </c>
      <c r="J71" t="s">
        <v>3947</v>
      </c>
    </row>
    <row r="72" spans="2:10">
      <c r="B72" t="s">
        <v>1163</v>
      </c>
      <c r="C72">
        <v>50502003</v>
      </c>
      <c r="D72" t="s">
        <v>65</v>
      </c>
      <c r="E72" t="s">
        <v>20</v>
      </c>
      <c r="F72" s="855">
        <v>3665</v>
      </c>
      <c r="G72" t="s">
        <v>271</v>
      </c>
      <c r="H72" s="855">
        <v>307676.75</v>
      </c>
      <c r="I72" t="s">
        <v>3904</v>
      </c>
      <c r="J72" t="s">
        <v>3948</v>
      </c>
    </row>
    <row r="73" spans="2:10">
      <c r="B73" t="s">
        <v>1823</v>
      </c>
      <c r="C73">
        <v>50502003</v>
      </c>
      <c r="D73" t="s">
        <v>65</v>
      </c>
      <c r="E73" t="s">
        <v>20</v>
      </c>
      <c r="F73" s="855">
        <v>2547</v>
      </c>
      <c r="G73" t="s">
        <v>271</v>
      </c>
      <c r="H73" s="855">
        <v>213820.65</v>
      </c>
      <c r="I73" t="s">
        <v>3904</v>
      </c>
      <c r="J73" t="s">
        <v>3948</v>
      </c>
    </row>
    <row r="74" spans="2:10">
      <c r="B74" t="s">
        <v>1163</v>
      </c>
      <c r="C74">
        <v>50502003</v>
      </c>
      <c r="D74" t="s">
        <v>65</v>
      </c>
      <c r="E74" t="s">
        <v>20</v>
      </c>
      <c r="F74" s="855">
        <v>15623</v>
      </c>
      <c r="G74" t="s">
        <v>271</v>
      </c>
      <c r="H74" s="855">
        <v>1311550.8500000001</v>
      </c>
      <c r="I74" t="s">
        <v>3904</v>
      </c>
      <c r="J74" t="s">
        <v>3948</v>
      </c>
    </row>
    <row r="75" spans="2:10">
      <c r="B75" t="s">
        <v>1823</v>
      </c>
      <c r="C75">
        <v>50502003</v>
      </c>
      <c r="D75" t="s">
        <v>65</v>
      </c>
      <c r="E75" t="s">
        <v>20</v>
      </c>
      <c r="F75" s="855">
        <v>10856</v>
      </c>
      <c r="G75" t="s">
        <v>271</v>
      </c>
      <c r="H75" s="855">
        <v>911361.2</v>
      </c>
      <c r="I75" t="s">
        <v>3904</v>
      </c>
      <c r="J75" t="s">
        <v>3948</v>
      </c>
    </row>
    <row r="76" spans="2:10">
      <c r="B76" t="s">
        <v>1163</v>
      </c>
      <c r="C76">
        <v>50503003</v>
      </c>
      <c r="D76" t="s">
        <v>178</v>
      </c>
      <c r="E76" t="s">
        <v>20</v>
      </c>
      <c r="F76" s="855">
        <v>7791</v>
      </c>
      <c r="G76" t="s">
        <v>271</v>
      </c>
      <c r="H76" s="855">
        <v>654054.44999999995</v>
      </c>
      <c r="I76" t="s">
        <v>3904</v>
      </c>
      <c r="J76" t="s">
        <v>178</v>
      </c>
    </row>
    <row r="77" spans="2:10">
      <c r="B77" t="s">
        <v>1823</v>
      </c>
      <c r="C77">
        <v>50503003</v>
      </c>
      <c r="D77" t="s">
        <v>178</v>
      </c>
      <c r="E77" t="s">
        <v>20</v>
      </c>
      <c r="F77" s="855">
        <v>5414</v>
      </c>
      <c r="G77" t="s">
        <v>271</v>
      </c>
      <c r="H77" s="855">
        <v>454505.3</v>
      </c>
      <c r="I77" t="s">
        <v>3904</v>
      </c>
      <c r="J77" t="s">
        <v>178</v>
      </c>
    </row>
    <row r="78" spans="2:10">
      <c r="B78" t="s">
        <v>1163</v>
      </c>
      <c r="C78">
        <v>50503003</v>
      </c>
      <c r="D78" t="s">
        <v>178</v>
      </c>
      <c r="E78" t="s">
        <v>20</v>
      </c>
      <c r="F78" s="855">
        <v>20090</v>
      </c>
      <c r="G78" t="s">
        <v>271</v>
      </c>
      <c r="H78" s="855">
        <v>1686555.5</v>
      </c>
      <c r="I78" t="s">
        <v>3904</v>
      </c>
      <c r="J78" t="s">
        <v>178</v>
      </c>
    </row>
    <row r="79" spans="2:10">
      <c r="B79" t="s">
        <v>1823</v>
      </c>
      <c r="C79">
        <v>50503003</v>
      </c>
      <c r="D79" t="s">
        <v>178</v>
      </c>
      <c r="E79" t="s">
        <v>20</v>
      </c>
      <c r="F79" s="855">
        <v>13961</v>
      </c>
      <c r="G79" t="s">
        <v>271</v>
      </c>
      <c r="H79" s="855">
        <v>1172025.95</v>
      </c>
      <c r="I79" t="s">
        <v>3904</v>
      </c>
      <c r="J79" t="s">
        <v>178</v>
      </c>
    </row>
    <row r="80" spans="2:10">
      <c r="B80" t="s">
        <v>1163</v>
      </c>
      <c r="C80">
        <v>50502008</v>
      </c>
      <c r="D80" t="s">
        <v>175</v>
      </c>
      <c r="E80" t="s">
        <v>20</v>
      </c>
      <c r="F80">
        <v>347</v>
      </c>
      <c r="G80" t="s">
        <v>271</v>
      </c>
      <c r="H80" s="855">
        <v>29130.65</v>
      </c>
      <c r="I80" t="s">
        <v>3904</v>
      </c>
      <c r="J80" t="s">
        <v>3949</v>
      </c>
    </row>
    <row r="81" spans="2:10">
      <c r="B81" t="s">
        <v>1823</v>
      </c>
      <c r="C81">
        <v>50502008</v>
      </c>
      <c r="D81" t="s">
        <v>175</v>
      </c>
      <c r="E81" t="s">
        <v>20</v>
      </c>
      <c r="F81">
        <v>241</v>
      </c>
      <c r="G81" t="s">
        <v>271</v>
      </c>
      <c r="H81" s="855">
        <v>20231.95</v>
      </c>
      <c r="I81" t="s">
        <v>3904</v>
      </c>
      <c r="J81" t="s">
        <v>3949</v>
      </c>
    </row>
    <row r="82" spans="2:10">
      <c r="B82" t="s">
        <v>1163</v>
      </c>
      <c r="C82">
        <v>50502008</v>
      </c>
      <c r="D82" t="s">
        <v>175</v>
      </c>
      <c r="E82" t="s">
        <v>20</v>
      </c>
      <c r="F82" s="855">
        <v>7586</v>
      </c>
      <c r="G82" t="s">
        <v>271</v>
      </c>
      <c r="H82" s="855">
        <v>636844.69999999995</v>
      </c>
      <c r="I82" t="s">
        <v>3904</v>
      </c>
      <c r="J82" t="s">
        <v>3950</v>
      </c>
    </row>
    <row r="83" spans="2:10">
      <c r="B83" t="s">
        <v>1823</v>
      </c>
      <c r="C83">
        <v>50502008</v>
      </c>
      <c r="D83" t="s">
        <v>175</v>
      </c>
      <c r="E83" t="s">
        <v>20</v>
      </c>
      <c r="F83" s="855">
        <v>5272</v>
      </c>
      <c r="G83" t="s">
        <v>271</v>
      </c>
      <c r="H83" s="855">
        <v>442584.4</v>
      </c>
      <c r="I83" t="s">
        <v>3904</v>
      </c>
      <c r="J83" t="s">
        <v>3950</v>
      </c>
    </row>
    <row r="84" spans="2:10">
      <c r="B84" t="s">
        <v>1823</v>
      </c>
      <c r="C84">
        <v>50301001</v>
      </c>
      <c r="D84" t="s">
        <v>132</v>
      </c>
      <c r="E84" t="s">
        <v>20</v>
      </c>
      <c r="F84" s="855">
        <v>7986</v>
      </c>
      <c r="G84" t="s">
        <v>271</v>
      </c>
      <c r="H84" s="855">
        <v>670424.69999999995</v>
      </c>
      <c r="I84" t="s">
        <v>3904</v>
      </c>
      <c r="J84" t="s">
        <v>3951</v>
      </c>
    </row>
    <row r="85" spans="2:10">
      <c r="B85" t="s">
        <v>1175</v>
      </c>
      <c r="C85">
        <v>50301001</v>
      </c>
      <c r="D85" t="s">
        <v>132</v>
      </c>
      <c r="E85" t="s">
        <v>20</v>
      </c>
      <c r="F85" s="855">
        <v>1137</v>
      </c>
      <c r="G85" t="s">
        <v>271</v>
      </c>
      <c r="H85" s="855">
        <v>95451.15</v>
      </c>
      <c r="I85" t="s">
        <v>3904</v>
      </c>
      <c r="J85" t="s">
        <v>3952</v>
      </c>
    </row>
    <row r="86" spans="2:10">
      <c r="B86" t="s">
        <v>1823</v>
      </c>
      <c r="C86">
        <v>50301001</v>
      </c>
      <c r="D86" t="s">
        <v>132</v>
      </c>
      <c r="E86" t="s">
        <v>20</v>
      </c>
      <c r="F86" s="855">
        <v>5000</v>
      </c>
      <c r="G86" t="s">
        <v>271</v>
      </c>
      <c r="H86" s="855">
        <v>419750</v>
      </c>
      <c r="I86" t="s">
        <v>3904</v>
      </c>
      <c r="J86" t="s">
        <v>3953</v>
      </c>
    </row>
    <row r="87" spans="2:10">
      <c r="B87" t="s">
        <v>1163</v>
      </c>
      <c r="C87">
        <v>50301001</v>
      </c>
      <c r="D87" t="s">
        <v>132</v>
      </c>
      <c r="E87" t="s">
        <v>20</v>
      </c>
      <c r="F87">
        <v>235</v>
      </c>
      <c r="G87" t="s">
        <v>271</v>
      </c>
      <c r="H87" s="855">
        <v>19728.25</v>
      </c>
      <c r="I87" t="s">
        <v>3904</v>
      </c>
      <c r="J87" t="s">
        <v>3954</v>
      </c>
    </row>
    <row r="88" spans="2:10">
      <c r="B88" t="s">
        <v>1163</v>
      </c>
      <c r="C88">
        <v>50502002</v>
      </c>
      <c r="D88" t="s">
        <v>171</v>
      </c>
      <c r="E88" t="s">
        <v>20</v>
      </c>
      <c r="F88">
        <v>115</v>
      </c>
      <c r="G88" t="s">
        <v>271</v>
      </c>
      <c r="H88" s="855">
        <v>9654.25</v>
      </c>
      <c r="I88" t="s">
        <v>3904</v>
      </c>
      <c r="J88" t="s">
        <v>3955</v>
      </c>
    </row>
    <row r="89" spans="2:10">
      <c r="B89" t="s">
        <v>1163</v>
      </c>
      <c r="C89">
        <v>50301001</v>
      </c>
      <c r="D89" t="s">
        <v>132</v>
      </c>
      <c r="E89" t="s">
        <v>20</v>
      </c>
      <c r="F89">
        <v>400</v>
      </c>
      <c r="G89" t="s">
        <v>271</v>
      </c>
      <c r="H89" s="855">
        <v>33580</v>
      </c>
      <c r="I89" t="s">
        <v>3904</v>
      </c>
      <c r="J89" t="s">
        <v>3956</v>
      </c>
    </row>
    <row r="90" spans="2:10">
      <c r="B90" t="s">
        <v>1823</v>
      </c>
      <c r="C90">
        <v>50402010</v>
      </c>
      <c r="D90" t="s">
        <v>157</v>
      </c>
      <c r="E90" t="s">
        <v>20</v>
      </c>
      <c r="F90">
        <v>162</v>
      </c>
      <c r="G90" t="s">
        <v>271</v>
      </c>
      <c r="H90" s="855">
        <v>13599.9</v>
      </c>
      <c r="I90" t="s">
        <v>3904</v>
      </c>
      <c r="J90" t="s">
        <v>3933</v>
      </c>
    </row>
    <row r="91" spans="2:10">
      <c r="B91" t="s">
        <v>1163</v>
      </c>
      <c r="C91">
        <v>50301001</v>
      </c>
      <c r="D91" t="s">
        <v>132</v>
      </c>
      <c r="E91" t="s">
        <v>20</v>
      </c>
      <c r="F91">
        <v>171</v>
      </c>
      <c r="G91" t="s">
        <v>271</v>
      </c>
      <c r="H91" s="855">
        <v>14355.45</v>
      </c>
      <c r="I91" t="s">
        <v>3904</v>
      </c>
      <c r="J91" t="s">
        <v>3956</v>
      </c>
    </row>
    <row r="92" spans="2:10">
      <c r="B92" t="s">
        <v>1823</v>
      </c>
      <c r="C92">
        <v>50301001</v>
      </c>
      <c r="D92" t="s">
        <v>132</v>
      </c>
      <c r="E92" t="s">
        <v>20</v>
      </c>
      <c r="F92">
        <v>198</v>
      </c>
      <c r="G92" t="s">
        <v>271</v>
      </c>
      <c r="H92" s="855">
        <v>16622.099999999999</v>
      </c>
      <c r="I92" t="s">
        <v>3904</v>
      </c>
      <c r="J92" t="s">
        <v>3956</v>
      </c>
    </row>
    <row r="93" spans="2:10">
      <c r="B93" t="s">
        <v>1163</v>
      </c>
      <c r="C93">
        <v>50301001</v>
      </c>
      <c r="D93" t="s">
        <v>132</v>
      </c>
      <c r="E93" t="s">
        <v>20</v>
      </c>
      <c r="F93" s="855">
        <v>2613</v>
      </c>
      <c r="G93" t="s">
        <v>271</v>
      </c>
      <c r="H93" s="855">
        <v>219361.35</v>
      </c>
      <c r="I93" t="s">
        <v>3904</v>
      </c>
      <c r="J93" t="s">
        <v>3957</v>
      </c>
    </row>
    <row r="94" spans="2:10">
      <c r="B94" t="s">
        <v>1163</v>
      </c>
      <c r="C94">
        <v>50301001</v>
      </c>
      <c r="D94" t="s">
        <v>132</v>
      </c>
      <c r="E94" t="s">
        <v>20</v>
      </c>
      <c r="F94" s="855">
        <v>3648</v>
      </c>
      <c r="G94" t="s">
        <v>271</v>
      </c>
      <c r="H94" s="855">
        <v>306249.59999999998</v>
      </c>
      <c r="I94" t="s">
        <v>3904</v>
      </c>
      <c r="J94" t="s">
        <v>3956</v>
      </c>
    </row>
    <row r="95" spans="2:10">
      <c r="B95" t="s">
        <v>693</v>
      </c>
      <c r="C95">
        <v>50402005</v>
      </c>
      <c r="D95" t="s">
        <v>152</v>
      </c>
      <c r="E95" t="s">
        <v>20</v>
      </c>
      <c r="F95">
        <v>506</v>
      </c>
      <c r="G95" t="s">
        <v>271</v>
      </c>
      <c r="H95" s="855">
        <v>42478.7</v>
      </c>
      <c r="I95" t="s">
        <v>3904</v>
      </c>
      <c r="J95" t="s">
        <v>3958</v>
      </c>
    </row>
    <row r="96" spans="2:10">
      <c r="B96" t="s">
        <v>1163</v>
      </c>
      <c r="C96">
        <v>50301001</v>
      </c>
      <c r="D96" t="s">
        <v>132</v>
      </c>
      <c r="E96" t="s">
        <v>20</v>
      </c>
      <c r="F96" s="855">
        <v>7891</v>
      </c>
      <c r="G96" t="s">
        <v>271</v>
      </c>
      <c r="H96" s="855">
        <v>662449.44999999995</v>
      </c>
      <c r="I96" t="s">
        <v>3904</v>
      </c>
      <c r="J96" t="s">
        <v>3956</v>
      </c>
    </row>
    <row r="97" spans="2:10">
      <c r="B97" t="s">
        <v>1163</v>
      </c>
      <c r="C97">
        <v>50301001</v>
      </c>
      <c r="D97" t="s">
        <v>132</v>
      </c>
      <c r="E97" t="s">
        <v>20</v>
      </c>
      <c r="F97">
        <v>47</v>
      </c>
      <c r="G97" t="s">
        <v>271</v>
      </c>
      <c r="H97" s="855">
        <v>3945.65</v>
      </c>
      <c r="I97" t="s">
        <v>3904</v>
      </c>
      <c r="J97" t="s">
        <v>3959</v>
      </c>
    </row>
    <row r="98" spans="2:10">
      <c r="B98" t="s">
        <v>1823</v>
      </c>
      <c r="C98">
        <v>50402012</v>
      </c>
      <c r="D98" t="s">
        <v>159</v>
      </c>
      <c r="E98" t="s">
        <v>20</v>
      </c>
      <c r="F98">
        <v>190</v>
      </c>
      <c r="G98" t="s">
        <v>271</v>
      </c>
      <c r="H98" s="855">
        <v>15950.5</v>
      </c>
      <c r="I98" t="s">
        <v>3904</v>
      </c>
      <c r="J98" t="s">
        <v>3960</v>
      </c>
    </row>
    <row r="99" spans="2:10">
      <c r="B99" t="s">
        <v>1163</v>
      </c>
      <c r="C99">
        <v>50402012</v>
      </c>
      <c r="D99" t="s">
        <v>159</v>
      </c>
      <c r="E99" t="s">
        <v>20</v>
      </c>
      <c r="F99">
        <v>112</v>
      </c>
      <c r="G99" t="s">
        <v>271</v>
      </c>
      <c r="H99" s="855">
        <v>9402.4</v>
      </c>
      <c r="I99" t="s">
        <v>3904</v>
      </c>
      <c r="J99" t="s">
        <v>3961</v>
      </c>
    </row>
    <row r="100" spans="2:10">
      <c r="B100" t="s">
        <v>693</v>
      </c>
      <c r="C100">
        <v>50402005</v>
      </c>
      <c r="D100" t="s">
        <v>152</v>
      </c>
      <c r="E100" t="s">
        <v>20</v>
      </c>
      <c r="F100">
        <v>731</v>
      </c>
      <c r="G100" t="s">
        <v>271</v>
      </c>
      <c r="H100" s="855">
        <v>61367.45</v>
      </c>
      <c r="I100" t="s">
        <v>3904</v>
      </c>
      <c r="J100" t="s">
        <v>3962</v>
      </c>
    </row>
    <row r="101" spans="2:10">
      <c r="B101" t="s">
        <v>1163</v>
      </c>
      <c r="C101">
        <v>50301001</v>
      </c>
      <c r="D101" t="s">
        <v>132</v>
      </c>
      <c r="E101" t="s">
        <v>20</v>
      </c>
      <c r="F101">
        <v>177</v>
      </c>
      <c r="G101" t="s">
        <v>271</v>
      </c>
      <c r="H101" s="855">
        <v>14859.15</v>
      </c>
      <c r="I101" t="s">
        <v>3904</v>
      </c>
      <c r="J101" t="s">
        <v>3963</v>
      </c>
    </row>
    <row r="102" spans="2:10">
      <c r="B102" t="s">
        <v>1163</v>
      </c>
      <c r="C102">
        <v>50402011</v>
      </c>
      <c r="D102" t="s">
        <v>158</v>
      </c>
      <c r="E102" t="s">
        <v>20</v>
      </c>
      <c r="F102">
        <v>103</v>
      </c>
      <c r="G102" t="s">
        <v>271</v>
      </c>
      <c r="H102" s="855">
        <v>8646.85</v>
      </c>
      <c r="I102" t="s">
        <v>3904</v>
      </c>
      <c r="J102" t="s">
        <v>3964</v>
      </c>
    </row>
    <row r="103" spans="2:10">
      <c r="B103" t="s">
        <v>1163</v>
      </c>
      <c r="C103">
        <v>50402011</v>
      </c>
      <c r="D103" t="s">
        <v>158</v>
      </c>
      <c r="E103" t="s">
        <v>20</v>
      </c>
      <c r="F103">
        <v>108</v>
      </c>
      <c r="G103" t="s">
        <v>271</v>
      </c>
      <c r="H103" s="855">
        <v>9066.6</v>
      </c>
      <c r="I103" t="s">
        <v>3904</v>
      </c>
      <c r="J103" t="s">
        <v>3965</v>
      </c>
    </row>
    <row r="104" spans="2:10">
      <c r="B104" t="s">
        <v>1823</v>
      </c>
      <c r="C104">
        <v>50301001</v>
      </c>
      <c r="D104" t="s">
        <v>132</v>
      </c>
      <c r="E104" t="s">
        <v>20</v>
      </c>
      <c r="F104" s="855">
        <v>1497</v>
      </c>
      <c r="G104" t="s">
        <v>271</v>
      </c>
      <c r="H104" s="855">
        <v>125673.15</v>
      </c>
      <c r="I104" t="s">
        <v>3904</v>
      </c>
      <c r="J104" t="s">
        <v>3966</v>
      </c>
    </row>
    <row r="105" spans="2:10">
      <c r="B105" t="s">
        <v>1163</v>
      </c>
      <c r="C105">
        <v>50301001</v>
      </c>
      <c r="D105" t="s">
        <v>132</v>
      </c>
      <c r="E105" t="s">
        <v>20</v>
      </c>
      <c r="F105" s="855">
        <v>20738</v>
      </c>
      <c r="G105" t="s">
        <v>271</v>
      </c>
      <c r="H105" s="855">
        <v>1740955.1</v>
      </c>
      <c r="I105" t="s">
        <v>3904</v>
      </c>
      <c r="J105" t="s">
        <v>3967</v>
      </c>
    </row>
    <row r="106" spans="2:10">
      <c r="B106" t="s">
        <v>1163</v>
      </c>
      <c r="C106">
        <v>50301001</v>
      </c>
      <c r="D106" t="s">
        <v>132</v>
      </c>
      <c r="E106" t="s">
        <v>20</v>
      </c>
      <c r="F106" s="855">
        <v>2065</v>
      </c>
      <c r="G106" t="s">
        <v>271</v>
      </c>
      <c r="H106" s="855">
        <v>173356.75</v>
      </c>
      <c r="I106" t="s">
        <v>3904</v>
      </c>
      <c r="J106" t="s">
        <v>3968</v>
      </c>
    </row>
    <row r="107" spans="2:10">
      <c r="B107" t="s">
        <v>1163</v>
      </c>
      <c r="C107">
        <v>50301001</v>
      </c>
      <c r="D107" t="s">
        <v>132</v>
      </c>
      <c r="E107" t="s">
        <v>20</v>
      </c>
      <c r="F107">
        <v>86</v>
      </c>
      <c r="G107" t="s">
        <v>271</v>
      </c>
      <c r="H107" s="855">
        <v>7219.7</v>
      </c>
      <c r="I107" t="s">
        <v>3904</v>
      </c>
      <c r="J107" t="s">
        <v>3969</v>
      </c>
    </row>
    <row r="108" spans="2:10">
      <c r="B108" t="s">
        <v>1823</v>
      </c>
      <c r="C108">
        <v>50402012</v>
      </c>
      <c r="D108" t="s">
        <v>159</v>
      </c>
      <c r="E108" t="s">
        <v>20</v>
      </c>
      <c r="F108">
        <v>171</v>
      </c>
      <c r="G108" t="s">
        <v>271</v>
      </c>
      <c r="H108" s="855">
        <v>14355.45</v>
      </c>
      <c r="I108" t="s">
        <v>3904</v>
      </c>
      <c r="J108" t="s">
        <v>3970</v>
      </c>
    </row>
    <row r="109" spans="2:10">
      <c r="B109" t="s">
        <v>1163</v>
      </c>
      <c r="C109">
        <v>50301001</v>
      </c>
      <c r="D109" t="s">
        <v>132</v>
      </c>
      <c r="E109" t="s">
        <v>20</v>
      </c>
      <c r="F109">
        <v>424</v>
      </c>
      <c r="G109" t="s">
        <v>271</v>
      </c>
      <c r="H109" s="855">
        <v>35594.800000000003</v>
      </c>
      <c r="I109" t="s">
        <v>3904</v>
      </c>
      <c r="J109" t="s">
        <v>3971</v>
      </c>
    </row>
    <row r="110" spans="2:10">
      <c r="B110" t="s">
        <v>1163</v>
      </c>
      <c r="C110">
        <v>50401510</v>
      </c>
      <c r="D110" t="s">
        <v>299</v>
      </c>
      <c r="E110" t="s">
        <v>20</v>
      </c>
      <c r="F110" s="855">
        <v>1174</v>
      </c>
      <c r="G110" t="s">
        <v>271</v>
      </c>
      <c r="H110" s="855">
        <v>98557.3</v>
      </c>
      <c r="I110" t="s">
        <v>3904</v>
      </c>
      <c r="J110" t="s">
        <v>3972</v>
      </c>
    </row>
    <row r="111" spans="2:10">
      <c r="B111" t="s">
        <v>1163</v>
      </c>
      <c r="C111">
        <v>50402003</v>
      </c>
      <c r="D111" t="s">
        <v>150</v>
      </c>
      <c r="E111" t="s">
        <v>20</v>
      </c>
      <c r="F111">
        <v>21</v>
      </c>
      <c r="G111" t="s">
        <v>271</v>
      </c>
      <c r="H111" s="855">
        <v>1762.95</v>
      </c>
      <c r="I111" t="s">
        <v>3904</v>
      </c>
      <c r="J111" t="s">
        <v>3934</v>
      </c>
    </row>
    <row r="112" spans="2:10">
      <c r="B112" t="s">
        <v>1163</v>
      </c>
      <c r="C112">
        <v>50402003</v>
      </c>
      <c r="D112" t="s">
        <v>150</v>
      </c>
      <c r="E112" t="s">
        <v>20</v>
      </c>
      <c r="F112">
        <v>72</v>
      </c>
      <c r="G112" t="s">
        <v>271</v>
      </c>
      <c r="H112" s="855">
        <v>6044.4</v>
      </c>
      <c r="I112" t="s">
        <v>3904</v>
      </c>
      <c r="J112" t="s">
        <v>3934</v>
      </c>
    </row>
    <row r="113" spans="2:20">
      <c r="B113" t="s">
        <v>1163</v>
      </c>
      <c r="C113">
        <v>50402003</v>
      </c>
      <c r="D113" t="s">
        <v>150</v>
      </c>
      <c r="E113" t="s">
        <v>20</v>
      </c>
      <c r="F113">
        <v>198</v>
      </c>
      <c r="G113" t="s">
        <v>271</v>
      </c>
      <c r="H113" s="855">
        <v>16622.099999999999</v>
      </c>
      <c r="I113" t="s">
        <v>3904</v>
      </c>
      <c r="J113" t="s">
        <v>3934</v>
      </c>
    </row>
    <row r="114" spans="2:20">
      <c r="B114" t="s">
        <v>1823</v>
      </c>
      <c r="C114">
        <v>50402003</v>
      </c>
      <c r="D114" t="s">
        <v>150</v>
      </c>
      <c r="E114" t="s">
        <v>20</v>
      </c>
      <c r="F114">
        <v>226</v>
      </c>
      <c r="G114" t="s">
        <v>271</v>
      </c>
      <c r="H114" s="855">
        <v>18972.7</v>
      </c>
      <c r="I114" t="s">
        <v>3904</v>
      </c>
      <c r="J114" t="s">
        <v>3934</v>
      </c>
      <c r="R114" s="551" t="s">
        <v>1141</v>
      </c>
      <c r="S114" s="548" t="s">
        <v>325</v>
      </c>
      <c r="T114" s="548" t="s">
        <v>325</v>
      </c>
    </row>
    <row r="115" spans="2:20">
      <c r="B115" t="s">
        <v>1163</v>
      </c>
      <c r="C115">
        <v>50301001</v>
      </c>
      <c r="D115" t="s">
        <v>132</v>
      </c>
      <c r="E115" t="s">
        <v>20</v>
      </c>
      <c r="F115">
        <v>26</v>
      </c>
      <c r="G115" t="s">
        <v>271</v>
      </c>
      <c r="H115" s="855">
        <v>2182.6999999999998</v>
      </c>
      <c r="I115" t="s">
        <v>3904</v>
      </c>
      <c r="J115" t="s">
        <v>3973</v>
      </c>
      <c r="R115" s="858">
        <v>10101010</v>
      </c>
      <c r="S115" s="601" t="s">
        <v>1016</v>
      </c>
      <c r="T115" s="601" t="s">
        <v>1017</v>
      </c>
    </row>
    <row r="116" spans="2:20">
      <c r="B116" t="s">
        <v>1163</v>
      </c>
      <c r="C116">
        <v>50402012</v>
      </c>
      <c r="D116" t="s">
        <v>159</v>
      </c>
      <c r="E116" t="s">
        <v>20</v>
      </c>
      <c r="F116">
        <v>808</v>
      </c>
      <c r="G116" t="s">
        <v>271</v>
      </c>
      <c r="H116" s="855">
        <v>67831.600000000006</v>
      </c>
      <c r="I116" t="s">
        <v>3904</v>
      </c>
      <c r="J116" t="s">
        <v>3974</v>
      </c>
      <c r="R116" s="858">
        <v>10101020</v>
      </c>
      <c r="S116" s="601" t="s">
        <v>330</v>
      </c>
      <c r="T116" s="601" t="s">
        <v>42</v>
      </c>
    </row>
    <row r="117" spans="2:20">
      <c r="B117" t="s">
        <v>1823</v>
      </c>
      <c r="C117">
        <v>50402012</v>
      </c>
      <c r="D117" t="s">
        <v>159</v>
      </c>
      <c r="E117" t="s">
        <v>20</v>
      </c>
      <c r="F117">
        <v>72</v>
      </c>
      <c r="G117" t="s">
        <v>271</v>
      </c>
      <c r="H117" s="855">
        <v>6044.4</v>
      </c>
      <c r="I117" t="s">
        <v>3904</v>
      </c>
      <c r="J117" t="s">
        <v>3975</v>
      </c>
      <c r="R117" s="858">
        <v>10101021</v>
      </c>
      <c r="S117" s="601" t="s">
        <v>698</v>
      </c>
      <c r="T117" s="601" t="s">
        <v>683</v>
      </c>
    </row>
    <row r="118" spans="2:20">
      <c r="B118" t="s">
        <v>1163</v>
      </c>
      <c r="C118">
        <v>50201013</v>
      </c>
      <c r="D118" t="s">
        <v>58</v>
      </c>
      <c r="E118" t="s">
        <v>20</v>
      </c>
      <c r="F118" s="855">
        <v>9929</v>
      </c>
      <c r="G118" t="s">
        <v>271</v>
      </c>
      <c r="H118" s="855">
        <v>833539.55</v>
      </c>
      <c r="I118" t="s">
        <v>3904</v>
      </c>
      <c r="J118" t="s">
        <v>3976</v>
      </c>
      <c r="R118" s="858">
        <v>10101025</v>
      </c>
      <c r="S118" s="601" t="s">
        <v>331</v>
      </c>
      <c r="T118" s="601" t="s">
        <v>68</v>
      </c>
    </row>
    <row r="119" spans="2:20">
      <c r="B119" t="s">
        <v>1163</v>
      </c>
      <c r="C119">
        <v>50201013</v>
      </c>
      <c r="D119" t="s">
        <v>58</v>
      </c>
      <c r="E119" t="s">
        <v>20</v>
      </c>
      <c r="F119" s="855">
        <v>15626</v>
      </c>
      <c r="G119" t="s">
        <v>271</v>
      </c>
      <c r="H119" s="855">
        <v>1311802.7</v>
      </c>
      <c r="I119" t="s">
        <v>3904</v>
      </c>
      <c r="J119" t="s">
        <v>3977</v>
      </c>
      <c r="R119" s="858">
        <v>10101026</v>
      </c>
      <c r="S119" s="601" t="s">
        <v>699</v>
      </c>
      <c r="T119" s="601" t="s">
        <v>649</v>
      </c>
    </row>
    <row r="120" spans="2:20">
      <c r="B120" t="s">
        <v>1163</v>
      </c>
      <c r="C120">
        <v>50301001</v>
      </c>
      <c r="D120" t="s">
        <v>132</v>
      </c>
      <c r="E120" t="s">
        <v>20</v>
      </c>
      <c r="F120" s="855">
        <v>1110</v>
      </c>
      <c r="G120" t="s">
        <v>271</v>
      </c>
      <c r="H120" s="855">
        <v>93184.5</v>
      </c>
      <c r="I120" t="s">
        <v>3904</v>
      </c>
      <c r="J120" t="s">
        <v>3978</v>
      </c>
      <c r="R120" s="858">
        <v>10101040</v>
      </c>
      <c r="S120" s="601" t="s">
        <v>332</v>
      </c>
      <c r="T120" s="601" t="s">
        <v>22</v>
      </c>
    </row>
    <row r="121" spans="2:20">
      <c r="B121" t="s">
        <v>1163</v>
      </c>
      <c r="C121">
        <v>50301001</v>
      </c>
      <c r="D121" t="s">
        <v>132</v>
      </c>
      <c r="E121" t="s">
        <v>20</v>
      </c>
      <c r="F121" s="855">
        <v>3659</v>
      </c>
      <c r="G121" t="s">
        <v>271</v>
      </c>
      <c r="H121" s="855">
        <v>307173.05</v>
      </c>
      <c r="I121" t="s">
        <v>3904</v>
      </c>
      <c r="J121" t="s">
        <v>3979</v>
      </c>
      <c r="R121" s="858">
        <v>10101045</v>
      </c>
      <c r="S121" s="601" t="s">
        <v>333</v>
      </c>
      <c r="T121" s="601" t="s">
        <v>69</v>
      </c>
    </row>
    <row r="122" spans="2:20">
      <c r="B122" t="s">
        <v>1163</v>
      </c>
      <c r="C122">
        <v>50402006</v>
      </c>
      <c r="D122" t="s">
        <v>153</v>
      </c>
      <c r="E122" t="s">
        <v>20</v>
      </c>
      <c r="F122">
        <v>12</v>
      </c>
      <c r="G122" t="s">
        <v>271</v>
      </c>
      <c r="H122" s="855">
        <v>1007.4</v>
      </c>
      <c r="I122" t="s">
        <v>3904</v>
      </c>
      <c r="J122" t="s">
        <v>3980</v>
      </c>
      <c r="R122" s="858">
        <v>10101050</v>
      </c>
      <c r="S122" s="601" t="s">
        <v>334</v>
      </c>
      <c r="T122" s="601" t="s">
        <v>23</v>
      </c>
    </row>
    <row r="123" spans="2:20">
      <c r="B123" t="s">
        <v>1163</v>
      </c>
      <c r="C123">
        <v>50402012</v>
      </c>
      <c r="D123" t="s">
        <v>159</v>
      </c>
      <c r="E123" t="s">
        <v>20</v>
      </c>
      <c r="F123" s="855">
        <v>1438</v>
      </c>
      <c r="G123" t="s">
        <v>271</v>
      </c>
      <c r="H123" s="855">
        <v>120720.1</v>
      </c>
      <c r="I123" t="s">
        <v>3904</v>
      </c>
      <c r="J123" t="s">
        <v>3981</v>
      </c>
      <c r="R123" s="858">
        <v>10101055</v>
      </c>
      <c r="S123" s="601" t="s">
        <v>335</v>
      </c>
      <c r="T123" s="601" t="s">
        <v>70</v>
      </c>
    </row>
    <row r="124" spans="2:20">
      <c r="B124" t="s">
        <v>1163</v>
      </c>
      <c r="C124">
        <v>50301001</v>
      </c>
      <c r="D124" t="s">
        <v>132</v>
      </c>
      <c r="E124" t="s">
        <v>20</v>
      </c>
      <c r="F124">
        <v>644</v>
      </c>
      <c r="G124" t="s">
        <v>271</v>
      </c>
      <c r="H124" s="855">
        <v>54063.8</v>
      </c>
      <c r="I124" t="s">
        <v>3904</v>
      </c>
      <c r="J124" t="s">
        <v>3982</v>
      </c>
      <c r="R124" s="858">
        <v>10101060</v>
      </c>
      <c r="S124" s="601" t="s">
        <v>336</v>
      </c>
      <c r="T124" s="601" t="s">
        <v>24</v>
      </c>
    </row>
    <row r="125" spans="2:20">
      <c r="B125" t="s">
        <v>1175</v>
      </c>
      <c r="C125">
        <v>50306001</v>
      </c>
      <c r="D125" t="s">
        <v>134</v>
      </c>
      <c r="E125" t="s">
        <v>20</v>
      </c>
      <c r="F125">
        <v>765</v>
      </c>
      <c r="G125" t="s">
        <v>271</v>
      </c>
      <c r="H125" s="855">
        <v>64221.75</v>
      </c>
      <c r="I125" t="s">
        <v>3904</v>
      </c>
      <c r="J125" t="s">
        <v>3983</v>
      </c>
      <c r="R125" s="858">
        <v>10101065</v>
      </c>
      <c r="S125" s="601" t="s">
        <v>337</v>
      </c>
      <c r="T125" s="601" t="s">
        <v>71</v>
      </c>
    </row>
    <row r="126" spans="2:20">
      <c r="B126" t="s">
        <v>1823</v>
      </c>
      <c r="C126">
        <v>50301001</v>
      </c>
      <c r="D126" t="s">
        <v>132</v>
      </c>
      <c r="E126" t="s">
        <v>20</v>
      </c>
      <c r="F126" s="855">
        <v>2954</v>
      </c>
      <c r="G126" t="s">
        <v>271</v>
      </c>
      <c r="H126" s="855">
        <v>247988.3</v>
      </c>
      <c r="I126" t="s">
        <v>3904</v>
      </c>
      <c r="J126" t="s">
        <v>3984</v>
      </c>
      <c r="R126" s="858">
        <v>10101070</v>
      </c>
      <c r="S126" s="601" t="s">
        <v>338</v>
      </c>
      <c r="T126" s="601" t="s">
        <v>25</v>
      </c>
    </row>
    <row r="127" spans="2:20">
      <c r="B127" t="s">
        <v>693</v>
      </c>
      <c r="C127">
        <v>50402005</v>
      </c>
      <c r="D127" t="s">
        <v>152</v>
      </c>
      <c r="E127" t="s">
        <v>20</v>
      </c>
      <c r="F127">
        <v>18</v>
      </c>
      <c r="G127" t="s">
        <v>271</v>
      </c>
      <c r="H127" s="855">
        <v>1511.1</v>
      </c>
      <c r="I127" t="s">
        <v>3904</v>
      </c>
      <c r="J127" t="s">
        <v>3985</v>
      </c>
      <c r="R127" s="858">
        <v>10101075</v>
      </c>
      <c r="S127" s="601" t="s">
        <v>339</v>
      </c>
      <c r="T127" s="601" t="s">
        <v>72</v>
      </c>
    </row>
    <row r="128" spans="2:20">
      <c r="B128" t="s">
        <v>693</v>
      </c>
      <c r="C128">
        <v>50402005</v>
      </c>
      <c r="D128" t="s">
        <v>152</v>
      </c>
      <c r="E128" t="s">
        <v>20</v>
      </c>
      <c r="F128">
        <v>494</v>
      </c>
      <c r="G128" t="s">
        <v>271</v>
      </c>
      <c r="H128" s="855">
        <v>41471.300000000003</v>
      </c>
      <c r="I128" t="s">
        <v>3904</v>
      </c>
      <c r="J128" t="s">
        <v>3986</v>
      </c>
      <c r="R128" s="858">
        <v>10101080</v>
      </c>
      <c r="S128" s="601" t="s">
        <v>340</v>
      </c>
      <c r="T128" s="601" t="s">
        <v>26</v>
      </c>
    </row>
    <row r="129" spans="2:20">
      <c r="B129" t="s">
        <v>1175</v>
      </c>
      <c r="C129">
        <v>50301001</v>
      </c>
      <c r="D129" t="s">
        <v>132</v>
      </c>
      <c r="E129" t="s">
        <v>20</v>
      </c>
      <c r="F129">
        <v>141</v>
      </c>
      <c r="G129" t="s">
        <v>271</v>
      </c>
      <c r="H129" s="855">
        <v>11836.95</v>
      </c>
      <c r="I129" t="s">
        <v>3904</v>
      </c>
      <c r="J129" t="s">
        <v>3987</v>
      </c>
      <c r="R129" s="858">
        <v>10101085</v>
      </c>
      <c r="S129" s="601" t="s">
        <v>341</v>
      </c>
      <c r="T129" s="601" t="s">
        <v>73</v>
      </c>
    </row>
    <row r="130" spans="2:20">
      <c r="B130" t="s">
        <v>1175</v>
      </c>
      <c r="C130">
        <v>50301001</v>
      </c>
      <c r="D130" t="s">
        <v>132</v>
      </c>
      <c r="E130" t="s">
        <v>20</v>
      </c>
      <c r="F130" s="855">
        <v>4474</v>
      </c>
      <c r="G130" t="s">
        <v>271</v>
      </c>
      <c r="H130" s="855">
        <v>375592.3</v>
      </c>
      <c r="I130" t="s">
        <v>3904</v>
      </c>
      <c r="J130" t="s">
        <v>3988</v>
      </c>
      <c r="R130" s="858">
        <v>10101130</v>
      </c>
      <c r="S130" s="601" t="s">
        <v>700</v>
      </c>
      <c r="T130" s="601" t="s">
        <v>650</v>
      </c>
    </row>
    <row r="131" spans="2:20">
      <c r="B131" t="s">
        <v>1163</v>
      </c>
      <c r="C131">
        <v>50402005</v>
      </c>
      <c r="D131" t="s">
        <v>152</v>
      </c>
      <c r="E131" t="s">
        <v>20</v>
      </c>
      <c r="F131">
        <v>21</v>
      </c>
      <c r="G131" t="s">
        <v>271</v>
      </c>
      <c r="H131" s="855">
        <v>1762.95</v>
      </c>
      <c r="I131" t="s">
        <v>3904</v>
      </c>
      <c r="J131" t="s">
        <v>3989</v>
      </c>
      <c r="R131" s="858">
        <v>10101135</v>
      </c>
      <c r="S131" s="601" t="s">
        <v>701</v>
      </c>
      <c r="T131" s="601" t="s">
        <v>656</v>
      </c>
    </row>
    <row r="132" spans="2:20">
      <c r="B132" t="s">
        <v>1163</v>
      </c>
      <c r="C132">
        <v>50402012</v>
      </c>
      <c r="D132" t="s">
        <v>159</v>
      </c>
      <c r="E132" t="s">
        <v>20</v>
      </c>
      <c r="F132" s="855">
        <v>1368</v>
      </c>
      <c r="G132" t="s">
        <v>271</v>
      </c>
      <c r="H132" s="855">
        <v>114843.6</v>
      </c>
      <c r="I132" t="s">
        <v>3904</v>
      </c>
      <c r="J132" t="s">
        <v>3922</v>
      </c>
      <c r="R132" s="859">
        <v>10101200</v>
      </c>
      <c r="S132" s="601" t="s">
        <v>1018</v>
      </c>
      <c r="T132" s="601" t="s">
        <v>746</v>
      </c>
    </row>
    <row r="133" spans="2:20">
      <c r="B133" t="s">
        <v>1823</v>
      </c>
      <c r="C133">
        <v>50402011</v>
      </c>
      <c r="D133" t="s">
        <v>158</v>
      </c>
      <c r="E133" t="s">
        <v>20</v>
      </c>
      <c r="F133">
        <v>35</v>
      </c>
      <c r="G133" t="s">
        <v>271</v>
      </c>
      <c r="H133" s="855">
        <v>2938.25</v>
      </c>
      <c r="I133" t="s">
        <v>3904</v>
      </c>
      <c r="J133" t="s">
        <v>3990</v>
      </c>
      <c r="R133" s="859">
        <v>10101201</v>
      </c>
      <c r="S133" s="601" t="s">
        <v>1019</v>
      </c>
      <c r="T133" s="601" t="s">
        <v>743</v>
      </c>
    </row>
    <row r="134" spans="2:20">
      <c r="B134" t="s">
        <v>1163</v>
      </c>
      <c r="C134">
        <v>50402011</v>
      </c>
      <c r="D134" t="s">
        <v>158</v>
      </c>
      <c r="E134" t="s">
        <v>20</v>
      </c>
      <c r="F134">
        <v>42</v>
      </c>
      <c r="G134" t="s">
        <v>271</v>
      </c>
      <c r="H134" s="855">
        <v>3525.9</v>
      </c>
      <c r="I134" t="s">
        <v>3904</v>
      </c>
      <c r="J134" t="s">
        <v>3991</v>
      </c>
      <c r="R134" s="859">
        <v>10101210</v>
      </c>
      <c r="S134" s="601" t="s">
        <v>1771</v>
      </c>
      <c r="T134" s="601" t="s">
        <v>1772</v>
      </c>
    </row>
    <row r="135" spans="2:20">
      <c r="B135" t="s">
        <v>1823</v>
      </c>
      <c r="C135">
        <v>50402012</v>
      </c>
      <c r="D135" t="s">
        <v>159</v>
      </c>
      <c r="E135" t="s">
        <v>20</v>
      </c>
      <c r="F135" s="855">
        <v>1020</v>
      </c>
      <c r="G135" t="s">
        <v>271</v>
      </c>
      <c r="H135" s="855">
        <v>85629</v>
      </c>
      <c r="I135" t="s">
        <v>3904</v>
      </c>
      <c r="J135" t="s">
        <v>3992</v>
      </c>
      <c r="R135" s="859">
        <v>10102010</v>
      </c>
      <c r="S135" s="601" t="s">
        <v>342</v>
      </c>
      <c r="T135" s="601" t="s">
        <v>31</v>
      </c>
    </row>
    <row r="136" spans="2:20">
      <c r="B136" t="s">
        <v>1163</v>
      </c>
      <c r="C136">
        <v>50402011</v>
      </c>
      <c r="D136" t="s">
        <v>158</v>
      </c>
      <c r="E136" t="s">
        <v>20</v>
      </c>
      <c r="F136">
        <v>11</v>
      </c>
      <c r="G136" t="s">
        <v>271</v>
      </c>
      <c r="H136">
        <v>923.45</v>
      </c>
      <c r="I136" t="s">
        <v>3904</v>
      </c>
      <c r="J136" t="s">
        <v>3993</v>
      </c>
      <c r="R136" s="859">
        <v>10102015</v>
      </c>
      <c r="S136" s="601" t="s">
        <v>343</v>
      </c>
      <c r="T136" s="601" t="s">
        <v>74</v>
      </c>
    </row>
    <row r="137" spans="2:20">
      <c r="B137" t="s">
        <v>1823</v>
      </c>
      <c r="C137">
        <v>50402010</v>
      </c>
      <c r="D137" t="s">
        <v>157</v>
      </c>
      <c r="E137" t="s">
        <v>20</v>
      </c>
      <c r="F137">
        <v>406</v>
      </c>
      <c r="G137" t="s">
        <v>271</v>
      </c>
      <c r="H137" s="855">
        <v>34083.699999999997</v>
      </c>
      <c r="I137" t="s">
        <v>3904</v>
      </c>
      <c r="J137" t="s">
        <v>3994</v>
      </c>
      <c r="R137" s="859">
        <v>10103001</v>
      </c>
      <c r="S137" s="601" t="s">
        <v>344</v>
      </c>
      <c r="T137" s="601" t="s">
        <v>216</v>
      </c>
    </row>
    <row r="138" spans="2:20">
      <c r="B138" t="s">
        <v>1823</v>
      </c>
      <c r="C138">
        <v>50402010</v>
      </c>
      <c r="D138" t="s">
        <v>157</v>
      </c>
      <c r="E138" t="s">
        <v>20</v>
      </c>
      <c r="F138">
        <v>68</v>
      </c>
      <c r="G138" t="s">
        <v>271</v>
      </c>
      <c r="H138" s="855">
        <v>5708.6</v>
      </c>
      <c r="I138" t="s">
        <v>3904</v>
      </c>
      <c r="J138" t="s">
        <v>3995</v>
      </c>
      <c r="R138" s="859">
        <v>10103003</v>
      </c>
      <c r="S138" s="601" t="s">
        <v>345</v>
      </c>
      <c r="T138" s="601" t="s">
        <v>217</v>
      </c>
    </row>
    <row r="139" spans="2:20">
      <c r="B139" t="s">
        <v>1823</v>
      </c>
      <c r="C139">
        <v>50402010</v>
      </c>
      <c r="D139" t="s">
        <v>157</v>
      </c>
      <c r="E139" t="s">
        <v>20</v>
      </c>
      <c r="F139">
        <v>162</v>
      </c>
      <c r="G139" t="s">
        <v>271</v>
      </c>
      <c r="H139" s="855">
        <v>13599.9</v>
      </c>
      <c r="I139" t="s">
        <v>3904</v>
      </c>
      <c r="J139" t="s">
        <v>3996</v>
      </c>
      <c r="R139" s="859">
        <v>10103004</v>
      </c>
      <c r="S139" s="601" t="s">
        <v>346</v>
      </c>
      <c r="T139" s="601" t="s">
        <v>291</v>
      </c>
    </row>
    <row r="140" spans="2:20">
      <c r="B140" t="s">
        <v>1823</v>
      </c>
      <c r="C140">
        <v>50402010</v>
      </c>
      <c r="D140" t="s">
        <v>157</v>
      </c>
      <c r="E140" t="s">
        <v>20</v>
      </c>
      <c r="F140">
        <v>20</v>
      </c>
      <c r="G140" t="s">
        <v>271</v>
      </c>
      <c r="H140" s="855">
        <v>1679</v>
      </c>
      <c r="I140" t="s">
        <v>3904</v>
      </c>
      <c r="J140" t="s">
        <v>3997</v>
      </c>
      <c r="R140" s="859">
        <v>10103005</v>
      </c>
      <c r="S140" s="601" t="s">
        <v>347</v>
      </c>
      <c r="T140" s="601" t="s">
        <v>218</v>
      </c>
    </row>
    <row r="141" spans="2:20">
      <c r="B141" t="s">
        <v>1823</v>
      </c>
      <c r="C141">
        <v>50402010</v>
      </c>
      <c r="D141" t="s">
        <v>157</v>
      </c>
      <c r="E141" t="s">
        <v>20</v>
      </c>
      <c r="F141">
        <v>68</v>
      </c>
      <c r="G141" t="s">
        <v>271</v>
      </c>
      <c r="H141" s="855">
        <v>5708.6</v>
      </c>
      <c r="I141" t="s">
        <v>3904</v>
      </c>
      <c r="J141" t="s">
        <v>3998</v>
      </c>
      <c r="R141" s="859">
        <v>10103006</v>
      </c>
      <c r="S141" s="601" t="s">
        <v>348</v>
      </c>
      <c r="T141" s="601" t="s">
        <v>219</v>
      </c>
    </row>
    <row r="142" spans="2:20">
      <c r="B142" t="s">
        <v>1823</v>
      </c>
      <c r="C142">
        <v>50402010</v>
      </c>
      <c r="D142" t="s">
        <v>157</v>
      </c>
      <c r="E142" t="s">
        <v>20</v>
      </c>
      <c r="F142">
        <v>471</v>
      </c>
      <c r="G142" t="s">
        <v>271</v>
      </c>
      <c r="H142" s="855">
        <v>39540.449999999997</v>
      </c>
      <c r="I142" t="s">
        <v>3904</v>
      </c>
      <c r="J142" t="s">
        <v>3999</v>
      </c>
      <c r="R142" s="859">
        <v>10103007</v>
      </c>
      <c r="S142" s="601" t="s">
        <v>1330</v>
      </c>
      <c r="T142" s="601" t="s">
        <v>1331</v>
      </c>
    </row>
    <row r="143" spans="2:20">
      <c r="B143" t="s">
        <v>1823</v>
      </c>
      <c r="C143">
        <v>50402010</v>
      </c>
      <c r="D143" t="s">
        <v>157</v>
      </c>
      <c r="E143" t="s">
        <v>20</v>
      </c>
      <c r="F143">
        <v>67</v>
      </c>
      <c r="G143" t="s">
        <v>271</v>
      </c>
      <c r="H143" s="855">
        <v>5624.65</v>
      </c>
      <c r="I143" t="s">
        <v>3904</v>
      </c>
      <c r="J143" t="s">
        <v>4000</v>
      </c>
      <c r="R143" s="859">
        <v>10103009</v>
      </c>
      <c r="S143" s="601" t="s">
        <v>617</v>
      </c>
      <c r="T143" s="601" t="s">
        <v>349</v>
      </c>
    </row>
    <row r="144" spans="2:20">
      <c r="B144" t="s">
        <v>1163</v>
      </c>
      <c r="C144">
        <v>50402012</v>
      </c>
      <c r="D144" t="s">
        <v>159</v>
      </c>
      <c r="E144" t="s">
        <v>20</v>
      </c>
      <c r="F144" s="855">
        <v>1978</v>
      </c>
      <c r="G144" t="s">
        <v>271</v>
      </c>
      <c r="H144" s="855">
        <v>166053.1</v>
      </c>
      <c r="I144" t="s">
        <v>3904</v>
      </c>
      <c r="J144" t="s">
        <v>4001</v>
      </c>
      <c r="R144" s="859">
        <v>10103013</v>
      </c>
      <c r="S144" s="601" t="s">
        <v>1020</v>
      </c>
      <c r="T144" s="601" t="s">
        <v>733</v>
      </c>
    </row>
    <row r="145" spans="2:20">
      <c r="B145" t="s">
        <v>1163</v>
      </c>
      <c r="C145">
        <v>50301001</v>
      </c>
      <c r="D145" t="s">
        <v>132</v>
      </c>
      <c r="E145" t="s">
        <v>20</v>
      </c>
      <c r="F145" s="855">
        <v>1766</v>
      </c>
      <c r="G145" t="s">
        <v>271</v>
      </c>
      <c r="H145" s="855">
        <v>148255.70000000001</v>
      </c>
      <c r="I145" t="s">
        <v>3904</v>
      </c>
      <c r="J145" t="s">
        <v>4002</v>
      </c>
      <c r="R145" s="859">
        <v>10201001</v>
      </c>
      <c r="S145" s="601" t="s">
        <v>1021</v>
      </c>
      <c r="T145" s="601" t="s">
        <v>1022</v>
      </c>
    </row>
    <row r="146" spans="2:20">
      <c r="B146" t="s">
        <v>1163</v>
      </c>
      <c r="C146">
        <v>50301001</v>
      </c>
      <c r="D146" t="s">
        <v>132</v>
      </c>
      <c r="E146" t="s">
        <v>20</v>
      </c>
      <c r="F146">
        <v>559</v>
      </c>
      <c r="G146" t="s">
        <v>271</v>
      </c>
      <c r="H146" s="855">
        <v>46928.05</v>
      </c>
      <c r="I146" t="s">
        <v>3904</v>
      </c>
      <c r="J146" t="s">
        <v>4003</v>
      </c>
      <c r="R146" s="859">
        <v>10201004</v>
      </c>
      <c r="S146" s="601" t="s">
        <v>1023</v>
      </c>
      <c r="T146" s="601" t="s">
        <v>1024</v>
      </c>
    </row>
    <row r="147" spans="2:20">
      <c r="B147" t="s">
        <v>1163</v>
      </c>
      <c r="C147">
        <v>50301001</v>
      </c>
      <c r="D147" t="s">
        <v>132</v>
      </c>
      <c r="E147" t="s">
        <v>20</v>
      </c>
      <c r="F147">
        <v>147</v>
      </c>
      <c r="G147" t="s">
        <v>271</v>
      </c>
      <c r="H147" s="855">
        <v>12340.65</v>
      </c>
      <c r="I147" t="s">
        <v>3904</v>
      </c>
      <c r="J147" t="s">
        <v>4003</v>
      </c>
      <c r="R147" s="859">
        <v>10201007</v>
      </c>
      <c r="S147" s="601" t="s">
        <v>1025</v>
      </c>
      <c r="T147" s="601" t="s">
        <v>1026</v>
      </c>
    </row>
    <row r="148" spans="2:20">
      <c r="B148" t="s">
        <v>1163</v>
      </c>
      <c r="C148">
        <v>50402012</v>
      </c>
      <c r="D148" t="s">
        <v>159</v>
      </c>
      <c r="E148" t="s">
        <v>20</v>
      </c>
      <c r="F148">
        <v>572</v>
      </c>
      <c r="G148" t="s">
        <v>271</v>
      </c>
      <c r="H148" s="855">
        <v>48019.4</v>
      </c>
      <c r="I148" t="s">
        <v>3904</v>
      </c>
      <c r="J148" t="s">
        <v>4004</v>
      </c>
      <c r="R148" s="859">
        <v>10301001</v>
      </c>
      <c r="S148" s="601" t="s">
        <v>350</v>
      </c>
      <c r="T148" s="601" t="s">
        <v>75</v>
      </c>
    </row>
    <row r="149" spans="2:20">
      <c r="B149" t="s">
        <v>1163</v>
      </c>
      <c r="C149">
        <v>50301001</v>
      </c>
      <c r="D149" t="s">
        <v>132</v>
      </c>
      <c r="E149" t="s">
        <v>20</v>
      </c>
      <c r="F149">
        <v>942</v>
      </c>
      <c r="G149" t="s">
        <v>271</v>
      </c>
      <c r="H149" s="855">
        <v>79080.899999999994</v>
      </c>
      <c r="I149" t="s">
        <v>3904</v>
      </c>
      <c r="J149" t="s">
        <v>4005</v>
      </c>
      <c r="R149" s="859">
        <v>10301002</v>
      </c>
      <c r="S149" s="601" t="s">
        <v>351</v>
      </c>
      <c r="T149" s="601" t="s">
        <v>76</v>
      </c>
    </row>
    <row r="150" spans="2:20">
      <c r="B150" t="s">
        <v>1163</v>
      </c>
      <c r="C150">
        <v>50301001</v>
      </c>
      <c r="D150" t="s">
        <v>132</v>
      </c>
      <c r="E150" t="s">
        <v>20</v>
      </c>
      <c r="F150">
        <v>612</v>
      </c>
      <c r="G150" t="s">
        <v>271</v>
      </c>
      <c r="H150" s="855">
        <v>51377.4</v>
      </c>
      <c r="I150" t="s">
        <v>3904</v>
      </c>
      <c r="J150" t="s">
        <v>4006</v>
      </c>
      <c r="R150" s="859">
        <v>10301003</v>
      </c>
      <c r="S150" s="601" t="s">
        <v>352</v>
      </c>
      <c r="T150" s="601" t="s">
        <v>194</v>
      </c>
    </row>
    <row r="151" spans="2:20">
      <c r="B151" t="s">
        <v>1163</v>
      </c>
      <c r="C151">
        <v>50301001</v>
      </c>
      <c r="D151" t="s">
        <v>132</v>
      </c>
      <c r="E151" t="s">
        <v>20</v>
      </c>
      <c r="F151" s="855">
        <v>1551</v>
      </c>
      <c r="G151" t="s">
        <v>271</v>
      </c>
      <c r="H151" s="855">
        <v>130206.45</v>
      </c>
      <c r="I151" t="s">
        <v>3904</v>
      </c>
      <c r="J151" t="s">
        <v>4007</v>
      </c>
      <c r="R151" s="859">
        <v>10301004</v>
      </c>
      <c r="S151" s="601" t="s">
        <v>618</v>
      </c>
      <c r="T151" s="601" t="s">
        <v>606</v>
      </c>
    </row>
    <row r="152" spans="2:20">
      <c r="B152" t="s">
        <v>1175</v>
      </c>
      <c r="C152">
        <v>50301001</v>
      </c>
      <c r="D152" t="s">
        <v>132</v>
      </c>
      <c r="E152" t="s">
        <v>20</v>
      </c>
      <c r="F152">
        <v>523</v>
      </c>
      <c r="G152" t="s">
        <v>271</v>
      </c>
      <c r="H152" s="855">
        <v>43905.85</v>
      </c>
      <c r="I152" t="s">
        <v>3904</v>
      </c>
      <c r="J152" t="s">
        <v>4008</v>
      </c>
      <c r="R152" s="859">
        <v>10301005</v>
      </c>
      <c r="S152" s="601" t="s">
        <v>1027</v>
      </c>
      <c r="T152" s="601" t="s">
        <v>1773</v>
      </c>
    </row>
    <row r="153" spans="2:20">
      <c r="B153" t="s">
        <v>1163</v>
      </c>
      <c r="C153">
        <v>50502008</v>
      </c>
      <c r="D153" t="s">
        <v>175</v>
      </c>
      <c r="E153" t="s">
        <v>20</v>
      </c>
      <c r="F153" s="855">
        <v>2896</v>
      </c>
      <c r="G153" t="s">
        <v>271</v>
      </c>
      <c r="H153" s="855">
        <v>243119.2</v>
      </c>
      <c r="I153" t="s">
        <v>3904</v>
      </c>
      <c r="J153" t="s">
        <v>3950</v>
      </c>
      <c r="R153" s="859">
        <v>10301008</v>
      </c>
      <c r="S153" s="601" t="s">
        <v>353</v>
      </c>
      <c r="T153" s="601" t="s">
        <v>1774</v>
      </c>
    </row>
    <row r="154" spans="2:20">
      <c r="B154" t="s">
        <v>1823</v>
      </c>
      <c r="C154">
        <v>50402010</v>
      </c>
      <c r="D154" t="s">
        <v>157</v>
      </c>
      <c r="E154" t="s">
        <v>20</v>
      </c>
      <c r="F154">
        <v>162</v>
      </c>
      <c r="G154" t="s">
        <v>271</v>
      </c>
      <c r="H154" s="855">
        <v>13599.9</v>
      </c>
      <c r="I154" t="s">
        <v>3904</v>
      </c>
      <c r="J154" t="s">
        <v>4009</v>
      </c>
      <c r="R154" s="859">
        <v>10330001</v>
      </c>
      <c r="S154" s="601" t="s">
        <v>354</v>
      </c>
      <c r="T154" s="601" t="s">
        <v>47</v>
      </c>
    </row>
    <row r="155" spans="2:20">
      <c r="B155" t="s">
        <v>1163</v>
      </c>
      <c r="C155">
        <v>50402012</v>
      </c>
      <c r="D155" t="s">
        <v>159</v>
      </c>
      <c r="E155" t="s">
        <v>20</v>
      </c>
      <c r="F155" s="855">
        <v>8136</v>
      </c>
      <c r="G155" t="s">
        <v>271</v>
      </c>
      <c r="H155" s="855">
        <v>683017.2</v>
      </c>
      <c r="I155" t="s">
        <v>3904</v>
      </c>
      <c r="J155" t="s">
        <v>4010</v>
      </c>
      <c r="R155" s="859">
        <v>10330002</v>
      </c>
      <c r="S155" s="601" t="s">
        <v>355</v>
      </c>
      <c r="T155" s="601" t="s">
        <v>5</v>
      </c>
    </row>
    <row r="156" spans="2:20">
      <c r="B156" t="s">
        <v>1163</v>
      </c>
      <c r="C156">
        <v>50402012</v>
      </c>
      <c r="D156" t="s">
        <v>159</v>
      </c>
      <c r="E156" t="s">
        <v>20</v>
      </c>
      <c r="F156" s="855">
        <v>9411</v>
      </c>
      <c r="G156" t="s">
        <v>271</v>
      </c>
      <c r="H156" s="855">
        <v>790053.45</v>
      </c>
      <c r="I156" t="s">
        <v>3904</v>
      </c>
      <c r="J156" t="s">
        <v>4010</v>
      </c>
      <c r="R156" s="859">
        <v>10340010</v>
      </c>
      <c r="S156" s="601" t="s">
        <v>1029</v>
      </c>
      <c r="T156" s="601" t="s">
        <v>1030</v>
      </c>
    </row>
    <row r="157" spans="2:20">
      <c r="B157" t="s">
        <v>1823</v>
      </c>
      <c r="C157">
        <v>50402012</v>
      </c>
      <c r="D157" t="s">
        <v>159</v>
      </c>
      <c r="E157" t="s">
        <v>20</v>
      </c>
      <c r="F157" s="855">
        <v>10873</v>
      </c>
      <c r="G157" t="s">
        <v>271</v>
      </c>
      <c r="H157" s="855">
        <v>912788.35</v>
      </c>
      <c r="I157" t="s">
        <v>3904</v>
      </c>
      <c r="J157" t="s">
        <v>4010</v>
      </c>
      <c r="R157" s="859">
        <v>10340020</v>
      </c>
      <c r="S157" s="601" t="s">
        <v>1031</v>
      </c>
      <c r="T157" s="601" t="s">
        <v>1032</v>
      </c>
    </row>
    <row r="158" spans="2:20">
      <c r="R158" s="859">
        <v>10340022</v>
      </c>
      <c r="S158" s="601" t="s">
        <v>1033</v>
      </c>
      <c r="T158" s="601" t="s">
        <v>1034</v>
      </c>
    </row>
    <row r="159" spans="2:20">
      <c r="R159" s="859">
        <v>10340030</v>
      </c>
      <c r="S159" s="601" t="s">
        <v>1035</v>
      </c>
      <c r="T159" s="601" t="s">
        <v>1036</v>
      </c>
    </row>
    <row r="160" spans="2:20">
      <c r="R160" s="859">
        <v>10340031</v>
      </c>
      <c r="S160" s="601" t="s">
        <v>1037</v>
      </c>
      <c r="T160" s="601" t="s">
        <v>1038</v>
      </c>
    </row>
    <row r="161" spans="18:20">
      <c r="R161" s="859">
        <v>10340032</v>
      </c>
      <c r="S161" s="601" t="s">
        <v>1039</v>
      </c>
      <c r="T161" s="601" t="s">
        <v>1040</v>
      </c>
    </row>
    <row r="162" spans="18:20">
      <c r="R162" s="859">
        <v>10340040</v>
      </c>
      <c r="S162" s="601" t="s">
        <v>1041</v>
      </c>
      <c r="T162" s="601" t="s">
        <v>1042</v>
      </c>
    </row>
    <row r="163" spans="18:20">
      <c r="R163" s="859">
        <v>10340041</v>
      </c>
      <c r="S163" s="601" t="s">
        <v>1043</v>
      </c>
      <c r="T163" s="601" t="s">
        <v>1044</v>
      </c>
    </row>
    <row r="164" spans="18:20">
      <c r="R164" s="859">
        <v>10340042</v>
      </c>
      <c r="S164" s="601" t="s">
        <v>1045</v>
      </c>
      <c r="T164" s="601" t="s">
        <v>1046</v>
      </c>
    </row>
    <row r="165" spans="18:20">
      <c r="R165" s="859">
        <v>10340050</v>
      </c>
      <c r="S165" s="601" t="s">
        <v>1047</v>
      </c>
      <c r="T165" s="601" t="s">
        <v>1048</v>
      </c>
    </row>
    <row r="166" spans="18:20">
      <c r="R166" s="859">
        <v>10340051</v>
      </c>
      <c r="S166" s="601" t="s">
        <v>1049</v>
      </c>
      <c r="T166" s="601" t="s">
        <v>1050</v>
      </c>
    </row>
    <row r="167" spans="18:20">
      <c r="R167" s="859">
        <v>10340052</v>
      </c>
      <c r="S167" s="601" t="s">
        <v>1051</v>
      </c>
      <c r="T167" s="601" t="s">
        <v>1052</v>
      </c>
    </row>
    <row r="168" spans="18:20">
      <c r="R168" s="859">
        <v>10340060</v>
      </c>
      <c r="S168" s="601" t="s">
        <v>1053</v>
      </c>
      <c r="T168" s="601" t="s">
        <v>1054</v>
      </c>
    </row>
    <row r="169" spans="18:20">
      <c r="R169" s="859">
        <v>10340062</v>
      </c>
      <c r="S169" s="601" t="s">
        <v>1055</v>
      </c>
      <c r="T169" s="601" t="s">
        <v>1056</v>
      </c>
    </row>
    <row r="170" spans="18:20">
      <c r="R170" s="859">
        <v>10340070</v>
      </c>
      <c r="S170" s="601" t="s">
        <v>1057</v>
      </c>
      <c r="T170" s="601" t="s">
        <v>1058</v>
      </c>
    </row>
    <row r="171" spans="18:20">
      <c r="R171" s="859">
        <v>10340072</v>
      </c>
      <c r="S171" s="601" t="s">
        <v>1332</v>
      </c>
      <c r="T171" s="601" t="s">
        <v>1058</v>
      </c>
    </row>
    <row r="172" spans="18:20">
      <c r="R172" s="859">
        <v>10340080</v>
      </c>
      <c r="S172" s="601" t="s">
        <v>1059</v>
      </c>
      <c r="T172" s="601" t="s">
        <v>1060</v>
      </c>
    </row>
    <row r="173" spans="18:20">
      <c r="R173" s="859">
        <v>10340081</v>
      </c>
      <c r="S173" s="601" t="s">
        <v>1061</v>
      </c>
      <c r="T173" s="601" t="s">
        <v>1060</v>
      </c>
    </row>
    <row r="174" spans="18:20">
      <c r="R174" s="859">
        <v>10340082</v>
      </c>
      <c r="S174" s="601" t="s">
        <v>1062</v>
      </c>
      <c r="T174" s="601" t="s">
        <v>1060</v>
      </c>
    </row>
    <row r="175" spans="18:20">
      <c r="R175" s="859">
        <v>10340090</v>
      </c>
      <c r="S175" s="601" t="s">
        <v>1063</v>
      </c>
      <c r="T175" s="601" t="s">
        <v>1064</v>
      </c>
    </row>
    <row r="176" spans="18:20">
      <c r="R176" s="859">
        <v>10340100</v>
      </c>
      <c r="S176" s="601" t="s">
        <v>1065</v>
      </c>
      <c r="T176" s="601" t="s">
        <v>1066</v>
      </c>
    </row>
    <row r="177" spans="18:20">
      <c r="R177" s="859">
        <v>10340102</v>
      </c>
      <c r="S177" s="601" t="s">
        <v>1067</v>
      </c>
      <c r="T177" s="601" t="s">
        <v>1068</v>
      </c>
    </row>
    <row r="178" spans="18:20">
      <c r="R178" s="859">
        <v>10340110</v>
      </c>
      <c r="S178" s="601" t="s">
        <v>1069</v>
      </c>
      <c r="T178" s="601" t="s">
        <v>1070</v>
      </c>
    </row>
    <row r="179" spans="18:20">
      <c r="R179" s="859">
        <v>10340111</v>
      </c>
      <c r="S179" s="601" t="s">
        <v>1071</v>
      </c>
      <c r="T179" s="601" t="s">
        <v>1072</v>
      </c>
    </row>
    <row r="180" spans="18:20">
      <c r="R180" s="859">
        <v>10340120</v>
      </c>
      <c r="S180" s="601" t="s">
        <v>1075</v>
      </c>
      <c r="T180" s="601" t="s">
        <v>1076</v>
      </c>
    </row>
    <row r="181" spans="18:20">
      <c r="R181" s="859">
        <v>10340121</v>
      </c>
      <c r="S181" s="601" t="s">
        <v>1077</v>
      </c>
      <c r="T181" s="601" t="s">
        <v>1078</v>
      </c>
    </row>
    <row r="182" spans="18:20">
      <c r="R182" s="859">
        <v>10340122</v>
      </c>
      <c r="S182" s="601" t="s">
        <v>1079</v>
      </c>
      <c r="T182" s="601" t="s">
        <v>1080</v>
      </c>
    </row>
    <row r="183" spans="18:20">
      <c r="R183" s="859">
        <v>10340130</v>
      </c>
      <c r="S183" s="601" t="s">
        <v>1081</v>
      </c>
      <c r="T183" s="601" t="s">
        <v>1082</v>
      </c>
    </row>
    <row r="184" spans="18:20">
      <c r="R184" s="859">
        <v>10340131</v>
      </c>
      <c r="S184" s="601" t="s">
        <v>1083</v>
      </c>
      <c r="T184" s="601" t="s">
        <v>1084</v>
      </c>
    </row>
    <row r="185" spans="18:20">
      <c r="R185" s="859">
        <v>10340132</v>
      </c>
      <c r="S185" s="601" t="s">
        <v>1085</v>
      </c>
      <c r="T185" s="601" t="s">
        <v>1086</v>
      </c>
    </row>
    <row r="186" spans="18:20">
      <c r="R186" s="859">
        <v>10340140</v>
      </c>
      <c r="S186" s="601" t="s">
        <v>1087</v>
      </c>
      <c r="T186" s="601" t="s">
        <v>1088</v>
      </c>
    </row>
    <row r="187" spans="18:20">
      <c r="R187" s="859">
        <v>10340150</v>
      </c>
      <c r="S187" s="601" t="s">
        <v>1775</v>
      </c>
      <c r="T187" s="601" t="s">
        <v>1776</v>
      </c>
    </row>
    <row r="188" spans="18:20">
      <c r="R188" s="859">
        <v>10340151</v>
      </c>
      <c r="S188" s="601" t="s">
        <v>1777</v>
      </c>
      <c r="T188" s="601" t="s">
        <v>1778</v>
      </c>
    </row>
    <row r="189" spans="18:20">
      <c r="R189" s="859">
        <v>10340152</v>
      </c>
      <c r="S189" s="601" t="s">
        <v>1779</v>
      </c>
      <c r="T189" s="601" t="s">
        <v>1780</v>
      </c>
    </row>
    <row r="190" spans="18:20">
      <c r="R190" s="859">
        <v>10340210</v>
      </c>
      <c r="S190" s="601" t="s">
        <v>1781</v>
      </c>
      <c r="T190" s="601" t="s">
        <v>1782</v>
      </c>
    </row>
    <row r="191" spans="18:20">
      <c r="R191" s="859">
        <v>10340220</v>
      </c>
      <c r="S191" s="601" t="s">
        <v>1783</v>
      </c>
      <c r="T191" s="601" t="s">
        <v>1784</v>
      </c>
    </row>
    <row r="192" spans="18:20">
      <c r="R192" s="859">
        <v>10340221</v>
      </c>
      <c r="S192" s="601" t="s">
        <v>1785</v>
      </c>
      <c r="T192" s="601" t="s">
        <v>1786</v>
      </c>
    </row>
    <row r="193" spans="18:20">
      <c r="R193" s="859">
        <v>10340230</v>
      </c>
      <c r="S193" s="601" t="s">
        <v>1787</v>
      </c>
      <c r="T193" s="601" t="s">
        <v>1788</v>
      </c>
    </row>
    <row r="194" spans="18:20">
      <c r="R194" s="859">
        <v>10340240</v>
      </c>
      <c r="S194" s="601" t="s">
        <v>2387</v>
      </c>
      <c r="T194" s="601" t="s">
        <v>2388</v>
      </c>
    </row>
    <row r="195" spans="18:20">
      <c r="R195" s="859">
        <v>10340250</v>
      </c>
      <c r="S195" s="601" t="s">
        <v>2389</v>
      </c>
      <c r="T195" s="601" t="s">
        <v>2390</v>
      </c>
    </row>
    <row r="196" spans="18:20">
      <c r="R196" s="859">
        <v>10349998</v>
      </c>
      <c r="S196" s="601" t="s">
        <v>356</v>
      </c>
      <c r="T196" s="601" t="s">
        <v>292</v>
      </c>
    </row>
    <row r="197" spans="18:20">
      <c r="R197" s="859">
        <v>10350001</v>
      </c>
      <c r="S197" s="601" t="s">
        <v>358</v>
      </c>
      <c r="T197" s="601" t="s">
        <v>44</v>
      </c>
    </row>
    <row r="198" spans="18:20">
      <c r="R198" s="859">
        <v>10350002</v>
      </c>
      <c r="S198" s="601" t="s">
        <v>359</v>
      </c>
      <c r="T198" s="601" t="s">
        <v>45</v>
      </c>
    </row>
    <row r="199" spans="18:20">
      <c r="R199" s="859">
        <v>10350003</v>
      </c>
      <c r="S199" s="601" t="s">
        <v>360</v>
      </c>
      <c r="T199" s="601" t="s">
        <v>46</v>
      </c>
    </row>
    <row r="200" spans="18:20">
      <c r="R200" s="859">
        <v>10350004</v>
      </c>
      <c r="S200" s="601" t="s">
        <v>361</v>
      </c>
      <c r="T200" s="601" t="s">
        <v>293</v>
      </c>
    </row>
    <row r="201" spans="18:20">
      <c r="R201" s="859">
        <v>10350005</v>
      </c>
      <c r="S201" s="601" t="s">
        <v>362</v>
      </c>
      <c r="T201" s="601" t="s">
        <v>307</v>
      </c>
    </row>
    <row r="202" spans="18:20">
      <c r="R202" s="859">
        <v>10350006</v>
      </c>
      <c r="S202" s="601" t="s">
        <v>363</v>
      </c>
      <c r="T202" s="601" t="s">
        <v>294</v>
      </c>
    </row>
    <row r="203" spans="18:20">
      <c r="R203" s="859">
        <v>10350007</v>
      </c>
      <c r="S203" s="601" t="s">
        <v>364</v>
      </c>
      <c r="T203" s="601" t="s">
        <v>77</v>
      </c>
    </row>
    <row r="204" spans="18:20">
      <c r="R204" s="859">
        <v>10350008</v>
      </c>
      <c r="S204" s="601" t="s">
        <v>365</v>
      </c>
      <c r="T204" s="601" t="s">
        <v>187</v>
      </c>
    </row>
    <row r="205" spans="18:20">
      <c r="R205" s="859">
        <v>10350011</v>
      </c>
      <c r="S205" s="601" t="s">
        <v>366</v>
      </c>
      <c r="T205" s="601" t="s">
        <v>188</v>
      </c>
    </row>
    <row r="206" spans="18:20">
      <c r="R206" s="859">
        <v>10350012</v>
      </c>
      <c r="S206" s="601" t="s">
        <v>367</v>
      </c>
      <c r="T206" s="601" t="s">
        <v>189</v>
      </c>
    </row>
    <row r="207" spans="18:20">
      <c r="R207" s="859">
        <v>10350013</v>
      </c>
      <c r="S207" s="601" t="s">
        <v>1333</v>
      </c>
      <c r="T207" s="601" t="s">
        <v>1334</v>
      </c>
    </row>
    <row r="208" spans="18:20">
      <c r="R208" s="859">
        <v>10350014</v>
      </c>
      <c r="S208" s="601" t="s">
        <v>1335</v>
      </c>
      <c r="T208" s="601" t="s">
        <v>1336</v>
      </c>
    </row>
    <row r="209" spans="18:20">
      <c r="R209" s="859">
        <v>10350900</v>
      </c>
      <c r="S209" s="601" t="s">
        <v>369</v>
      </c>
      <c r="T209" s="601" t="s">
        <v>370</v>
      </c>
    </row>
    <row r="210" spans="18:20">
      <c r="R210" s="859">
        <v>10350901</v>
      </c>
      <c r="S210" s="601" t="s">
        <v>371</v>
      </c>
      <c r="T210" s="601" t="s">
        <v>372</v>
      </c>
    </row>
    <row r="211" spans="18:20">
      <c r="R211" s="859">
        <v>10350902</v>
      </c>
      <c r="S211" s="601" t="s">
        <v>373</v>
      </c>
      <c r="T211" s="601" t="s">
        <v>32</v>
      </c>
    </row>
    <row r="212" spans="18:20">
      <c r="R212" s="859">
        <v>10350903</v>
      </c>
      <c r="S212" s="601" t="s">
        <v>375</v>
      </c>
      <c r="T212" s="601" t="s">
        <v>376</v>
      </c>
    </row>
    <row r="213" spans="18:20">
      <c r="R213" s="859">
        <v>10350904</v>
      </c>
      <c r="S213" s="601" t="s">
        <v>377</v>
      </c>
      <c r="T213" s="601" t="s">
        <v>294</v>
      </c>
    </row>
    <row r="214" spans="18:20">
      <c r="R214" s="859">
        <v>10350905</v>
      </c>
      <c r="S214" s="601" t="s">
        <v>378</v>
      </c>
      <c r="T214" s="601" t="s">
        <v>379</v>
      </c>
    </row>
    <row r="215" spans="18:20">
      <c r="R215" s="859">
        <v>10350906</v>
      </c>
      <c r="S215" s="601" t="s">
        <v>374</v>
      </c>
      <c r="T215" s="601" t="s">
        <v>1</v>
      </c>
    </row>
    <row r="216" spans="18:20">
      <c r="R216" s="859">
        <v>10360001</v>
      </c>
      <c r="S216" s="601" t="s">
        <v>381</v>
      </c>
      <c r="T216" s="601" t="s">
        <v>78</v>
      </c>
    </row>
    <row r="217" spans="18:20">
      <c r="R217" s="859">
        <v>10360002</v>
      </c>
      <c r="S217" s="601" t="s">
        <v>368</v>
      </c>
      <c r="T217" s="601" t="s">
        <v>48</v>
      </c>
    </row>
    <row r="218" spans="18:20">
      <c r="R218" s="859">
        <v>10360003</v>
      </c>
      <c r="S218" s="601" t="s">
        <v>382</v>
      </c>
      <c r="T218" s="601" t="s">
        <v>79</v>
      </c>
    </row>
    <row r="219" spans="18:20">
      <c r="R219" s="859">
        <v>10360004</v>
      </c>
      <c r="S219" s="601" t="s">
        <v>383</v>
      </c>
      <c r="T219" s="601" t="s">
        <v>80</v>
      </c>
    </row>
    <row r="220" spans="18:20">
      <c r="R220" s="859">
        <v>10360010</v>
      </c>
      <c r="S220" s="601" t="s">
        <v>1789</v>
      </c>
      <c r="T220" s="601" t="s">
        <v>1790</v>
      </c>
    </row>
    <row r="221" spans="18:20">
      <c r="R221" s="859">
        <v>10361001</v>
      </c>
      <c r="S221" s="601" t="s">
        <v>384</v>
      </c>
      <c r="T221" s="601" t="s">
        <v>81</v>
      </c>
    </row>
    <row r="222" spans="18:20">
      <c r="R222" s="859">
        <v>10361003</v>
      </c>
      <c r="S222" s="601" t="s">
        <v>385</v>
      </c>
      <c r="T222" s="601" t="s">
        <v>82</v>
      </c>
    </row>
    <row r="223" spans="18:20">
      <c r="R223" s="859">
        <v>10362003</v>
      </c>
      <c r="S223" s="601" t="s">
        <v>386</v>
      </c>
      <c r="T223" s="601" t="s">
        <v>49</v>
      </c>
    </row>
    <row r="224" spans="18:20">
      <c r="R224" s="859">
        <v>10363001</v>
      </c>
      <c r="S224" s="601" t="s">
        <v>387</v>
      </c>
      <c r="T224" s="601" t="s">
        <v>50</v>
      </c>
    </row>
    <row r="225" spans="18:20">
      <c r="R225" s="859">
        <v>10364001</v>
      </c>
      <c r="S225" s="601" t="s">
        <v>388</v>
      </c>
      <c r="T225" s="601" t="s">
        <v>83</v>
      </c>
    </row>
    <row r="226" spans="18:20">
      <c r="R226" s="859">
        <v>10364003</v>
      </c>
      <c r="S226" s="601" t="s">
        <v>389</v>
      </c>
      <c r="T226" s="601" t="s">
        <v>33</v>
      </c>
    </row>
    <row r="227" spans="18:20">
      <c r="R227" s="859">
        <v>10364004</v>
      </c>
      <c r="S227" s="601" t="s">
        <v>390</v>
      </c>
      <c r="T227" s="601" t="s">
        <v>295</v>
      </c>
    </row>
    <row r="228" spans="18:20">
      <c r="R228" s="859">
        <v>10367001</v>
      </c>
      <c r="S228" s="601" t="s">
        <v>391</v>
      </c>
      <c r="T228" s="601" t="s">
        <v>35</v>
      </c>
    </row>
    <row r="229" spans="18:20">
      <c r="R229" s="859">
        <v>20100001</v>
      </c>
      <c r="S229" s="601" t="s">
        <v>393</v>
      </c>
      <c r="T229" s="601" t="s">
        <v>84</v>
      </c>
    </row>
    <row r="230" spans="18:20">
      <c r="R230" s="859">
        <v>20100002</v>
      </c>
      <c r="S230" s="601" t="s">
        <v>394</v>
      </c>
      <c r="T230" s="601" t="s">
        <v>85</v>
      </c>
    </row>
    <row r="231" spans="18:20">
      <c r="R231" s="859">
        <v>20100003</v>
      </c>
      <c r="S231" s="601" t="s">
        <v>395</v>
      </c>
      <c r="T231" s="601" t="s">
        <v>86</v>
      </c>
    </row>
    <row r="232" spans="18:20">
      <c r="R232" s="859">
        <v>20100004</v>
      </c>
      <c r="S232" s="601" t="s">
        <v>396</v>
      </c>
      <c r="T232" s="601" t="s">
        <v>87</v>
      </c>
    </row>
    <row r="233" spans="18:20">
      <c r="R233" s="859">
        <v>20100005</v>
      </c>
      <c r="S233" s="601" t="s">
        <v>397</v>
      </c>
      <c r="T233" s="601" t="s">
        <v>88</v>
      </c>
    </row>
    <row r="234" spans="18:20">
      <c r="R234" s="859">
        <v>20100006</v>
      </c>
      <c r="S234" s="601" t="s">
        <v>398</v>
      </c>
      <c r="T234" s="601" t="s">
        <v>89</v>
      </c>
    </row>
    <row r="235" spans="18:20">
      <c r="R235" s="859">
        <v>20100007</v>
      </c>
      <c r="S235" s="601" t="s">
        <v>399</v>
      </c>
      <c r="T235" s="601" t="s">
        <v>90</v>
      </c>
    </row>
    <row r="236" spans="18:20">
      <c r="R236" s="859">
        <v>20100008</v>
      </c>
      <c r="S236" s="601" t="s">
        <v>400</v>
      </c>
      <c r="T236" s="601" t="s">
        <v>91</v>
      </c>
    </row>
    <row r="237" spans="18:20">
      <c r="R237" s="859">
        <v>20100009</v>
      </c>
      <c r="S237" s="601" t="s">
        <v>401</v>
      </c>
      <c r="T237" s="601" t="s">
        <v>92</v>
      </c>
    </row>
    <row r="238" spans="18:20">
      <c r="R238" s="859">
        <v>20100010</v>
      </c>
      <c r="S238" s="601" t="s">
        <v>402</v>
      </c>
      <c r="T238" s="601" t="s">
        <v>93</v>
      </c>
    </row>
    <row r="239" spans="18:20">
      <c r="R239" s="859">
        <v>20100012</v>
      </c>
      <c r="S239" s="601" t="s">
        <v>1093</v>
      </c>
      <c r="T239" s="601" t="s">
        <v>1094</v>
      </c>
    </row>
    <row r="240" spans="18:20">
      <c r="R240" s="859">
        <v>20100013</v>
      </c>
      <c r="S240" s="601" t="s">
        <v>403</v>
      </c>
      <c r="T240" s="601" t="s">
        <v>94</v>
      </c>
    </row>
    <row r="241" spans="18:20">
      <c r="R241" s="859">
        <v>20100015</v>
      </c>
      <c r="S241" s="601" t="s">
        <v>1095</v>
      </c>
      <c r="T241" s="601" t="s">
        <v>1096</v>
      </c>
    </row>
    <row r="242" spans="18:20">
      <c r="R242" s="859">
        <v>20100016</v>
      </c>
      <c r="S242" s="601" t="s">
        <v>1097</v>
      </c>
      <c r="T242" s="601" t="s">
        <v>1098</v>
      </c>
    </row>
    <row r="243" spans="18:20">
      <c r="R243" s="859">
        <v>20100020</v>
      </c>
      <c r="S243" s="601" t="s">
        <v>1791</v>
      </c>
      <c r="T243" s="601" t="s">
        <v>1792</v>
      </c>
    </row>
    <row r="244" spans="18:20">
      <c r="R244" s="859">
        <v>20120001</v>
      </c>
      <c r="S244" s="601" t="s">
        <v>1099</v>
      </c>
      <c r="T244" s="601" t="s">
        <v>1100</v>
      </c>
    </row>
    <row r="245" spans="18:20">
      <c r="R245" s="859">
        <v>20121001</v>
      </c>
      <c r="S245" s="601" t="s">
        <v>404</v>
      </c>
      <c r="T245" s="601" t="s">
        <v>296</v>
      </c>
    </row>
    <row r="246" spans="18:20">
      <c r="R246" s="859">
        <v>20122009</v>
      </c>
      <c r="S246" s="601" t="s">
        <v>1101</v>
      </c>
      <c r="T246" s="601" t="s">
        <v>1102</v>
      </c>
    </row>
    <row r="247" spans="18:20">
      <c r="R247" s="859">
        <v>20122010</v>
      </c>
      <c r="S247" s="601" t="s">
        <v>1103</v>
      </c>
      <c r="T247" s="601" t="s">
        <v>1104</v>
      </c>
    </row>
    <row r="248" spans="18:20">
      <c r="R248" s="859">
        <v>20124004</v>
      </c>
      <c r="S248" s="601" t="s">
        <v>1337</v>
      </c>
      <c r="T248" s="601" t="s">
        <v>1338</v>
      </c>
    </row>
    <row r="249" spans="18:20">
      <c r="R249" s="859">
        <v>20124006</v>
      </c>
      <c r="S249" s="601" t="s">
        <v>1105</v>
      </c>
      <c r="T249" s="601" t="s">
        <v>747</v>
      </c>
    </row>
    <row r="250" spans="18:20">
      <c r="R250" s="859">
        <v>20130001</v>
      </c>
      <c r="S250" s="601" t="s">
        <v>405</v>
      </c>
      <c r="T250" s="601" t="s">
        <v>95</v>
      </c>
    </row>
    <row r="251" spans="18:20">
      <c r="R251" s="859">
        <v>20130004</v>
      </c>
      <c r="S251" s="601" t="s">
        <v>406</v>
      </c>
      <c r="T251" s="601" t="s">
        <v>96</v>
      </c>
    </row>
    <row r="252" spans="18:20">
      <c r="R252" s="859">
        <v>20130007</v>
      </c>
      <c r="S252" s="601" t="s">
        <v>407</v>
      </c>
      <c r="T252" s="601" t="s">
        <v>97</v>
      </c>
    </row>
    <row r="253" spans="18:20">
      <c r="R253" s="859">
        <v>20130009</v>
      </c>
      <c r="S253" s="601" t="s">
        <v>408</v>
      </c>
      <c r="T253" s="601" t="s">
        <v>98</v>
      </c>
    </row>
    <row r="254" spans="18:20">
      <c r="R254" s="859">
        <v>20130010</v>
      </c>
      <c r="S254" s="601" t="s">
        <v>409</v>
      </c>
      <c r="T254" s="601" t="s">
        <v>99</v>
      </c>
    </row>
    <row r="255" spans="18:20">
      <c r="R255" s="859">
        <v>20130011</v>
      </c>
      <c r="S255" s="601" t="s">
        <v>410</v>
      </c>
      <c r="T255" s="601" t="s">
        <v>100</v>
      </c>
    </row>
    <row r="256" spans="18:20">
      <c r="R256" s="859">
        <v>20130021</v>
      </c>
      <c r="S256" s="601" t="s">
        <v>702</v>
      </c>
      <c r="T256" s="601" t="s">
        <v>651</v>
      </c>
    </row>
    <row r="257" spans="18:20">
      <c r="R257" s="859">
        <v>20135001</v>
      </c>
      <c r="S257" s="601" t="s">
        <v>411</v>
      </c>
      <c r="T257" s="601" t="s">
        <v>34</v>
      </c>
    </row>
    <row r="258" spans="18:20">
      <c r="R258" s="859">
        <v>20135002</v>
      </c>
      <c r="S258" s="601" t="s">
        <v>1106</v>
      </c>
      <c r="T258" s="601" t="s">
        <v>1107</v>
      </c>
    </row>
    <row r="259" spans="18:20">
      <c r="R259" s="859">
        <v>20140001</v>
      </c>
      <c r="S259" s="601" t="s">
        <v>412</v>
      </c>
      <c r="T259" s="601" t="s">
        <v>201</v>
      </c>
    </row>
    <row r="260" spans="18:20">
      <c r="R260" s="859">
        <v>20140002</v>
      </c>
      <c r="S260" s="601" t="s">
        <v>413</v>
      </c>
      <c r="T260" s="601" t="s">
        <v>52</v>
      </c>
    </row>
    <row r="261" spans="18:20">
      <c r="R261" s="859">
        <v>20140004</v>
      </c>
      <c r="S261" s="601" t="s">
        <v>619</v>
      </c>
      <c r="T261" s="601" t="s">
        <v>607</v>
      </c>
    </row>
    <row r="262" spans="18:20">
      <c r="R262" s="859">
        <v>20141001</v>
      </c>
      <c r="S262" s="601" t="s">
        <v>414</v>
      </c>
      <c r="T262" s="601" t="s">
        <v>101</v>
      </c>
    </row>
    <row r="263" spans="18:20">
      <c r="R263" s="859">
        <v>20141002</v>
      </c>
      <c r="S263" s="601" t="s">
        <v>416</v>
      </c>
      <c r="T263" s="601" t="s">
        <v>102</v>
      </c>
    </row>
    <row r="264" spans="18:20">
      <c r="R264" s="859">
        <v>20141003</v>
      </c>
      <c r="S264" s="601" t="s">
        <v>417</v>
      </c>
      <c r="T264" s="601" t="s">
        <v>103</v>
      </c>
    </row>
    <row r="265" spans="18:20">
      <c r="R265" s="859">
        <v>20141004</v>
      </c>
      <c r="S265" s="601" t="s">
        <v>418</v>
      </c>
      <c r="T265" s="601" t="s">
        <v>104</v>
      </c>
    </row>
    <row r="266" spans="18:20">
      <c r="R266" s="859">
        <v>20141005</v>
      </c>
      <c r="S266" s="601" t="s">
        <v>419</v>
      </c>
      <c r="T266" s="601" t="s">
        <v>105</v>
      </c>
    </row>
    <row r="267" spans="18:20">
      <c r="R267" s="859">
        <v>20141006</v>
      </c>
      <c r="S267" s="601" t="s">
        <v>420</v>
      </c>
      <c r="T267" s="601" t="s">
        <v>190</v>
      </c>
    </row>
    <row r="268" spans="18:20">
      <c r="R268" s="859">
        <v>20141007</v>
      </c>
      <c r="S268" s="601" t="s">
        <v>1108</v>
      </c>
      <c r="T268" s="601" t="s">
        <v>739</v>
      </c>
    </row>
    <row r="269" spans="18:20">
      <c r="R269" s="859">
        <v>20141008</v>
      </c>
      <c r="S269" s="601" t="s">
        <v>421</v>
      </c>
      <c r="T269" s="601" t="s">
        <v>297</v>
      </c>
    </row>
    <row r="270" spans="18:20">
      <c r="R270" s="859">
        <v>20141010</v>
      </c>
      <c r="S270" s="601" t="s">
        <v>422</v>
      </c>
      <c r="T270" s="601" t="s">
        <v>106</v>
      </c>
    </row>
    <row r="271" spans="18:20">
      <c r="R271" s="859">
        <v>20141011</v>
      </c>
      <c r="S271" s="601" t="s">
        <v>423</v>
      </c>
      <c r="T271" s="601" t="s">
        <v>51</v>
      </c>
    </row>
    <row r="272" spans="18:20">
      <c r="R272" s="859">
        <v>20141012</v>
      </c>
      <c r="S272" s="601" t="s">
        <v>424</v>
      </c>
      <c r="T272" s="601" t="s">
        <v>107</v>
      </c>
    </row>
    <row r="273" spans="18:20">
      <c r="R273" s="859">
        <v>20141014</v>
      </c>
      <c r="S273" s="601" t="s">
        <v>425</v>
      </c>
      <c r="T273" s="601" t="s">
        <v>108</v>
      </c>
    </row>
    <row r="274" spans="18:20">
      <c r="R274" s="859">
        <v>20141015</v>
      </c>
      <c r="S274" s="601" t="s">
        <v>427</v>
      </c>
      <c r="T274" s="601" t="s">
        <v>109</v>
      </c>
    </row>
    <row r="275" spans="18:20">
      <c r="R275" s="859">
        <v>20141016</v>
      </c>
      <c r="S275" s="601" t="s">
        <v>428</v>
      </c>
      <c r="T275" s="601" t="s">
        <v>37</v>
      </c>
    </row>
    <row r="276" spans="18:20">
      <c r="R276" s="859">
        <v>20150501</v>
      </c>
      <c r="S276" s="601" t="s">
        <v>429</v>
      </c>
      <c r="T276" s="601" t="s">
        <v>36</v>
      </c>
    </row>
    <row r="277" spans="18:20">
      <c r="R277" s="859">
        <v>20201001</v>
      </c>
      <c r="S277" s="601" t="s">
        <v>430</v>
      </c>
      <c r="T277" s="601" t="s">
        <v>110</v>
      </c>
    </row>
    <row r="278" spans="18:20">
      <c r="R278" s="859">
        <v>20201003</v>
      </c>
      <c r="S278" s="601" t="s">
        <v>703</v>
      </c>
      <c r="T278" s="601" t="s">
        <v>652</v>
      </c>
    </row>
    <row r="279" spans="18:20">
      <c r="R279" s="859">
        <v>20203001</v>
      </c>
      <c r="S279" s="601" t="s">
        <v>431</v>
      </c>
      <c r="T279" s="601" t="s">
        <v>432</v>
      </c>
    </row>
    <row r="280" spans="18:20">
      <c r="R280" s="859">
        <v>20203003</v>
      </c>
      <c r="S280" s="601" t="s">
        <v>1109</v>
      </c>
      <c r="T280" s="601" t="s">
        <v>1110</v>
      </c>
    </row>
    <row r="281" spans="18:20">
      <c r="R281" s="859">
        <v>30101001</v>
      </c>
      <c r="S281" s="601" t="s">
        <v>433</v>
      </c>
      <c r="T281" s="601" t="s">
        <v>18</v>
      </c>
    </row>
    <row r="282" spans="18:20">
      <c r="R282" s="859">
        <v>30101002</v>
      </c>
      <c r="S282" s="601" t="s">
        <v>434</v>
      </c>
      <c r="T282" s="601" t="s">
        <v>17</v>
      </c>
    </row>
    <row r="283" spans="18:20">
      <c r="R283" s="859">
        <v>30101003</v>
      </c>
      <c r="S283" s="601" t="s">
        <v>1111</v>
      </c>
      <c r="T283" s="601" t="s">
        <v>1112</v>
      </c>
    </row>
    <row r="284" spans="18:20">
      <c r="R284" s="859">
        <v>30102001</v>
      </c>
      <c r="S284" s="601" t="s">
        <v>1113</v>
      </c>
      <c r="T284" s="601" t="s">
        <v>1114</v>
      </c>
    </row>
    <row r="285" spans="18:20">
      <c r="R285" s="859">
        <v>30103001</v>
      </c>
      <c r="S285" s="601" t="s">
        <v>435</v>
      </c>
      <c r="T285" s="601" t="s">
        <v>27</v>
      </c>
    </row>
    <row r="286" spans="18:20">
      <c r="R286" s="859">
        <v>30104001</v>
      </c>
      <c r="S286" s="601" t="s">
        <v>436</v>
      </c>
      <c r="T286" s="601" t="s">
        <v>111</v>
      </c>
    </row>
    <row r="287" spans="18:20">
      <c r="R287" s="859">
        <v>30900100</v>
      </c>
      <c r="S287" s="601" t="s">
        <v>437</v>
      </c>
      <c r="T287" s="601" t="s">
        <v>43</v>
      </c>
    </row>
    <row r="288" spans="18:20">
      <c r="R288" s="859">
        <v>30900101</v>
      </c>
      <c r="S288" s="601" t="s">
        <v>438</v>
      </c>
      <c r="T288" s="601" t="s">
        <v>112</v>
      </c>
    </row>
    <row r="289" spans="18:20">
      <c r="R289" s="859">
        <v>30900102</v>
      </c>
      <c r="S289" s="601" t="s">
        <v>439</v>
      </c>
      <c r="T289" s="601" t="s">
        <v>113</v>
      </c>
    </row>
    <row r="290" spans="18:20">
      <c r="R290" s="859">
        <v>30900110</v>
      </c>
      <c r="S290" s="601" t="s">
        <v>440</v>
      </c>
      <c r="T290" s="601" t="s">
        <v>191</v>
      </c>
    </row>
    <row r="291" spans="18:20">
      <c r="R291" s="859">
        <v>30900115</v>
      </c>
      <c r="S291" s="601" t="s">
        <v>441</v>
      </c>
      <c r="T291" s="601" t="s">
        <v>114</v>
      </c>
    </row>
    <row r="292" spans="18:20">
      <c r="R292" s="859">
        <v>30900125</v>
      </c>
      <c r="S292" s="601" t="s">
        <v>443</v>
      </c>
      <c r="T292" s="601" t="s">
        <v>444</v>
      </c>
    </row>
    <row r="293" spans="18:20">
      <c r="R293" s="859">
        <v>30900135</v>
      </c>
      <c r="S293" s="601" t="s">
        <v>445</v>
      </c>
      <c r="T293" s="601" t="s">
        <v>302</v>
      </c>
    </row>
    <row r="294" spans="18:20">
      <c r="R294" s="859">
        <v>30900900</v>
      </c>
      <c r="S294" s="601" t="s">
        <v>446</v>
      </c>
      <c r="T294" s="601" t="s">
        <v>115</v>
      </c>
    </row>
    <row r="295" spans="18:20">
      <c r="R295" s="859">
        <v>30900920</v>
      </c>
      <c r="S295" s="601" t="s">
        <v>620</v>
      </c>
      <c r="T295" s="601" t="s">
        <v>447</v>
      </c>
    </row>
    <row r="296" spans="18:20">
      <c r="R296" s="859">
        <v>30900925</v>
      </c>
      <c r="S296" s="601" t="s">
        <v>1793</v>
      </c>
      <c r="T296" s="601" t="s">
        <v>1794</v>
      </c>
    </row>
    <row r="297" spans="18:20">
      <c r="R297" s="859">
        <v>30900930</v>
      </c>
      <c r="S297" s="601" t="s">
        <v>448</v>
      </c>
      <c r="T297" s="601" t="s">
        <v>199</v>
      </c>
    </row>
    <row r="298" spans="18:20">
      <c r="R298" s="859">
        <v>30900931</v>
      </c>
      <c r="S298" s="601" t="s">
        <v>621</v>
      </c>
      <c r="T298" s="601" t="s">
        <v>449</v>
      </c>
    </row>
    <row r="299" spans="18:20">
      <c r="R299" s="859">
        <v>30900932</v>
      </c>
      <c r="S299" s="601" t="s">
        <v>450</v>
      </c>
      <c r="T299" s="601" t="s">
        <v>451</v>
      </c>
    </row>
    <row r="300" spans="18:20">
      <c r="R300" s="859">
        <v>30900933</v>
      </c>
      <c r="S300" s="601" t="s">
        <v>622</v>
      </c>
      <c r="T300" s="601" t="s">
        <v>452</v>
      </c>
    </row>
    <row r="301" spans="18:20">
      <c r="R301" s="859">
        <v>30900934</v>
      </c>
      <c r="S301" s="601" t="s">
        <v>623</v>
      </c>
      <c r="T301" s="601" t="s">
        <v>453</v>
      </c>
    </row>
    <row r="302" spans="18:20">
      <c r="R302" s="859">
        <v>30900935</v>
      </c>
      <c r="S302" s="601" t="s">
        <v>624</v>
      </c>
      <c r="T302" s="601" t="s">
        <v>454</v>
      </c>
    </row>
    <row r="303" spans="18:20">
      <c r="R303" s="859">
        <v>30900936</v>
      </c>
      <c r="S303" s="601" t="s">
        <v>1115</v>
      </c>
      <c r="T303" s="601" t="s">
        <v>1116</v>
      </c>
    </row>
    <row r="304" spans="18:20">
      <c r="R304" s="859">
        <v>30900940</v>
      </c>
      <c r="S304" s="601" t="s">
        <v>455</v>
      </c>
      <c r="T304" s="601" t="s">
        <v>298</v>
      </c>
    </row>
    <row r="305" spans="18:20">
      <c r="R305" s="859">
        <v>30900950</v>
      </c>
      <c r="S305" s="601" t="s">
        <v>456</v>
      </c>
      <c r="T305" s="601" t="s">
        <v>116</v>
      </c>
    </row>
    <row r="306" spans="18:20">
      <c r="R306" s="859">
        <v>30900970</v>
      </c>
      <c r="S306" s="601" t="s">
        <v>457</v>
      </c>
      <c r="T306" s="601" t="s">
        <v>303</v>
      </c>
    </row>
    <row r="307" spans="18:20">
      <c r="R307" s="859">
        <v>40101001</v>
      </c>
      <c r="S307" s="601" t="s">
        <v>458</v>
      </c>
      <c r="T307" s="601" t="s">
        <v>117</v>
      </c>
    </row>
    <row r="308" spans="18:20">
      <c r="R308" s="859">
        <v>40101002</v>
      </c>
      <c r="S308" s="601" t="s">
        <v>459</v>
      </c>
      <c r="T308" s="601" t="s">
        <v>195</v>
      </c>
    </row>
    <row r="309" spans="18:20">
      <c r="R309" s="859">
        <v>40101011</v>
      </c>
      <c r="S309" s="601" t="s">
        <v>625</v>
      </c>
      <c r="T309" s="601" t="s">
        <v>608</v>
      </c>
    </row>
    <row r="310" spans="18:20">
      <c r="R310" s="859">
        <v>40101012</v>
      </c>
      <c r="S310" s="601" t="s">
        <v>704</v>
      </c>
      <c r="T310" s="601" t="s">
        <v>653</v>
      </c>
    </row>
    <row r="311" spans="18:20">
      <c r="R311" s="859">
        <v>40101013</v>
      </c>
      <c r="S311" s="601" t="s">
        <v>1339</v>
      </c>
      <c r="T311" s="601" t="s">
        <v>1340</v>
      </c>
    </row>
    <row r="312" spans="18:20">
      <c r="R312" s="859">
        <v>40201005</v>
      </c>
      <c r="S312" s="601" t="s">
        <v>1119</v>
      </c>
      <c r="T312" s="601" t="s">
        <v>1120</v>
      </c>
    </row>
    <row r="313" spans="18:20">
      <c r="R313" s="859">
        <v>40201007</v>
      </c>
      <c r="S313" s="601" t="s">
        <v>1121</v>
      </c>
      <c r="T313" s="601" t="s">
        <v>1122</v>
      </c>
    </row>
    <row r="314" spans="18:20">
      <c r="R314" s="859">
        <v>40201015</v>
      </c>
      <c r="S314" s="601" t="s">
        <v>626</v>
      </c>
      <c r="T314" s="601" t="s">
        <v>460</v>
      </c>
    </row>
    <row r="315" spans="18:20">
      <c r="R315" s="859">
        <v>40201016</v>
      </c>
      <c r="S315" s="601" t="s">
        <v>461</v>
      </c>
      <c r="T315" s="601" t="s">
        <v>118</v>
      </c>
    </row>
    <row r="316" spans="18:20">
      <c r="R316" s="859">
        <v>40201017</v>
      </c>
      <c r="S316" s="601" t="s">
        <v>462</v>
      </c>
      <c r="T316" s="601" t="s">
        <v>67</v>
      </c>
    </row>
    <row r="317" spans="18:20">
      <c r="R317" s="859">
        <v>40201022</v>
      </c>
      <c r="S317" s="601" t="s">
        <v>1123</v>
      </c>
      <c r="T317" s="601" t="s">
        <v>734</v>
      </c>
    </row>
    <row r="318" spans="18:20">
      <c r="R318" s="859">
        <v>50101003</v>
      </c>
      <c r="S318" s="601" t="s">
        <v>463</v>
      </c>
      <c r="T318" s="601" t="s">
        <v>119</v>
      </c>
    </row>
    <row r="319" spans="18:20">
      <c r="R319" s="859">
        <v>50101004</v>
      </c>
      <c r="S319" s="601" t="s">
        <v>464</v>
      </c>
      <c r="T319" s="601" t="s">
        <v>120</v>
      </c>
    </row>
    <row r="320" spans="18:20">
      <c r="R320" s="859">
        <v>50101005</v>
      </c>
      <c r="S320" s="601" t="s">
        <v>465</v>
      </c>
      <c r="T320" s="601" t="s">
        <v>121</v>
      </c>
    </row>
    <row r="321" spans="18:20">
      <c r="R321" s="859">
        <v>50101006</v>
      </c>
      <c r="S321" s="601" t="s">
        <v>466</v>
      </c>
      <c r="T321" s="601" t="s">
        <v>122</v>
      </c>
    </row>
    <row r="322" spans="18:20">
      <c r="R322" s="859">
        <v>50101010</v>
      </c>
      <c r="S322" s="601" t="s">
        <v>467</v>
      </c>
      <c r="T322" s="601" t="s">
        <v>200</v>
      </c>
    </row>
    <row r="323" spans="18:20">
      <c r="R323" s="859">
        <v>50101013</v>
      </c>
      <c r="S323" s="601" t="s">
        <v>627</v>
      </c>
      <c r="T323" s="601" t="s">
        <v>609</v>
      </c>
    </row>
    <row r="324" spans="18:20">
      <c r="R324" s="859">
        <v>50101014</v>
      </c>
      <c r="S324" s="601" t="s">
        <v>628</v>
      </c>
      <c r="T324" s="601" t="s">
        <v>192</v>
      </c>
    </row>
    <row r="325" spans="18:20">
      <c r="R325" s="859">
        <v>50101017</v>
      </c>
      <c r="S325" s="601" t="s">
        <v>629</v>
      </c>
      <c r="T325" s="601" t="s">
        <v>123</v>
      </c>
    </row>
    <row r="326" spans="18:20">
      <c r="R326" s="859">
        <v>50101022</v>
      </c>
      <c r="S326" s="601" t="s">
        <v>1124</v>
      </c>
      <c r="T326" s="601" t="s">
        <v>1125</v>
      </c>
    </row>
    <row r="327" spans="18:20">
      <c r="R327" s="859">
        <v>50101035</v>
      </c>
      <c r="S327" s="601" t="s">
        <v>1341</v>
      </c>
      <c r="T327" s="601" t="s">
        <v>1342</v>
      </c>
    </row>
    <row r="328" spans="18:20">
      <c r="R328" s="859">
        <v>50101044</v>
      </c>
      <c r="S328" s="601" t="s">
        <v>1343</v>
      </c>
      <c r="T328" s="601" t="s">
        <v>1344</v>
      </c>
    </row>
    <row r="329" spans="18:20">
      <c r="R329" s="860">
        <v>50201001</v>
      </c>
      <c r="S329" s="601" t="s">
        <v>468</v>
      </c>
      <c r="T329" s="601" t="s">
        <v>28</v>
      </c>
    </row>
    <row r="330" spans="18:20">
      <c r="R330" s="860">
        <v>50201002</v>
      </c>
      <c r="S330" s="601" t="s">
        <v>469</v>
      </c>
      <c r="T330" s="601" t="s">
        <v>4</v>
      </c>
    </row>
    <row r="331" spans="18:20">
      <c r="R331" s="860">
        <v>50201003</v>
      </c>
      <c r="S331" s="601" t="s">
        <v>470</v>
      </c>
      <c r="T331" s="601" t="s">
        <v>53</v>
      </c>
    </row>
    <row r="332" spans="18:20">
      <c r="R332" s="860">
        <v>50201004</v>
      </c>
      <c r="S332" s="601" t="s">
        <v>471</v>
      </c>
      <c r="T332" s="601" t="s">
        <v>124</v>
      </c>
    </row>
    <row r="333" spans="18:20">
      <c r="R333" s="859">
        <v>50201005</v>
      </c>
      <c r="S333" s="601" t="s">
        <v>472</v>
      </c>
      <c r="T333" s="601" t="s">
        <v>54</v>
      </c>
    </row>
    <row r="334" spans="18:20">
      <c r="R334" s="860">
        <v>50201007</v>
      </c>
      <c r="S334" s="601" t="s">
        <v>473</v>
      </c>
      <c r="T334" s="601" t="s">
        <v>55</v>
      </c>
    </row>
    <row r="335" spans="18:20">
      <c r="R335" s="859">
        <v>50201008</v>
      </c>
      <c r="S335" s="601" t="s">
        <v>474</v>
      </c>
      <c r="T335" s="601" t="s">
        <v>126</v>
      </c>
    </row>
    <row r="336" spans="18:20">
      <c r="R336" s="859">
        <v>50201009</v>
      </c>
      <c r="S336" s="601" t="s">
        <v>475</v>
      </c>
      <c r="T336" s="601" t="s">
        <v>19</v>
      </c>
    </row>
    <row r="337" spans="18:20">
      <c r="R337" s="859">
        <v>50201010</v>
      </c>
      <c r="S337" s="601" t="s">
        <v>476</v>
      </c>
      <c r="T337" s="601" t="s">
        <v>56</v>
      </c>
    </row>
    <row r="338" spans="18:20">
      <c r="R338" s="859">
        <v>50201011</v>
      </c>
      <c r="S338" s="601" t="s">
        <v>630</v>
      </c>
      <c r="T338" s="601" t="s">
        <v>477</v>
      </c>
    </row>
    <row r="339" spans="18:20">
      <c r="R339" s="859">
        <v>50201012</v>
      </c>
      <c r="S339" s="601" t="s">
        <v>478</v>
      </c>
      <c r="T339" s="601" t="s">
        <v>57</v>
      </c>
    </row>
    <row r="340" spans="18:20">
      <c r="R340" s="859">
        <v>50201013</v>
      </c>
      <c r="S340" s="601" t="s">
        <v>479</v>
      </c>
      <c r="T340" s="601" t="s">
        <v>58</v>
      </c>
    </row>
    <row r="341" spans="18:20">
      <c r="R341" s="859">
        <v>50201015</v>
      </c>
      <c r="S341" s="601" t="s">
        <v>480</v>
      </c>
      <c r="T341" s="601" t="s">
        <v>127</v>
      </c>
    </row>
    <row r="342" spans="18:20">
      <c r="R342" s="859">
        <v>50201025</v>
      </c>
      <c r="S342" s="601" t="s">
        <v>1128</v>
      </c>
      <c r="T342" s="601" t="s">
        <v>1129</v>
      </c>
    </row>
    <row r="343" spans="18:20">
      <c r="R343" s="859">
        <v>50202001</v>
      </c>
      <c r="S343" s="601" t="s">
        <v>481</v>
      </c>
      <c r="T343" s="601" t="s">
        <v>128</v>
      </c>
    </row>
    <row r="344" spans="18:20">
      <c r="R344" s="859">
        <v>50202003</v>
      </c>
      <c r="S344" s="601" t="s">
        <v>483</v>
      </c>
      <c r="T344" s="601" t="s">
        <v>130</v>
      </c>
    </row>
    <row r="345" spans="18:20">
      <c r="R345" s="859">
        <v>50202005</v>
      </c>
      <c r="S345" s="601" t="s">
        <v>485</v>
      </c>
      <c r="T345" s="601" t="s">
        <v>131</v>
      </c>
    </row>
    <row r="346" spans="18:20">
      <c r="R346" s="859">
        <v>50301001</v>
      </c>
      <c r="S346" s="601" t="s">
        <v>486</v>
      </c>
      <c r="T346" s="601" t="s">
        <v>132</v>
      </c>
    </row>
    <row r="347" spans="18:20">
      <c r="R347" s="859">
        <v>50301002</v>
      </c>
      <c r="S347" s="601" t="s">
        <v>487</v>
      </c>
      <c r="T347" s="601" t="s">
        <v>133</v>
      </c>
    </row>
    <row r="348" spans="18:20">
      <c r="R348" s="859">
        <v>50306001</v>
      </c>
      <c r="S348" s="601" t="s">
        <v>488</v>
      </c>
      <c r="T348" s="601" t="s">
        <v>134</v>
      </c>
    </row>
    <row r="349" spans="18:20">
      <c r="R349" s="859">
        <v>50307002</v>
      </c>
      <c r="S349" s="601" t="s">
        <v>490</v>
      </c>
      <c r="T349" s="601" t="s">
        <v>135</v>
      </c>
    </row>
    <row r="350" spans="18:20">
      <c r="R350" s="859">
        <v>50307003</v>
      </c>
      <c r="S350" s="601" t="s">
        <v>491</v>
      </c>
      <c r="T350" s="601" t="s">
        <v>60</v>
      </c>
    </row>
    <row r="351" spans="18:20">
      <c r="R351" s="859">
        <v>50307004</v>
      </c>
      <c r="S351" s="601" t="s">
        <v>492</v>
      </c>
      <c r="T351" s="601" t="s">
        <v>61</v>
      </c>
    </row>
    <row r="352" spans="18:20">
      <c r="R352" s="859">
        <v>50307005</v>
      </c>
      <c r="S352" s="601" t="s">
        <v>493</v>
      </c>
      <c r="T352" s="601" t="s">
        <v>62</v>
      </c>
    </row>
    <row r="353" spans="18:20">
      <c r="R353" s="859">
        <v>50307006</v>
      </c>
      <c r="S353" s="601" t="s">
        <v>494</v>
      </c>
      <c r="T353" s="601" t="s">
        <v>136</v>
      </c>
    </row>
    <row r="354" spans="18:20">
      <c r="R354" s="859">
        <v>50307008</v>
      </c>
      <c r="S354" s="601" t="s">
        <v>1795</v>
      </c>
      <c r="T354" s="601" t="s">
        <v>1448</v>
      </c>
    </row>
    <row r="355" spans="18:20">
      <c r="R355" s="859">
        <v>50308001</v>
      </c>
      <c r="S355" s="601" t="s">
        <v>496</v>
      </c>
      <c r="T355" s="601" t="s">
        <v>138</v>
      </c>
    </row>
    <row r="356" spans="18:20">
      <c r="R356" s="859">
        <v>50308003</v>
      </c>
      <c r="S356" s="601" t="s">
        <v>497</v>
      </c>
      <c r="T356" s="601" t="s">
        <v>139</v>
      </c>
    </row>
    <row r="357" spans="18:20">
      <c r="R357" s="859">
        <v>50308004</v>
      </c>
      <c r="S357" s="601" t="s">
        <v>498</v>
      </c>
      <c r="T357" s="601" t="s">
        <v>140</v>
      </c>
    </row>
    <row r="358" spans="18:20">
      <c r="R358" s="859">
        <v>50308005</v>
      </c>
      <c r="S358" s="601" t="s">
        <v>499</v>
      </c>
      <c r="T358" s="601" t="s">
        <v>141</v>
      </c>
    </row>
    <row r="359" spans="18:20">
      <c r="R359" s="859">
        <v>50308006</v>
      </c>
      <c r="S359" s="601" t="s">
        <v>500</v>
      </c>
      <c r="T359" s="601" t="s">
        <v>142</v>
      </c>
    </row>
    <row r="360" spans="18:20">
      <c r="R360" s="859">
        <v>50308007</v>
      </c>
      <c r="S360" s="601" t="s">
        <v>501</v>
      </c>
      <c r="T360" s="601" t="s">
        <v>143</v>
      </c>
    </row>
    <row r="361" spans="18:20">
      <c r="R361" s="859">
        <v>50308008</v>
      </c>
      <c r="S361" s="601" t="s">
        <v>502</v>
      </c>
      <c r="T361" s="601" t="s">
        <v>144</v>
      </c>
    </row>
    <row r="362" spans="18:20">
      <c r="R362" s="859">
        <v>50308010</v>
      </c>
      <c r="S362" s="601" t="s">
        <v>503</v>
      </c>
      <c r="T362" s="601" t="s">
        <v>196</v>
      </c>
    </row>
    <row r="363" spans="18:20">
      <c r="R363" s="859">
        <v>50308012</v>
      </c>
      <c r="S363" s="601" t="s">
        <v>1461</v>
      </c>
      <c r="T363" s="601" t="s">
        <v>1462</v>
      </c>
    </row>
    <row r="364" spans="18:20">
      <c r="R364" s="859">
        <v>50308015</v>
      </c>
      <c r="S364" s="601" t="s">
        <v>705</v>
      </c>
      <c r="T364" s="601" t="s">
        <v>657</v>
      </c>
    </row>
    <row r="365" spans="18:20">
      <c r="R365" s="859">
        <v>50308016</v>
      </c>
      <c r="S365" s="601" t="s">
        <v>1130</v>
      </c>
      <c r="T365" s="601" t="s">
        <v>744</v>
      </c>
    </row>
    <row r="366" spans="18:20">
      <c r="R366" s="859">
        <v>50309003</v>
      </c>
      <c r="S366" s="601" t="s">
        <v>1796</v>
      </c>
      <c r="T366" s="601" t="s">
        <v>1797</v>
      </c>
    </row>
    <row r="367" spans="18:20">
      <c r="R367" s="860">
        <v>50310001</v>
      </c>
      <c r="S367" s="601" t="s">
        <v>504</v>
      </c>
      <c r="T367" s="601" t="s">
        <v>145</v>
      </c>
    </row>
    <row r="368" spans="18:20">
      <c r="R368" s="860">
        <v>50401001</v>
      </c>
      <c r="S368" s="601" t="s">
        <v>506</v>
      </c>
      <c r="T368" s="601" t="s">
        <v>29</v>
      </c>
    </row>
    <row r="369" spans="18:20">
      <c r="R369" s="859">
        <v>50401501</v>
      </c>
      <c r="S369" s="601" t="s">
        <v>508</v>
      </c>
      <c r="T369" s="601" t="s">
        <v>63</v>
      </c>
    </row>
    <row r="370" spans="18:20">
      <c r="R370" s="859">
        <v>50401504</v>
      </c>
      <c r="S370" s="601" t="s">
        <v>511</v>
      </c>
      <c r="T370" s="601" t="s">
        <v>197</v>
      </c>
    </row>
    <row r="371" spans="18:20">
      <c r="R371" s="859">
        <v>50401506</v>
      </c>
      <c r="S371" s="601" t="s">
        <v>512</v>
      </c>
      <c r="T371" s="601" t="s">
        <v>19</v>
      </c>
    </row>
    <row r="372" spans="18:20">
      <c r="R372" s="860">
        <v>50401507</v>
      </c>
      <c r="S372" s="601" t="s">
        <v>513</v>
      </c>
      <c r="T372" s="601" t="s">
        <v>147</v>
      </c>
    </row>
    <row r="373" spans="18:20">
      <c r="R373" s="859">
        <v>50401510</v>
      </c>
      <c r="S373" s="601" t="s">
        <v>514</v>
      </c>
      <c r="T373" s="601" t="s">
        <v>299</v>
      </c>
    </row>
    <row r="374" spans="18:20">
      <c r="R374" s="859">
        <v>50401513</v>
      </c>
      <c r="S374" s="601" t="s">
        <v>515</v>
      </c>
      <c r="T374" s="601" t="s">
        <v>300</v>
      </c>
    </row>
    <row r="375" spans="18:20">
      <c r="R375" s="859">
        <v>50401514</v>
      </c>
      <c r="S375" s="601" t="s">
        <v>516</v>
      </c>
      <c r="T375" s="601" t="s">
        <v>148</v>
      </c>
    </row>
    <row r="376" spans="18:20">
      <c r="R376" s="859">
        <v>50402001</v>
      </c>
      <c r="S376" s="601" t="s">
        <v>634</v>
      </c>
      <c r="T376" s="601" t="s">
        <v>149</v>
      </c>
    </row>
    <row r="377" spans="18:20">
      <c r="R377" s="859">
        <v>50402002</v>
      </c>
      <c r="S377" s="601" t="s">
        <v>517</v>
      </c>
      <c r="T377" s="601" t="s">
        <v>64</v>
      </c>
    </row>
    <row r="378" spans="18:20">
      <c r="R378" s="859">
        <v>50402003</v>
      </c>
      <c r="S378" s="601" t="s">
        <v>518</v>
      </c>
      <c r="T378" s="601" t="s">
        <v>150</v>
      </c>
    </row>
    <row r="379" spans="18:20">
      <c r="R379" s="859">
        <v>50402004</v>
      </c>
      <c r="S379" s="601" t="s">
        <v>519</v>
      </c>
      <c r="T379" s="601" t="s">
        <v>151</v>
      </c>
    </row>
    <row r="380" spans="18:20">
      <c r="R380" s="859">
        <v>50402005</v>
      </c>
      <c r="S380" s="601" t="s">
        <v>520</v>
      </c>
      <c r="T380" s="601" t="s">
        <v>152</v>
      </c>
    </row>
    <row r="381" spans="18:20">
      <c r="R381" s="859">
        <v>50402006</v>
      </c>
      <c r="S381" s="601" t="s">
        <v>521</v>
      </c>
      <c r="T381" s="601" t="s">
        <v>153</v>
      </c>
    </row>
    <row r="382" spans="18:20">
      <c r="R382" s="859">
        <v>50402007</v>
      </c>
      <c r="S382" s="601" t="s">
        <v>522</v>
      </c>
      <c r="T382" s="601" t="s">
        <v>154</v>
      </c>
    </row>
    <row r="383" spans="18:20">
      <c r="R383" s="859">
        <v>50402009</v>
      </c>
      <c r="S383" s="601" t="s">
        <v>524</v>
      </c>
      <c r="T383" s="601" t="s">
        <v>156</v>
      </c>
    </row>
    <row r="384" spans="18:20">
      <c r="R384" s="859">
        <v>50402010</v>
      </c>
      <c r="S384" s="601" t="s">
        <v>525</v>
      </c>
      <c r="T384" s="601" t="s">
        <v>157</v>
      </c>
    </row>
    <row r="385" spans="18:20">
      <c r="R385" s="859">
        <v>50402011</v>
      </c>
      <c r="S385" s="601" t="s">
        <v>526</v>
      </c>
      <c r="T385" s="601" t="s">
        <v>158</v>
      </c>
    </row>
    <row r="386" spans="18:20">
      <c r="R386" s="859">
        <v>50402012</v>
      </c>
      <c r="S386" s="601" t="s">
        <v>527</v>
      </c>
      <c r="T386" s="601" t="s">
        <v>159</v>
      </c>
    </row>
    <row r="387" spans="18:20">
      <c r="R387" s="859">
        <v>50402013</v>
      </c>
      <c r="S387" s="601" t="s">
        <v>528</v>
      </c>
      <c r="T387" s="601" t="s">
        <v>160</v>
      </c>
    </row>
    <row r="388" spans="18:20">
      <c r="R388" s="859">
        <v>50402014</v>
      </c>
      <c r="S388" s="601" t="s">
        <v>530</v>
      </c>
      <c r="T388" s="601" t="s">
        <v>161</v>
      </c>
    </row>
    <row r="389" spans="18:20">
      <c r="R389" s="859">
        <v>50402015</v>
      </c>
      <c r="S389" s="601" t="s">
        <v>531</v>
      </c>
      <c r="T389" s="601" t="s">
        <v>162</v>
      </c>
    </row>
    <row r="390" spans="18:20">
      <c r="R390" s="859">
        <v>50402016</v>
      </c>
      <c r="S390" s="601" t="s">
        <v>532</v>
      </c>
      <c r="T390" s="601" t="s">
        <v>163</v>
      </c>
    </row>
    <row r="391" spans="18:20">
      <c r="R391" s="859">
        <v>50402019</v>
      </c>
      <c r="S391" s="601" t="s">
        <v>534</v>
      </c>
      <c r="T391" s="601" t="s">
        <v>165</v>
      </c>
    </row>
    <row r="392" spans="18:20">
      <c r="R392" s="859">
        <v>50402020</v>
      </c>
      <c r="S392" s="601" t="s">
        <v>535</v>
      </c>
      <c r="T392" s="601" t="s">
        <v>166</v>
      </c>
    </row>
    <row r="393" spans="18:20">
      <c r="R393" s="859">
        <v>50402030</v>
      </c>
      <c r="S393" s="601" t="s">
        <v>537</v>
      </c>
      <c r="T393" s="601" t="s">
        <v>168</v>
      </c>
    </row>
    <row r="394" spans="18:20">
      <c r="R394" s="859">
        <v>50402034</v>
      </c>
      <c r="S394" s="601" t="s">
        <v>538</v>
      </c>
      <c r="T394" s="601" t="s">
        <v>169</v>
      </c>
    </row>
    <row r="395" spans="18:20">
      <c r="R395" s="859">
        <v>50402038</v>
      </c>
      <c r="S395" s="601" t="s">
        <v>1132</v>
      </c>
      <c r="T395" s="601" t="s">
        <v>710</v>
      </c>
    </row>
    <row r="396" spans="18:20">
      <c r="R396" s="860">
        <v>50502001</v>
      </c>
      <c r="S396" s="601" t="s">
        <v>540</v>
      </c>
      <c r="T396" s="601" t="s">
        <v>170</v>
      </c>
    </row>
    <row r="397" spans="18:20">
      <c r="R397" s="859">
        <v>50502002</v>
      </c>
      <c r="S397" s="601" t="s">
        <v>541</v>
      </c>
      <c r="T397" s="601" t="s">
        <v>171</v>
      </c>
    </row>
    <row r="398" spans="18:20">
      <c r="R398" s="859">
        <v>50502003</v>
      </c>
      <c r="S398" s="601" t="s">
        <v>542</v>
      </c>
      <c r="T398" s="601" t="s">
        <v>65</v>
      </c>
    </row>
    <row r="399" spans="18:20">
      <c r="R399" s="859">
        <v>50502004</v>
      </c>
      <c r="S399" s="601" t="s">
        <v>544</v>
      </c>
      <c r="T399" s="601" t="s">
        <v>172</v>
      </c>
    </row>
    <row r="400" spans="18:20">
      <c r="R400" s="859">
        <v>50502005</v>
      </c>
      <c r="S400" s="601" t="s">
        <v>1133</v>
      </c>
      <c r="T400" s="601" t="s">
        <v>613</v>
      </c>
    </row>
    <row r="401" spans="18:20">
      <c r="R401" s="860">
        <v>50502008</v>
      </c>
      <c r="S401" s="601" t="s">
        <v>547</v>
      </c>
      <c r="T401" s="601" t="s">
        <v>175</v>
      </c>
    </row>
    <row r="402" spans="18:20">
      <c r="R402" s="859">
        <v>50503001</v>
      </c>
      <c r="S402" s="601" t="s">
        <v>548</v>
      </c>
      <c r="T402" s="601" t="s">
        <v>176</v>
      </c>
    </row>
    <row r="403" spans="18:20">
      <c r="R403" s="859">
        <v>50503003</v>
      </c>
      <c r="S403" s="601" t="s">
        <v>550</v>
      </c>
      <c r="T403" s="601" t="s">
        <v>178</v>
      </c>
    </row>
    <row r="404" spans="18:20">
      <c r="R404" s="859">
        <v>50503004</v>
      </c>
      <c r="S404" s="601" t="s">
        <v>636</v>
      </c>
      <c r="T404" s="601" t="s">
        <v>198</v>
      </c>
    </row>
    <row r="405" spans="18:20">
      <c r="R405" s="859">
        <v>50503005</v>
      </c>
      <c r="S405" s="601" t="s">
        <v>637</v>
      </c>
      <c r="T405" s="601" t="s">
        <v>551</v>
      </c>
    </row>
    <row r="406" spans="18:20">
      <c r="R406" s="859">
        <v>50503006</v>
      </c>
      <c r="S406" s="601" t="s">
        <v>552</v>
      </c>
      <c r="T406" s="601" t="s">
        <v>202</v>
      </c>
    </row>
    <row r="407" spans="18:20">
      <c r="R407" s="859">
        <v>50503008</v>
      </c>
      <c r="S407" s="601" t="s">
        <v>554</v>
      </c>
      <c r="T407" s="601" t="s">
        <v>301</v>
      </c>
    </row>
    <row r="408" spans="18:20">
      <c r="R408" s="859">
        <v>50504002</v>
      </c>
      <c r="S408" s="601" t="s">
        <v>555</v>
      </c>
      <c r="T408" s="601" t="s">
        <v>180</v>
      </c>
    </row>
    <row r="409" spans="18:20">
      <c r="R409" s="859">
        <v>50602001</v>
      </c>
      <c r="S409" s="601" t="s">
        <v>556</v>
      </c>
      <c r="T409" s="601" t="s">
        <v>181</v>
      </c>
    </row>
    <row r="410" spans="18:20">
      <c r="R410" s="859">
        <v>50602002</v>
      </c>
      <c r="S410" s="601" t="s">
        <v>557</v>
      </c>
      <c r="T410" s="601" t="s">
        <v>182</v>
      </c>
    </row>
    <row r="411" spans="18:20">
      <c r="R411" s="859">
        <v>50602003</v>
      </c>
      <c r="S411" s="601" t="s">
        <v>558</v>
      </c>
      <c r="T411" s="601" t="s">
        <v>66</v>
      </c>
    </row>
    <row r="412" spans="18:20">
      <c r="R412" s="859">
        <v>50602004</v>
      </c>
      <c r="S412" s="601" t="s">
        <v>559</v>
      </c>
      <c r="T412" s="601" t="s">
        <v>183</v>
      </c>
    </row>
    <row r="413" spans="18:20">
      <c r="R413" s="859">
        <v>50603001</v>
      </c>
      <c r="S413" s="601" t="s">
        <v>1135</v>
      </c>
      <c r="T413" s="601" t="s">
        <v>654</v>
      </c>
    </row>
    <row r="414" spans="18:20">
      <c r="R414" s="859">
        <v>50603002</v>
      </c>
      <c r="S414" s="601" t="s">
        <v>1136</v>
      </c>
      <c r="T414" s="601" t="s">
        <v>1137</v>
      </c>
    </row>
    <row r="415" spans="18:20">
      <c r="R415" s="859">
        <v>50603008</v>
      </c>
      <c r="S415" s="601" t="s">
        <v>2391</v>
      </c>
      <c r="T415" s="601" t="s">
        <v>2392</v>
      </c>
    </row>
    <row r="416" spans="18:20">
      <c r="R416" s="859">
        <v>50603013</v>
      </c>
      <c r="S416" s="601" t="s">
        <v>638</v>
      </c>
      <c r="T416" s="601" t="s">
        <v>611</v>
      </c>
    </row>
    <row r="417" spans="18:20">
      <c r="R417" s="859">
        <v>50603015</v>
      </c>
      <c r="S417" s="601" t="s">
        <v>1345</v>
      </c>
      <c r="T417" s="601" t="s">
        <v>1346</v>
      </c>
    </row>
    <row r="418" spans="18:20">
      <c r="R418" s="859">
        <v>50603016</v>
      </c>
      <c r="S418" s="601" t="s">
        <v>1138</v>
      </c>
      <c r="T418" s="601" t="s">
        <v>745</v>
      </c>
    </row>
    <row r="419" spans="18:20">
      <c r="R419" s="859">
        <v>50605001</v>
      </c>
      <c r="S419" s="601" t="s">
        <v>560</v>
      </c>
      <c r="T419" s="601" t="s">
        <v>184</v>
      </c>
    </row>
    <row r="420" spans="18:20">
      <c r="R420" s="859">
        <v>50605002</v>
      </c>
      <c r="S420" s="601" t="s">
        <v>561</v>
      </c>
      <c r="T420" s="601" t="s">
        <v>185</v>
      </c>
    </row>
    <row r="421" spans="18:20">
      <c r="R421" s="859">
        <v>50701001</v>
      </c>
      <c r="S421" s="601" t="s">
        <v>562</v>
      </c>
      <c r="T421" s="601" t="s">
        <v>186</v>
      </c>
    </row>
    <row r="422" spans="18:20">
      <c r="R422" s="859">
        <v>50801001</v>
      </c>
      <c r="S422" s="601" t="s">
        <v>639</v>
      </c>
      <c r="T422" s="601" t="s">
        <v>612</v>
      </c>
    </row>
    <row r="423" spans="18:20">
      <c r="R423" s="859">
        <v>50801002</v>
      </c>
      <c r="S423" s="601" t="s">
        <v>1139</v>
      </c>
      <c r="T423" s="601" t="s">
        <v>1140</v>
      </c>
    </row>
  </sheetData>
  <conditionalFormatting sqref="R115:R423">
    <cfRule type="colorScale" priority="2">
      <colorScale>
        <cfvo type="min"/>
        <cfvo type="percentile" val="50"/>
        <cfvo type="max"/>
        <color rgb="FFF8696B"/>
        <color rgb="FFFCFCFF"/>
        <color rgb="FF63BE7B"/>
      </colorScale>
    </cfRule>
  </conditionalFormatting>
  <conditionalFormatting sqref="S114:S423">
    <cfRule type="duplicateValues" dxfId="25" priority="1"/>
  </conditionalFormatting>
  <pageMargins left="0.7" right="0.7" top="0.75" bottom="0.75" header="0.3" footer="0.3"/>
  <pageSetup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DE8A-E5AA-466B-88F7-138084D9A4BD}">
  <sheetPr codeName="Sheet15"/>
  <dimension ref="A1:R320"/>
  <sheetViews>
    <sheetView workbookViewId="0">
      <pane xSplit="8" ySplit="1" topLeftCell="J2" activePane="bottomRight" state="frozen"/>
      <selection pane="topRight" activeCell="I1" sqref="I1"/>
      <selection pane="bottomLeft" activeCell="A2" sqref="A2"/>
      <selection pane="bottomRight" activeCell="M320" sqref="M320"/>
    </sheetView>
  </sheetViews>
  <sheetFormatPr defaultColWidth="9.26953125" defaultRowHeight="12.5"/>
  <cols>
    <col min="1" max="1" width="7.7265625" style="549" bestFit="1" customWidth="1"/>
    <col min="2" max="2" width="12.81640625" style="549" bestFit="1" customWidth="1"/>
    <col min="3" max="3" width="16.81640625" style="549" bestFit="1" customWidth="1"/>
    <col min="4" max="4" width="20.54296875" style="549" bestFit="1" customWidth="1"/>
    <col min="5" max="5" width="19.54296875" style="549" hidden="1" customWidth="1"/>
    <col min="6" max="7" width="16.26953125" style="549" hidden="1" customWidth="1"/>
    <col min="8" max="8" width="20.453125" style="549" hidden="1" customWidth="1"/>
    <col min="9" max="9" width="21" style="549" bestFit="1" customWidth="1"/>
    <col min="10" max="11" width="13.7265625" style="549" bestFit="1" customWidth="1"/>
    <col min="12" max="12" width="20.453125" style="549" bestFit="1" customWidth="1"/>
    <col min="13" max="13" width="48" style="549" bestFit="1" customWidth="1"/>
    <col min="14" max="14" width="45.1796875" style="549" bestFit="1" customWidth="1"/>
    <col min="15" max="16384" width="9.26953125" style="549"/>
  </cols>
  <sheetData>
    <row r="1" spans="1:14" ht="13">
      <c r="A1" s="550" t="s">
        <v>1143</v>
      </c>
      <c r="B1" s="551" t="s">
        <v>1141</v>
      </c>
      <c r="C1" s="548" t="s">
        <v>325</v>
      </c>
      <c r="D1" s="548" t="s">
        <v>325</v>
      </c>
      <c r="E1" s="548" t="s">
        <v>694</v>
      </c>
      <c r="F1" s="548" t="s">
        <v>695</v>
      </c>
      <c r="G1" s="548" t="s">
        <v>696</v>
      </c>
      <c r="H1" s="548" t="s">
        <v>697</v>
      </c>
      <c r="I1" s="548" t="s">
        <v>326</v>
      </c>
      <c r="J1" s="548" t="s">
        <v>327</v>
      </c>
      <c r="K1" s="548" t="s">
        <v>328</v>
      </c>
      <c r="L1" s="548" t="s">
        <v>329</v>
      </c>
      <c r="M1" s="548" t="s">
        <v>1142</v>
      </c>
      <c r="N1" s="548" t="s">
        <v>3</v>
      </c>
    </row>
    <row r="2" spans="1:14" ht="14.5">
      <c r="A2" s="552" t="s">
        <v>1347</v>
      </c>
      <c r="B2" s="716" t="s">
        <v>1280</v>
      </c>
      <c r="C2" s="717" t="s">
        <v>1016</v>
      </c>
      <c r="D2" s="717" t="s">
        <v>1017</v>
      </c>
      <c r="E2" s="602">
        <v>584779500</v>
      </c>
      <c r="F2" s="602">
        <v>0</v>
      </c>
      <c r="G2" s="602">
        <v>0</v>
      </c>
      <c r="H2" s="602">
        <v>584779500</v>
      </c>
      <c r="I2" s="602">
        <v>7488532.46</v>
      </c>
      <c r="J2" s="602">
        <v>0</v>
      </c>
      <c r="K2" s="602">
        <v>0</v>
      </c>
      <c r="L2" s="602">
        <v>7488532.46</v>
      </c>
      <c r="M2" s="549" t="s">
        <v>1144</v>
      </c>
      <c r="N2" s="549" t="s">
        <v>716</v>
      </c>
    </row>
    <row r="3" spans="1:14" ht="14.5">
      <c r="A3" s="552" t="s">
        <v>1347</v>
      </c>
      <c r="B3" s="716" t="s">
        <v>1281</v>
      </c>
      <c r="C3" s="717" t="s">
        <v>330</v>
      </c>
      <c r="D3" s="717" t="s">
        <v>42</v>
      </c>
      <c r="E3" s="602">
        <v>908410987.37</v>
      </c>
      <c r="F3" s="602">
        <v>35192515.329999998</v>
      </c>
      <c r="G3" s="602">
        <v>0</v>
      </c>
      <c r="H3" s="602">
        <v>943603502.70000005</v>
      </c>
      <c r="I3" s="602">
        <v>11698115.27</v>
      </c>
      <c r="J3" s="602">
        <v>414437.64</v>
      </c>
      <c r="K3" s="602">
        <v>0</v>
      </c>
      <c r="L3" s="602">
        <v>12112552.91</v>
      </c>
      <c r="M3" s="549" t="s">
        <v>283</v>
      </c>
      <c r="N3" s="549" t="s">
        <v>716</v>
      </c>
    </row>
    <row r="4" spans="1:14" ht="14.5">
      <c r="A4" s="552" t="s">
        <v>1347</v>
      </c>
      <c r="B4" s="716" t="s">
        <v>1520</v>
      </c>
      <c r="C4" s="717" t="s">
        <v>698</v>
      </c>
      <c r="D4" s="717" t="s">
        <v>683</v>
      </c>
      <c r="E4" s="602">
        <v>0</v>
      </c>
      <c r="F4" s="602">
        <v>123441</v>
      </c>
      <c r="G4" s="602">
        <v>20974.98</v>
      </c>
      <c r="H4" s="602">
        <v>102466.02</v>
      </c>
      <c r="I4" s="602">
        <v>0</v>
      </c>
      <c r="J4" s="602">
        <v>1453.1</v>
      </c>
      <c r="K4" s="602">
        <v>246.91</v>
      </c>
      <c r="L4" s="602">
        <v>1206.19</v>
      </c>
      <c r="M4" s="549" t="s">
        <v>283</v>
      </c>
      <c r="N4" s="549" t="s">
        <v>716</v>
      </c>
    </row>
    <row r="5" spans="1:14" ht="14.5">
      <c r="A5" s="552" t="s">
        <v>1347</v>
      </c>
      <c r="B5" s="716" t="s">
        <v>1521</v>
      </c>
      <c r="C5" s="717" t="s">
        <v>331</v>
      </c>
      <c r="D5" s="717" t="s">
        <v>68</v>
      </c>
      <c r="E5" s="602">
        <v>-148815948.37</v>
      </c>
      <c r="F5" s="602">
        <v>0</v>
      </c>
      <c r="G5" s="602">
        <v>13430132.960000001</v>
      </c>
      <c r="H5" s="602">
        <v>-162246081.33000001</v>
      </c>
      <c r="I5" s="602">
        <v>-1941024.19</v>
      </c>
      <c r="J5" s="602">
        <v>0</v>
      </c>
      <c r="K5" s="602">
        <v>173846.96</v>
      </c>
      <c r="L5" s="602">
        <v>-2114871.15</v>
      </c>
      <c r="M5" s="549" t="s">
        <v>68</v>
      </c>
      <c r="N5" s="549" t="s">
        <v>716</v>
      </c>
    </row>
    <row r="6" spans="1:14" ht="14.5">
      <c r="A6" s="552" t="s">
        <v>1347</v>
      </c>
      <c r="B6" s="716" t="s">
        <v>1522</v>
      </c>
      <c r="C6" s="717" t="s">
        <v>699</v>
      </c>
      <c r="D6" s="717" t="s">
        <v>649</v>
      </c>
      <c r="E6" s="602">
        <v>-63568326.700000003</v>
      </c>
      <c r="F6" s="602">
        <v>34.96</v>
      </c>
      <c r="G6" s="602">
        <v>4583232.67</v>
      </c>
      <c r="H6" s="602">
        <v>-68151524.409999996</v>
      </c>
      <c r="I6" s="602">
        <v>-801440.42</v>
      </c>
      <c r="J6" s="602">
        <v>0.41</v>
      </c>
      <c r="K6" s="602">
        <v>57772.93</v>
      </c>
      <c r="L6" s="602">
        <v>-859212.94</v>
      </c>
      <c r="M6" s="549" t="s">
        <v>649</v>
      </c>
      <c r="N6" s="549" t="s">
        <v>716</v>
      </c>
    </row>
    <row r="7" spans="1:14" ht="14.5">
      <c r="A7" s="552" t="s">
        <v>1347</v>
      </c>
      <c r="B7" s="716" t="s">
        <v>1282</v>
      </c>
      <c r="C7" s="717" t="s">
        <v>332</v>
      </c>
      <c r="D7" s="717" t="s">
        <v>22</v>
      </c>
      <c r="E7" s="602">
        <v>641519294.23000002</v>
      </c>
      <c r="F7" s="602">
        <v>16530156.310000001</v>
      </c>
      <c r="G7" s="602">
        <v>6160626.4100000001</v>
      </c>
      <c r="H7" s="602">
        <v>651888824.13</v>
      </c>
      <c r="I7" s="602">
        <v>8906357.5600000005</v>
      </c>
      <c r="J7" s="602">
        <v>196300.07</v>
      </c>
      <c r="K7" s="602">
        <v>82360.460000000006</v>
      </c>
      <c r="L7" s="602">
        <v>9020297.1699999999</v>
      </c>
      <c r="M7" s="549" t="s">
        <v>315</v>
      </c>
      <c r="N7" s="549" t="s">
        <v>716</v>
      </c>
    </row>
    <row r="8" spans="1:14" ht="14.5">
      <c r="A8" s="552" t="s">
        <v>1347</v>
      </c>
      <c r="B8" s="716" t="s">
        <v>1283</v>
      </c>
      <c r="C8" s="717" t="s">
        <v>333</v>
      </c>
      <c r="D8" s="717" t="s">
        <v>69</v>
      </c>
      <c r="E8" s="602">
        <v>-436416436.81</v>
      </c>
      <c r="F8" s="602">
        <v>3137616.63</v>
      </c>
      <c r="G8" s="602">
        <v>40739927.460000001</v>
      </c>
      <c r="H8" s="602">
        <v>-474018747.63999999</v>
      </c>
      <c r="I8" s="602">
        <v>-6234763.96</v>
      </c>
      <c r="J8" s="602">
        <v>45593.78</v>
      </c>
      <c r="K8" s="602">
        <v>563659.80000000005</v>
      </c>
      <c r="L8" s="602">
        <v>-6752829.9800000004</v>
      </c>
      <c r="M8" s="549" t="s">
        <v>1145</v>
      </c>
      <c r="N8" s="549" t="s">
        <v>716</v>
      </c>
    </row>
    <row r="9" spans="1:14" ht="14.5">
      <c r="A9" s="552" t="s">
        <v>1347</v>
      </c>
      <c r="B9" s="716" t="s">
        <v>1284</v>
      </c>
      <c r="C9" s="717" t="s">
        <v>334</v>
      </c>
      <c r="D9" s="717" t="s">
        <v>23</v>
      </c>
      <c r="E9" s="602">
        <v>141922038.88999999</v>
      </c>
      <c r="F9" s="602">
        <v>25304667.91</v>
      </c>
      <c r="G9" s="602">
        <v>3314296</v>
      </c>
      <c r="H9" s="602">
        <v>163912410.80000001</v>
      </c>
      <c r="I9" s="602">
        <v>1838844.03</v>
      </c>
      <c r="J9" s="602">
        <v>299159.33</v>
      </c>
      <c r="K9" s="602">
        <v>44691.83</v>
      </c>
      <c r="L9" s="602">
        <v>2093311.53</v>
      </c>
      <c r="M9" s="549" t="s">
        <v>309</v>
      </c>
      <c r="N9" s="549" t="s">
        <v>716</v>
      </c>
    </row>
    <row r="10" spans="1:14" ht="14.5">
      <c r="A10" s="552" t="s">
        <v>1347</v>
      </c>
      <c r="B10" s="716" t="s">
        <v>1285</v>
      </c>
      <c r="C10" s="717" t="s">
        <v>335</v>
      </c>
      <c r="D10" s="717" t="s">
        <v>70</v>
      </c>
      <c r="E10" s="602">
        <v>-100659117.77</v>
      </c>
      <c r="F10" s="602">
        <v>3314296</v>
      </c>
      <c r="G10" s="602">
        <v>8290737.5899999999</v>
      </c>
      <c r="H10" s="602">
        <v>-105635559.36</v>
      </c>
      <c r="I10" s="602">
        <v>-1335306.67</v>
      </c>
      <c r="J10" s="602">
        <v>44691.83</v>
      </c>
      <c r="K10" s="602">
        <v>101611.75</v>
      </c>
      <c r="L10" s="602">
        <v>-1392226.59</v>
      </c>
      <c r="M10" s="549" t="s">
        <v>70</v>
      </c>
      <c r="N10" s="549" t="s">
        <v>716</v>
      </c>
    </row>
    <row r="11" spans="1:14" ht="14.5">
      <c r="A11" s="552" t="s">
        <v>1347</v>
      </c>
      <c r="B11" s="716" t="s">
        <v>1286</v>
      </c>
      <c r="C11" s="717" t="s">
        <v>336</v>
      </c>
      <c r="D11" s="717" t="s">
        <v>24</v>
      </c>
      <c r="E11" s="602">
        <v>58221495.539999999</v>
      </c>
      <c r="F11" s="602">
        <v>6019950.6600000001</v>
      </c>
      <c r="G11" s="602">
        <v>0</v>
      </c>
      <c r="H11" s="602">
        <v>64241446.200000003</v>
      </c>
      <c r="I11" s="602">
        <v>740671.41</v>
      </c>
      <c r="J11" s="602">
        <v>71013.279999999999</v>
      </c>
      <c r="K11" s="602">
        <v>0</v>
      </c>
      <c r="L11" s="602">
        <v>811684.69</v>
      </c>
      <c r="M11" s="549" t="s">
        <v>305</v>
      </c>
      <c r="N11" s="549" t="s">
        <v>716</v>
      </c>
    </row>
    <row r="12" spans="1:14" ht="14.5">
      <c r="A12" s="552" t="s">
        <v>1347</v>
      </c>
      <c r="B12" s="716" t="s">
        <v>1287</v>
      </c>
      <c r="C12" s="717" t="s">
        <v>337</v>
      </c>
      <c r="D12" s="717" t="s">
        <v>71</v>
      </c>
      <c r="E12" s="602">
        <v>-33499276.23</v>
      </c>
      <c r="F12" s="602">
        <v>0</v>
      </c>
      <c r="G12" s="602">
        <v>5162046.3099999996</v>
      </c>
      <c r="H12" s="602">
        <v>-38661322.539999999</v>
      </c>
      <c r="I12" s="602">
        <v>-434896.84</v>
      </c>
      <c r="J12" s="602">
        <v>0</v>
      </c>
      <c r="K12" s="602">
        <v>64630.1</v>
      </c>
      <c r="L12" s="602">
        <v>-499526.94</v>
      </c>
      <c r="M12" s="549" t="s">
        <v>71</v>
      </c>
      <c r="N12" s="549" t="s">
        <v>716</v>
      </c>
    </row>
    <row r="13" spans="1:14" ht="14.5">
      <c r="A13" s="552" t="s">
        <v>1347</v>
      </c>
      <c r="B13" s="716" t="s">
        <v>1288</v>
      </c>
      <c r="C13" s="717" t="s">
        <v>338</v>
      </c>
      <c r="D13" s="717" t="s">
        <v>25</v>
      </c>
      <c r="E13" s="602">
        <v>41342036.109999999</v>
      </c>
      <c r="F13" s="602">
        <v>2508273.65</v>
      </c>
      <c r="G13" s="602">
        <v>0</v>
      </c>
      <c r="H13" s="602">
        <v>43850309.759999998</v>
      </c>
      <c r="I13" s="602">
        <v>524453.65</v>
      </c>
      <c r="J13" s="602">
        <v>29577.86</v>
      </c>
      <c r="K13" s="602">
        <v>0</v>
      </c>
      <c r="L13" s="602">
        <v>554031.51</v>
      </c>
      <c r="M13" s="549" t="s">
        <v>306</v>
      </c>
      <c r="N13" s="549" t="s">
        <v>716</v>
      </c>
    </row>
    <row r="14" spans="1:14" ht="14.5">
      <c r="A14" s="552" t="s">
        <v>1347</v>
      </c>
      <c r="B14" s="716" t="s">
        <v>1289</v>
      </c>
      <c r="C14" s="717" t="s">
        <v>339</v>
      </c>
      <c r="D14" s="717" t="s">
        <v>72</v>
      </c>
      <c r="E14" s="602">
        <v>-38620730.619999997</v>
      </c>
      <c r="F14" s="602">
        <v>0</v>
      </c>
      <c r="G14" s="602">
        <v>2472462.17</v>
      </c>
      <c r="H14" s="602">
        <v>-41093192.789999999</v>
      </c>
      <c r="I14" s="602">
        <v>-491959.46</v>
      </c>
      <c r="J14" s="602">
        <v>0</v>
      </c>
      <c r="K14" s="602">
        <v>29516.17</v>
      </c>
      <c r="L14" s="602">
        <v>-521475.63</v>
      </c>
      <c r="M14" s="549" t="s">
        <v>72</v>
      </c>
      <c r="N14" s="549" t="s">
        <v>716</v>
      </c>
    </row>
    <row r="15" spans="1:14" ht="14.5">
      <c r="A15" s="552" t="s">
        <v>1347</v>
      </c>
      <c r="B15" s="716" t="s">
        <v>1290</v>
      </c>
      <c r="C15" s="717" t="s">
        <v>340</v>
      </c>
      <c r="D15" s="717" t="s">
        <v>26</v>
      </c>
      <c r="E15" s="602">
        <v>15273166</v>
      </c>
      <c r="F15" s="602">
        <v>1856649</v>
      </c>
      <c r="G15" s="602">
        <v>0</v>
      </c>
      <c r="H15" s="602">
        <v>17129815</v>
      </c>
      <c r="I15" s="602">
        <v>206498.01</v>
      </c>
      <c r="J15" s="602">
        <v>21855.79</v>
      </c>
      <c r="K15" s="602">
        <v>0</v>
      </c>
      <c r="L15" s="602">
        <v>228353.8</v>
      </c>
      <c r="M15" s="549" t="s">
        <v>1146</v>
      </c>
      <c r="N15" s="549" t="s">
        <v>716</v>
      </c>
    </row>
    <row r="16" spans="1:14" ht="14.5">
      <c r="A16" s="552" t="s">
        <v>1347</v>
      </c>
      <c r="B16" s="716" t="s">
        <v>1291</v>
      </c>
      <c r="C16" s="717" t="s">
        <v>341</v>
      </c>
      <c r="D16" s="717" t="s">
        <v>73</v>
      </c>
      <c r="E16" s="602">
        <v>-15273166</v>
      </c>
      <c r="F16" s="602">
        <v>0</v>
      </c>
      <c r="G16" s="602">
        <v>92832.45</v>
      </c>
      <c r="H16" s="602">
        <v>-15365998.449999999</v>
      </c>
      <c r="I16" s="602">
        <v>-206498.01</v>
      </c>
      <c r="J16" s="602">
        <v>0</v>
      </c>
      <c r="K16" s="602">
        <v>1092.79</v>
      </c>
      <c r="L16" s="602">
        <v>-207590.8</v>
      </c>
      <c r="M16" s="549" t="s">
        <v>73</v>
      </c>
      <c r="N16" s="549" t="s">
        <v>716</v>
      </c>
    </row>
    <row r="17" spans="1:14" ht="14.5">
      <c r="A17" s="552" t="s">
        <v>1347</v>
      </c>
      <c r="B17" s="716" t="s">
        <v>1292</v>
      </c>
      <c r="C17" s="717" t="s">
        <v>700</v>
      </c>
      <c r="D17" s="717" t="s">
        <v>650</v>
      </c>
      <c r="E17" s="602">
        <v>833963340.64999998</v>
      </c>
      <c r="F17" s="602">
        <v>10997268.279999999</v>
      </c>
      <c r="G17" s="602">
        <v>0</v>
      </c>
      <c r="H17" s="602">
        <v>844960608.92999995</v>
      </c>
      <c r="I17" s="602">
        <v>11124246.75</v>
      </c>
      <c r="J17" s="602">
        <v>129545.92</v>
      </c>
      <c r="K17" s="602">
        <v>0</v>
      </c>
      <c r="L17" s="602">
        <v>11253792.67</v>
      </c>
      <c r="M17" s="549" t="s">
        <v>650</v>
      </c>
      <c r="N17" s="549" t="s">
        <v>716</v>
      </c>
    </row>
    <row r="18" spans="1:14" ht="14.5">
      <c r="A18" s="552" t="s">
        <v>1347</v>
      </c>
      <c r="B18" s="716" t="s">
        <v>1293</v>
      </c>
      <c r="C18" s="717" t="s">
        <v>701</v>
      </c>
      <c r="D18" s="717" t="s">
        <v>656</v>
      </c>
      <c r="E18" s="602">
        <v>-506739220.75</v>
      </c>
      <c r="F18" s="602">
        <v>0</v>
      </c>
      <c r="G18" s="602">
        <v>51637607.579999998</v>
      </c>
      <c r="H18" s="602">
        <v>-558376828.33000004</v>
      </c>
      <c r="I18" s="602">
        <v>-6975226.0800000001</v>
      </c>
      <c r="J18" s="602">
        <v>0</v>
      </c>
      <c r="K18" s="602">
        <v>686464.95</v>
      </c>
      <c r="L18" s="602">
        <v>-7661691.0300000003</v>
      </c>
      <c r="M18" s="549" t="s">
        <v>656</v>
      </c>
      <c r="N18" s="549" t="s">
        <v>716</v>
      </c>
    </row>
    <row r="19" spans="1:14" ht="14.5">
      <c r="A19" s="552" t="s">
        <v>1347</v>
      </c>
      <c r="B19" s="553" t="s">
        <v>1523</v>
      </c>
      <c r="C19" s="601" t="s">
        <v>1018</v>
      </c>
      <c r="D19" s="601" t="s">
        <v>746</v>
      </c>
      <c r="E19" s="602">
        <v>24374941.27</v>
      </c>
      <c r="F19" s="602">
        <v>0</v>
      </c>
      <c r="G19" s="602">
        <v>0</v>
      </c>
      <c r="H19" s="602">
        <v>24374941.27</v>
      </c>
      <c r="I19" s="602">
        <v>290350.7</v>
      </c>
      <c r="J19" s="602">
        <v>0</v>
      </c>
      <c r="K19" s="602">
        <v>0</v>
      </c>
      <c r="L19" s="602">
        <v>290350.7</v>
      </c>
      <c r="M19" s="549" t="s">
        <v>746</v>
      </c>
      <c r="N19" s="549" t="s">
        <v>826</v>
      </c>
    </row>
    <row r="20" spans="1:14" ht="14.5">
      <c r="A20" s="552" t="s">
        <v>1347</v>
      </c>
      <c r="B20" s="553" t="s">
        <v>1524</v>
      </c>
      <c r="C20" s="601" t="s">
        <v>1019</v>
      </c>
      <c r="D20" s="601" t="s">
        <v>743</v>
      </c>
      <c r="E20" s="602">
        <v>-3078940.13</v>
      </c>
      <c r="F20" s="602">
        <v>0</v>
      </c>
      <c r="G20" s="602">
        <v>3078937.57</v>
      </c>
      <c r="H20" s="602">
        <v>-6157877.7000000002</v>
      </c>
      <c r="I20" s="602">
        <v>-36675.879999999997</v>
      </c>
      <c r="J20" s="602">
        <v>0</v>
      </c>
      <c r="K20" s="602">
        <v>36675.85</v>
      </c>
      <c r="L20" s="602">
        <v>-73351.73</v>
      </c>
      <c r="M20" s="549" t="s">
        <v>743</v>
      </c>
      <c r="N20" s="549" t="s">
        <v>826</v>
      </c>
    </row>
    <row r="21" spans="1:14" ht="14.5">
      <c r="A21" s="552" t="s">
        <v>1347</v>
      </c>
      <c r="B21" s="553" t="s">
        <v>1525</v>
      </c>
      <c r="C21" s="601" t="s">
        <v>342</v>
      </c>
      <c r="D21" s="601" t="s">
        <v>31</v>
      </c>
      <c r="E21" s="602">
        <v>17141706.789999999</v>
      </c>
      <c r="F21" s="602">
        <v>0</v>
      </c>
      <c r="G21" s="602">
        <v>0</v>
      </c>
      <c r="H21" s="602">
        <v>17141706.789999999</v>
      </c>
      <c r="I21" s="602">
        <v>225347.58</v>
      </c>
      <c r="J21" s="602">
        <v>0</v>
      </c>
      <c r="K21" s="602">
        <v>0</v>
      </c>
      <c r="L21" s="602">
        <v>225347.58</v>
      </c>
      <c r="M21" s="549" t="s">
        <v>31</v>
      </c>
      <c r="N21" s="549" t="s">
        <v>989</v>
      </c>
    </row>
    <row r="22" spans="1:14" ht="14.5">
      <c r="A22" s="552" t="s">
        <v>1347</v>
      </c>
      <c r="B22" s="553" t="s">
        <v>1526</v>
      </c>
      <c r="C22" s="601" t="s">
        <v>343</v>
      </c>
      <c r="D22" s="601" t="s">
        <v>74</v>
      </c>
      <c r="E22" s="602">
        <v>-16413256.789999999</v>
      </c>
      <c r="F22" s="602">
        <v>0</v>
      </c>
      <c r="G22" s="602">
        <v>259200</v>
      </c>
      <c r="H22" s="602">
        <v>-16672456.789999999</v>
      </c>
      <c r="I22" s="602">
        <v>-216615.76</v>
      </c>
      <c r="J22" s="602">
        <v>0</v>
      </c>
      <c r="K22" s="602">
        <v>3142.18</v>
      </c>
      <c r="L22" s="602">
        <v>-219757.94</v>
      </c>
      <c r="M22" s="549" t="s">
        <v>74</v>
      </c>
      <c r="N22" s="549" t="s">
        <v>989</v>
      </c>
    </row>
    <row r="23" spans="1:14" ht="14.5">
      <c r="A23" s="552" t="s">
        <v>1347</v>
      </c>
      <c r="B23" s="553" t="s">
        <v>1294</v>
      </c>
      <c r="C23" s="601" t="s">
        <v>344</v>
      </c>
      <c r="D23" s="601" t="s">
        <v>216</v>
      </c>
      <c r="E23" s="602">
        <v>5310850.21</v>
      </c>
      <c r="F23" s="602">
        <v>41176181.310000002</v>
      </c>
      <c r="G23" s="602">
        <v>36835279.880000003</v>
      </c>
      <c r="H23" s="602">
        <v>9651751.6400000006</v>
      </c>
      <c r="I23" s="602">
        <v>63141.16</v>
      </c>
      <c r="J23" s="602">
        <v>484716.04</v>
      </c>
      <c r="K23" s="602">
        <v>434240.36</v>
      </c>
      <c r="L23" s="602">
        <v>113616.84</v>
      </c>
      <c r="M23" s="549" t="s">
        <v>283</v>
      </c>
      <c r="N23" s="549" t="s">
        <v>205</v>
      </c>
    </row>
    <row r="24" spans="1:14" ht="14.5">
      <c r="A24" s="552" t="s">
        <v>1347</v>
      </c>
      <c r="B24" s="553" t="s">
        <v>1295</v>
      </c>
      <c r="C24" s="601" t="s">
        <v>345</v>
      </c>
      <c r="D24" s="601" t="s">
        <v>217</v>
      </c>
      <c r="E24" s="602">
        <v>11694445.720000001</v>
      </c>
      <c r="F24" s="602">
        <v>19122582.809999999</v>
      </c>
      <c r="G24" s="602">
        <v>16352550.08</v>
      </c>
      <c r="H24" s="602">
        <v>14464478.449999999</v>
      </c>
      <c r="I24" s="602">
        <v>138522</v>
      </c>
      <c r="J24" s="602">
        <v>226688.72</v>
      </c>
      <c r="K24" s="602">
        <v>193390.8</v>
      </c>
      <c r="L24" s="602">
        <v>171819.92</v>
      </c>
      <c r="M24" s="549" t="s">
        <v>315</v>
      </c>
      <c r="N24" s="549" t="s">
        <v>205</v>
      </c>
    </row>
    <row r="25" spans="1:14" ht="14.5">
      <c r="A25" s="552" t="s">
        <v>1347</v>
      </c>
      <c r="B25" s="553" t="s">
        <v>1296</v>
      </c>
      <c r="C25" s="601" t="s">
        <v>346</v>
      </c>
      <c r="D25" s="601" t="s">
        <v>291</v>
      </c>
      <c r="E25" s="602">
        <v>0</v>
      </c>
      <c r="F25" s="602">
        <v>3092180.2</v>
      </c>
      <c r="G25" s="602">
        <v>2432520.2000000002</v>
      </c>
      <c r="H25" s="602">
        <v>659660</v>
      </c>
      <c r="I25" s="602">
        <v>0</v>
      </c>
      <c r="J25" s="602">
        <v>36513.43</v>
      </c>
      <c r="K25" s="602">
        <v>28748.16</v>
      </c>
      <c r="L25" s="602">
        <v>7765.27</v>
      </c>
      <c r="M25" s="549" t="s">
        <v>309</v>
      </c>
      <c r="N25" s="549" t="s">
        <v>205</v>
      </c>
    </row>
    <row r="26" spans="1:14" ht="14.5">
      <c r="A26" s="552" t="s">
        <v>1347</v>
      </c>
      <c r="B26" s="553" t="s">
        <v>1297</v>
      </c>
      <c r="C26" s="601" t="s">
        <v>347</v>
      </c>
      <c r="D26" s="601" t="s">
        <v>218</v>
      </c>
      <c r="E26" s="602">
        <v>2196690</v>
      </c>
      <c r="F26" s="602">
        <v>454667.25</v>
      </c>
      <c r="G26" s="602">
        <v>2505617.25</v>
      </c>
      <c r="H26" s="602">
        <v>145740</v>
      </c>
      <c r="I26" s="602">
        <v>25858.62</v>
      </c>
      <c r="J26" s="602">
        <v>5352.19</v>
      </c>
      <c r="K26" s="602">
        <v>29495.21</v>
      </c>
      <c r="L26" s="602">
        <v>1715.6</v>
      </c>
      <c r="M26" s="549" t="s">
        <v>1147</v>
      </c>
      <c r="N26" s="549" t="s">
        <v>205</v>
      </c>
    </row>
    <row r="27" spans="1:14" ht="14.5">
      <c r="A27" s="552" t="s">
        <v>1347</v>
      </c>
      <c r="B27" s="553" t="s">
        <v>1298</v>
      </c>
      <c r="C27" s="601" t="s">
        <v>348</v>
      </c>
      <c r="D27" s="601" t="s">
        <v>219</v>
      </c>
      <c r="E27" s="602">
        <v>0</v>
      </c>
      <c r="F27" s="602">
        <v>919900</v>
      </c>
      <c r="G27" s="602">
        <v>919900</v>
      </c>
      <c r="H27" s="602">
        <v>0</v>
      </c>
      <c r="I27" s="602">
        <v>0</v>
      </c>
      <c r="J27" s="602">
        <v>10828.72</v>
      </c>
      <c r="K27" s="602">
        <v>10828.72</v>
      </c>
      <c r="L27" s="602">
        <v>0</v>
      </c>
      <c r="M27" s="549" t="s">
        <v>306</v>
      </c>
      <c r="N27" s="549" t="s">
        <v>205</v>
      </c>
    </row>
    <row r="28" spans="1:14" ht="14.5">
      <c r="A28" s="552" t="s">
        <v>1347</v>
      </c>
      <c r="B28" s="553" t="s">
        <v>1348</v>
      </c>
      <c r="C28" s="601" t="s">
        <v>1330</v>
      </c>
      <c r="D28" s="601" t="s">
        <v>1331</v>
      </c>
      <c r="E28" s="602">
        <v>0</v>
      </c>
      <c r="F28" s="602">
        <v>1856649</v>
      </c>
      <c r="G28" s="602">
        <v>1856649</v>
      </c>
      <c r="H28" s="602">
        <v>0</v>
      </c>
      <c r="I28" s="602">
        <v>0</v>
      </c>
      <c r="J28" s="602">
        <v>21855.79</v>
      </c>
      <c r="K28" s="602">
        <v>21855.79</v>
      </c>
      <c r="L28" s="602">
        <v>0</v>
      </c>
      <c r="M28" s="549" t="s">
        <v>1331</v>
      </c>
      <c r="N28" s="549" t="s">
        <v>205</v>
      </c>
    </row>
    <row r="29" spans="1:14" ht="14.5">
      <c r="A29" s="552" t="s">
        <v>1347</v>
      </c>
      <c r="B29" s="553" t="s">
        <v>1527</v>
      </c>
      <c r="C29" s="601" t="s">
        <v>617</v>
      </c>
      <c r="D29" s="601" t="s">
        <v>349</v>
      </c>
      <c r="E29" s="602">
        <v>0</v>
      </c>
      <c r="F29" s="602">
        <v>0</v>
      </c>
      <c r="G29" s="602">
        <v>0</v>
      </c>
      <c r="H29" s="602">
        <v>0</v>
      </c>
      <c r="I29" s="602">
        <v>0</v>
      </c>
      <c r="J29" s="602">
        <v>0</v>
      </c>
      <c r="K29" s="602">
        <v>0</v>
      </c>
      <c r="L29" s="602">
        <v>0</v>
      </c>
      <c r="M29" s="549" t="s">
        <v>349</v>
      </c>
      <c r="N29" s="549" t="s">
        <v>205</v>
      </c>
    </row>
    <row r="30" spans="1:14" ht="14.5">
      <c r="A30" s="552" t="s">
        <v>1347</v>
      </c>
      <c r="B30" s="553" t="s">
        <v>1299</v>
      </c>
      <c r="C30" s="601" t="s">
        <v>1020</v>
      </c>
      <c r="D30" s="601" t="s">
        <v>733</v>
      </c>
      <c r="E30" s="602">
        <v>492256.33</v>
      </c>
      <c r="F30" s="602">
        <v>14600521.529999999</v>
      </c>
      <c r="G30" s="602">
        <v>9577872.4100000001</v>
      </c>
      <c r="H30" s="602">
        <v>5514905.4500000002</v>
      </c>
      <c r="I30" s="602">
        <v>5825.52</v>
      </c>
      <c r="J30" s="602">
        <v>172101.12</v>
      </c>
      <c r="K30" s="602">
        <v>112836.9</v>
      </c>
      <c r="L30" s="602">
        <v>65089.74</v>
      </c>
      <c r="M30" s="549" t="s">
        <v>650</v>
      </c>
      <c r="N30" s="549" t="s">
        <v>205</v>
      </c>
    </row>
    <row r="31" spans="1:14" ht="14.5">
      <c r="A31" s="552" t="s">
        <v>1347</v>
      </c>
      <c r="B31" s="553" t="s">
        <v>1528</v>
      </c>
      <c r="C31" s="601" t="s">
        <v>1021</v>
      </c>
      <c r="D31" s="601" t="s">
        <v>1022</v>
      </c>
      <c r="E31" s="602">
        <v>0</v>
      </c>
      <c r="F31" s="602">
        <v>0</v>
      </c>
      <c r="G31" s="602">
        <v>0</v>
      </c>
      <c r="H31" s="602">
        <v>0</v>
      </c>
      <c r="I31" s="602">
        <v>0</v>
      </c>
      <c r="J31" s="602">
        <v>0</v>
      </c>
      <c r="K31" s="602">
        <v>0</v>
      </c>
      <c r="L31" s="602">
        <v>0</v>
      </c>
      <c r="M31" s="549">
        <v>0</v>
      </c>
      <c r="N31" s="549">
        <v>0</v>
      </c>
    </row>
    <row r="32" spans="1:14" ht="14.5">
      <c r="A32" s="552" t="s">
        <v>1347</v>
      </c>
      <c r="B32" s="553" t="s">
        <v>1529</v>
      </c>
      <c r="C32" s="601" t="s">
        <v>1023</v>
      </c>
      <c r="D32" s="601" t="s">
        <v>1024</v>
      </c>
      <c r="E32" s="602">
        <v>0</v>
      </c>
      <c r="F32" s="602">
        <v>0</v>
      </c>
      <c r="G32" s="602">
        <v>0</v>
      </c>
      <c r="H32" s="602">
        <v>0</v>
      </c>
      <c r="I32" s="602">
        <v>0</v>
      </c>
      <c r="J32" s="602">
        <v>0</v>
      </c>
      <c r="K32" s="602">
        <v>0</v>
      </c>
      <c r="L32" s="602">
        <v>0</v>
      </c>
      <c r="M32" s="549" t="s">
        <v>965</v>
      </c>
      <c r="N32" s="549" t="s">
        <v>206</v>
      </c>
    </row>
    <row r="33" spans="1:14" ht="14.5">
      <c r="A33" s="552" t="s">
        <v>1347</v>
      </c>
      <c r="B33" s="553" t="s">
        <v>1530</v>
      </c>
      <c r="C33" s="601" t="s">
        <v>1025</v>
      </c>
      <c r="D33" s="601" t="s">
        <v>1026</v>
      </c>
      <c r="E33" s="602">
        <v>0</v>
      </c>
      <c r="F33" s="602">
        <v>33600000</v>
      </c>
      <c r="G33" s="602">
        <v>33600000</v>
      </c>
      <c r="H33" s="602">
        <v>0</v>
      </c>
      <c r="I33" s="602">
        <v>0</v>
      </c>
      <c r="J33" s="602">
        <v>395526.78</v>
      </c>
      <c r="K33" s="602">
        <v>395526.78</v>
      </c>
      <c r="L33" s="602">
        <v>0</v>
      </c>
      <c r="M33" s="549" t="s">
        <v>1148</v>
      </c>
      <c r="N33" s="549" t="s">
        <v>1478</v>
      </c>
    </row>
    <row r="34" spans="1:14" ht="14.5">
      <c r="A34" s="552" t="s">
        <v>1347</v>
      </c>
      <c r="B34" s="553" t="s">
        <v>1162</v>
      </c>
      <c r="C34" s="601" t="s">
        <v>350</v>
      </c>
      <c r="D34" s="601" t="s">
        <v>75</v>
      </c>
      <c r="E34" s="602">
        <v>93294070.629999995</v>
      </c>
      <c r="F34" s="602">
        <v>5657268180.3199997</v>
      </c>
      <c r="G34" s="602">
        <v>5545192427.1400003</v>
      </c>
      <c r="H34" s="602">
        <v>205369823.81</v>
      </c>
      <c r="I34" s="602">
        <v>1111355.0900000001</v>
      </c>
      <c r="J34" s="602">
        <v>67388758.650000006</v>
      </c>
      <c r="K34" s="602">
        <v>66053730.240000002</v>
      </c>
      <c r="L34" s="602">
        <v>2446383.5</v>
      </c>
      <c r="M34" s="549" t="s">
        <v>75</v>
      </c>
      <c r="N34" s="549" t="s">
        <v>990</v>
      </c>
    </row>
    <row r="35" spans="1:14" ht="14.5">
      <c r="A35" s="552" t="s">
        <v>1347</v>
      </c>
      <c r="B35" s="553" t="s">
        <v>1531</v>
      </c>
      <c r="C35" s="601" t="s">
        <v>351</v>
      </c>
      <c r="D35" s="601" t="s">
        <v>76</v>
      </c>
      <c r="E35" s="602">
        <v>419752.52</v>
      </c>
      <c r="F35" s="602">
        <v>17460282.010000002</v>
      </c>
      <c r="G35" s="602">
        <v>17880034.530000001</v>
      </c>
      <c r="H35" s="602">
        <v>0</v>
      </c>
      <c r="I35" s="602">
        <v>5000.03</v>
      </c>
      <c r="J35" s="602">
        <v>207984.3</v>
      </c>
      <c r="K35" s="602">
        <v>212984.33</v>
      </c>
      <c r="L35" s="602">
        <v>0</v>
      </c>
      <c r="M35" s="549" t="s">
        <v>76</v>
      </c>
      <c r="N35" s="549" t="s">
        <v>990</v>
      </c>
    </row>
    <row r="36" spans="1:14" ht="14.5">
      <c r="A36" s="552" t="s">
        <v>1347</v>
      </c>
      <c r="B36" s="553" t="s">
        <v>1180</v>
      </c>
      <c r="C36" s="601" t="s">
        <v>352</v>
      </c>
      <c r="D36" s="601" t="s">
        <v>194</v>
      </c>
      <c r="E36" s="602">
        <v>2164918.77</v>
      </c>
      <c r="F36" s="602">
        <v>13163891.42</v>
      </c>
      <c r="G36" s="602">
        <v>12431031.41</v>
      </c>
      <c r="H36" s="602">
        <v>2897778.78</v>
      </c>
      <c r="I36" s="602">
        <v>25789.96</v>
      </c>
      <c r="J36" s="602">
        <v>156806.32999999999</v>
      </c>
      <c r="K36" s="602">
        <v>148076.60999999999</v>
      </c>
      <c r="L36" s="602">
        <v>34519.68</v>
      </c>
      <c r="M36" s="549" t="s">
        <v>194</v>
      </c>
      <c r="N36" s="549" t="s">
        <v>903</v>
      </c>
    </row>
    <row r="37" spans="1:14" ht="14.5">
      <c r="A37" s="552" t="s">
        <v>1347</v>
      </c>
      <c r="B37" s="553" t="s">
        <v>1182</v>
      </c>
      <c r="C37" s="601" t="s">
        <v>618</v>
      </c>
      <c r="D37" s="601" t="s">
        <v>606</v>
      </c>
      <c r="E37" s="602">
        <v>10085654.199999999</v>
      </c>
      <c r="F37" s="602">
        <v>11880004.619999999</v>
      </c>
      <c r="G37" s="602">
        <v>21485361.559999999</v>
      </c>
      <c r="H37" s="602">
        <v>480297.26</v>
      </c>
      <c r="I37" s="602">
        <v>120195.82</v>
      </c>
      <c r="J37" s="602">
        <v>141512.85999999999</v>
      </c>
      <c r="K37" s="602">
        <v>255987.45</v>
      </c>
      <c r="L37" s="602">
        <v>5721.23</v>
      </c>
      <c r="M37" s="549" t="s">
        <v>606</v>
      </c>
      <c r="N37" s="549" t="s">
        <v>903</v>
      </c>
    </row>
    <row r="38" spans="1:14" ht="14.5">
      <c r="A38" s="552" t="s">
        <v>1347</v>
      </c>
      <c r="B38" s="553" t="s">
        <v>1300</v>
      </c>
      <c r="C38" s="601" t="s">
        <v>1027</v>
      </c>
      <c r="D38" s="601" t="s">
        <v>1028</v>
      </c>
      <c r="E38" s="602">
        <v>32731253.73</v>
      </c>
      <c r="F38" s="602">
        <v>188880781.47999999</v>
      </c>
      <c r="G38" s="602">
        <v>177796935.16</v>
      </c>
      <c r="H38" s="602">
        <v>43815100.049999997</v>
      </c>
      <c r="I38" s="602">
        <v>389889.86</v>
      </c>
      <c r="J38" s="602">
        <v>2249919.9700000002</v>
      </c>
      <c r="K38" s="602">
        <v>2117890.83</v>
      </c>
      <c r="L38" s="602">
        <v>521919</v>
      </c>
      <c r="M38" s="549" t="s">
        <v>971</v>
      </c>
      <c r="N38" s="549" t="s">
        <v>904</v>
      </c>
    </row>
    <row r="39" spans="1:14" ht="14.5">
      <c r="A39" s="552" t="s">
        <v>1347</v>
      </c>
      <c r="B39" s="553" t="s">
        <v>1532</v>
      </c>
      <c r="C39" s="601" t="s">
        <v>353</v>
      </c>
      <c r="D39" s="601" t="s">
        <v>0</v>
      </c>
      <c r="E39" s="602">
        <v>5689328</v>
      </c>
      <c r="F39" s="602">
        <v>0</v>
      </c>
      <c r="G39" s="602">
        <v>5689328</v>
      </c>
      <c r="H39" s="602">
        <v>0</v>
      </c>
      <c r="I39" s="602">
        <v>66972.67</v>
      </c>
      <c r="J39" s="602">
        <v>0</v>
      </c>
      <c r="K39" s="602">
        <v>66972.67</v>
      </c>
      <c r="L39" s="602">
        <v>0</v>
      </c>
      <c r="M39" s="549" t="s">
        <v>1013</v>
      </c>
      <c r="N39" s="549">
        <v>0</v>
      </c>
    </row>
    <row r="40" spans="1:14" ht="14.5">
      <c r="A40" s="552" t="s">
        <v>1347</v>
      </c>
      <c r="B40" s="553" t="s">
        <v>1533</v>
      </c>
      <c r="C40" s="601" t="s">
        <v>354</v>
      </c>
      <c r="D40" s="601" t="s">
        <v>47</v>
      </c>
      <c r="E40" s="602">
        <v>-0.01</v>
      </c>
      <c r="F40" s="602">
        <v>0</v>
      </c>
      <c r="G40" s="602">
        <v>0</v>
      </c>
      <c r="H40" s="602">
        <v>-0.01</v>
      </c>
      <c r="I40" s="602">
        <v>0</v>
      </c>
      <c r="J40" s="602">
        <v>0</v>
      </c>
      <c r="K40" s="602">
        <v>0</v>
      </c>
      <c r="L40" s="602">
        <v>0</v>
      </c>
      <c r="M40" s="549" t="s">
        <v>10</v>
      </c>
      <c r="N40" s="549" t="s">
        <v>206</v>
      </c>
    </row>
    <row r="41" spans="1:14" ht="14.5">
      <c r="A41" s="552" t="s">
        <v>1347</v>
      </c>
      <c r="B41" s="553" t="s">
        <v>1534</v>
      </c>
      <c r="C41" s="601" t="s">
        <v>355</v>
      </c>
      <c r="D41" s="601" t="s">
        <v>5</v>
      </c>
      <c r="E41" s="602">
        <v>66939</v>
      </c>
      <c r="F41" s="602">
        <v>1412662</v>
      </c>
      <c r="G41" s="602">
        <v>1327534</v>
      </c>
      <c r="H41" s="602">
        <v>152067</v>
      </c>
      <c r="I41" s="602">
        <v>787.51</v>
      </c>
      <c r="J41" s="602">
        <v>16630.34</v>
      </c>
      <c r="K41" s="602">
        <v>15627.29</v>
      </c>
      <c r="L41" s="602">
        <v>1790.56</v>
      </c>
      <c r="M41" s="549" t="s">
        <v>10</v>
      </c>
      <c r="N41" s="549" t="s">
        <v>206</v>
      </c>
    </row>
    <row r="42" spans="1:14" ht="14.5">
      <c r="A42" s="552" t="s">
        <v>1347</v>
      </c>
      <c r="B42" s="553" t="s">
        <v>1535</v>
      </c>
      <c r="C42" s="601" t="s">
        <v>1029</v>
      </c>
      <c r="D42" s="601" t="s">
        <v>1030</v>
      </c>
      <c r="E42" s="602">
        <v>333.63</v>
      </c>
      <c r="F42" s="602">
        <v>0</v>
      </c>
      <c r="G42" s="602">
        <v>150</v>
      </c>
      <c r="H42" s="602">
        <v>183.63</v>
      </c>
      <c r="I42" s="602">
        <v>3.55</v>
      </c>
      <c r="J42" s="602">
        <v>0</v>
      </c>
      <c r="K42" s="602">
        <v>1.77</v>
      </c>
      <c r="L42" s="602">
        <v>1.78</v>
      </c>
      <c r="M42" s="549" t="s">
        <v>962</v>
      </c>
      <c r="N42" s="549" t="s">
        <v>206</v>
      </c>
    </row>
    <row r="43" spans="1:14" ht="14.5">
      <c r="A43" s="552" t="s">
        <v>1347</v>
      </c>
      <c r="B43" s="553" t="s">
        <v>1536</v>
      </c>
      <c r="C43" s="601" t="s">
        <v>1031</v>
      </c>
      <c r="D43" s="601" t="s">
        <v>1032</v>
      </c>
      <c r="E43" s="602">
        <v>73484.88</v>
      </c>
      <c r="F43" s="602">
        <v>1000</v>
      </c>
      <c r="G43" s="602">
        <v>3035</v>
      </c>
      <c r="H43" s="602">
        <v>71449.88</v>
      </c>
      <c r="I43" s="602">
        <v>864.69</v>
      </c>
      <c r="J43" s="602">
        <v>11.77</v>
      </c>
      <c r="K43" s="602">
        <v>35.72</v>
      </c>
      <c r="L43" s="602">
        <v>840.74</v>
      </c>
      <c r="M43" s="549" t="s">
        <v>962</v>
      </c>
      <c r="N43" s="549" t="s">
        <v>206</v>
      </c>
    </row>
    <row r="44" spans="1:14" ht="14.5">
      <c r="A44" s="552" t="s">
        <v>1347</v>
      </c>
      <c r="B44" s="553" t="s">
        <v>1537</v>
      </c>
      <c r="C44" s="601" t="s">
        <v>1033</v>
      </c>
      <c r="D44" s="601" t="s">
        <v>1034</v>
      </c>
      <c r="E44" s="602">
        <v>0</v>
      </c>
      <c r="F44" s="602">
        <v>0</v>
      </c>
      <c r="G44" s="602">
        <v>0</v>
      </c>
      <c r="H44" s="602">
        <v>0</v>
      </c>
      <c r="I44" s="602">
        <v>0</v>
      </c>
      <c r="J44" s="602">
        <v>0</v>
      </c>
      <c r="K44" s="602">
        <v>0</v>
      </c>
      <c r="L44" s="602">
        <v>0</v>
      </c>
      <c r="M44" s="549" t="s">
        <v>962</v>
      </c>
      <c r="N44" s="549" t="s">
        <v>206</v>
      </c>
    </row>
    <row r="45" spans="1:14" ht="14.5">
      <c r="A45" s="552" t="s">
        <v>1347</v>
      </c>
      <c r="B45" s="553" t="s">
        <v>1538</v>
      </c>
      <c r="C45" s="601" t="s">
        <v>1035</v>
      </c>
      <c r="D45" s="601" t="s">
        <v>1036</v>
      </c>
      <c r="E45" s="602">
        <v>76164349.879999995</v>
      </c>
      <c r="F45" s="602">
        <v>1712163860.9200001</v>
      </c>
      <c r="G45" s="602">
        <v>1748574625.52</v>
      </c>
      <c r="H45" s="602">
        <v>39753585.280000001</v>
      </c>
      <c r="I45" s="602">
        <v>896578.94</v>
      </c>
      <c r="J45" s="602">
        <v>20223069.280000001</v>
      </c>
      <c r="K45" s="602">
        <v>20651683.640000001</v>
      </c>
      <c r="L45" s="602">
        <v>467964.58</v>
      </c>
      <c r="M45" s="549" t="s">
        <v>962</v>
      </c>
      <c r="N45" s="549" t="s">
        <v>206</v>
      </c>
    </row>
    <row r="46" spans="1:14" ht="14.5">
      <c r="A46" s="552" t="s">
        <v>1347</v>
      </c>
      <c r="B46" s="553" t="s">
        <v>1539</v>
      </c>
      <c r="C46" s="601" t="s">
        <v>1037</v>
      </c>
      <c r="D46" s="601" t="s">
        <v>1038</v>
      </c>
      <c r="E46" s="602">
        <v>0</v>
      </c>
      <c r="F46" s="602">
        <v>729236787.39999998</v>
      </c>
      <c r="G46" s="602">
        <v>729236787.39999998</v>
      </c>
      <c r="H46" s="602">
        <v>0</v>
      </c>
      <c r="I46" s="602">
        <v>0</v>
      </c>
      <c r="J46" s="602">
        <v>8600402.7100000009</v>
      </c>
      <c r="K46" s="602">
        <v>8600402.7100000009</v>
      </c>
      <c r="L46" s="602">
        <v>0</v>
      </c>
      <c r="M46" s="549" t="s">
        <v>962</v>
      </c>
      <c r="N46" s="549" t="s">
        <v>206</v>
      </c>
    </row>
    <row r="47" spans="1:14" ht="14.5">
      <c r="A47" s="552" t="s">
        <v>1347</v>
      </c>
      <c r="B47" s="553" t="s">
        <v>1540</v>
      </c>
      <c r="C47" s="601" t="s">
        <v>1039</v>
      </c>
      <c r="D47" s="601" t="s">
        <v>1040</v>
      </c>
      <c r="E47" s="602">
        <v>-7278966.8200000003</v>
      </c>
      <c r="F47" s="602">
        <v>1706264269.6300001</v>
      </c>
      <c r="G47" s="602">
        <v>1698985302.8299999</v>
      </c>
      <c r="H47" s="602">
        <v>-0.02</v>
      </c>
      <c r="I47" s="602">
        <v>-85685.46</v>
      </c>
      <c r="J47" s="602">
        <v>20087417.300000001</v>
      </c>
      <c r="K47" s="602">
        <v>20001731.52</v>
      </c>
      <c r="L47" s="602">
        <v>0.32</v>
      </c>
      <c r="M47" s="549" t="s">
        <v>962</v>
      </c>
      <c r="N47" s="549" t="s">
        <v>206</v>
      </c>
    </row>
    <row r="48" spans="1:14" ht="14.5">
      <c r="A48" s="552" t="s">
        <v>1347</v>
      </c>
      <c r="B48" s="553" t="s">
        <v>1541</v>
      </c>
      <c r="C48" s="601" t="s">
        <v>1041</v>
      </c>
      <c r="D48" s="601" t="s">
        <v>1042</v>
      </c>
      <c r="E48" s="602">
        <v>320.89999999999998</v>
      </c>
      <c r="F48" s="602">
        <v>0</v>
      </c>
      <c r="G48" s="602">
        <v>0</v>
      </c>
      <c r="H48" s="602">
        <v>320.89999999999998</v>
      </c>
      <c r="I48" s="602">
        <v>3.29</v>
      </c>
      <c r="J48" s="602">
        <v>0</v>
      </c>
      <c r="K48" s="602">
        <v>0</v>
      </c>
      <c r="L48" s="602">
        <v>3.29</v>
      </c>
      <c r="M48" s="549" t="s">
        <v>962</v>
      </c>
      <c r="N48" s="549" t="s">
        <v>206</v>
      </c>
    </row>
    <row r="49" spans="1:14" ht="14.5">
      <c r="A49" s="552" t="s">
        <v>1347</v>
      </c>
      <c r="B49" s="553" t="s">
        <v>1542</v>
      </c>
      <c r="C49" s="601" t="s">
        <v>1043</v>
      </c>
      <c r="D49" s="601" t="s">
        <v>1044</v>
      </c>
      <c r="E49" s="602">
        <v>0</v>
      </c>
      <c r="F49" s="602">
        <v>0</v>
      </c>
      <c r="G49" s="602">
        <v>0</v>
      </c>
      <c r="H49" s="602">
        <v>0</v>
      </c>
      <c r="I49" s="602">
        <v>0</v>
      </c>
      <c r="J49" s="602">
        <v>0</v>
      </c>
      <c r="K49" s="602">
        <v>0</v>
      </c>
      <c r="L49" s="602">
        <v>0</v>
      </c>
      <c r="M49" s="549" t="s">
        <v>962</v>
      </c>
      <c r="N49" s="549" t="s">
        <v>206</v>
      </c>
    </row>
    <row r="50" spans="1:14" ht="14.5">
      <c r="A50" s="552" t="s">
        <v>1347</v>
      </c>
      <c r="B50" s="553" t="s">
        <v>1543</v>
      </c>
      <c r="C50" s="601" t="s">
        <v>1045</v>
      </c>
      <c r="D50" s="601" t="s">
        <v>1046</v>
      </c>
      <c r="E50" s="602">
        <v>0.05</v>
      </c>
      <c r="F50" s="602">
        <v>0</v>
      </c>
      <c r="G50" s="602">
        <v>0</v>
      </c>
      <c r="H50" s="602">
        <v>0.05</v>
      </c>
      <c r="I50" s="602">
        <v>0</v>
      </c>
      <c r="J50" s="602">
        <v>0</v>
      </c>
      <c r="K50" s="602">
        <v>0</v>
      </c>
      <c r="L50" s="602">
        <v>0</v>
      </c>
      <c r="M50" s="549" t="s">
        <v>962</v>
      </c>
      <c r="N50" s="549" t="s">
        <v>206</v>
      </c>
    </row>
    <row r="51" spans="1:14" ht="14.5">
      <c r="A51" s="552" t="s">
        <v>1347</v>
      </c>
      <c r="B51" s="553" t="s">
        <v>1544</v>
      </c>
      <c r="C51" s="601" t="s">
        <v>1047</v>
      </c>
      <c r="D51" s="601" t="s">
        <v>1048</v>
      </c>
      <c r="E51" s="602">
        <v>992911.91</v>
      </c>
      <c r="F51" s="602">
        <v>867004946</v>
      </c>
      <c r="G51" s="602">
        <v>866376568.03999996</v>
      </c>
      <c r="H51" s="602">
        <v>1621289.87</v>
      </c>
      <c r="I51" s="602">
        <v>11688.15</v>
      </c>
      <c r="J51" s="602">
        <v>10206061.779999999</v>
      </c>
      <c r="K51" s="602">
        <v>10198664.99</v>
      </c>
      <c r="L51" s="602">
        <v>19084.939999999999</v>
      </c>
      <c r="M51" s="549" t="s">
        <v>1441</v>
      </c>
      <c r="N51" s="549" t="s">
        <v>206</v>
      </c>
    </row>
    <row r="52" spans="1:14" ht="14.5">
      <c r="A52" s="552" t="s">
        <v>1347</v>
      </c>
      <c r="B52" s="553" t="s">
        <v>1545</v>
      </c>
      <c r="C52" s="601" t="s">
        <v>1049</v>
      </c>
      <c r="D52" s="601" t="s">
        <v>1050</v>
      </c>
      <c r="E52" s="602">
        <v>254762</v>
      </c>
      <c r="F52" s="602">
        <v>681103000</v>
      </c>
      <c r="G52" s="602">
        <v>681357762</v>
      </c>
      <c r="H52" s="602">
        <v>0</v>
      </c>
      <c r="I52" s="602">
        <v>2998.96</v>
      </c>
      <c r="J52" s="602">
        <v>8017692.7699999996</v>
      </c>
      <c r="K52" s="602">
        <v>8020691.7300000004</v>
      </c>
      <c r="L52" s="602">
        <v>0</v>
      </c>
      <c r="M52" s="549" t="s">
        <v>1441</v>
      </c>
      <c r="N52" s="549" t="s">
        <v>206</v>
      </c>
    </row>
    <row r="53" spans="1:14" ht="14.5">
      <c r="A53" s="552" t="s">
        <v>1347</v>
      </c>
      <c r="B53" s="553" t="s">
        <v>1546</v>
      </c>
      <c r="C53" s="601" t="s">
        <v>1051</v>
      </c>
      <c r="D53" s="601" t="s">
        <v>1052</v>
      </c>
      <c r="E53" s="602">
        <v>-39976</v>
      </c>
      <c r="F53" s="602">
        <v>500547230.06</v>
      </c>
      <c r="G53" s="602">
        <v>500507254.06</v>
      </c>
      <c r="H53" s="602">
        <v>0</v>
      </c>
      <c r="I53" s="602">
        <v>-471.04</v>
      </c>
      <c r="J53" s="602">
        <v>5892257.1799999997</v>
      </c>
      <c r="K53" s="602">
        <v>5891786.5999999996</v>
      </c>
      <c r="L53" s="602">
        <v>-0.46</v>
      </c>
      <c r="M53" s="549" t="s">
        <v>1441</v>
      </c>
      <c r="N53" s="549" t="s">
        <v>206</v>
      </c>
    </row>
    <row r="54" spans="1:14" ht="14.5">
      <c r="A54" s="552" t="s">
        <v>1347</v>
      </c>
      <c r="B54" s="553" t="s">
        <v>1547</v>
      </c>
      <c r="C54" s="601" t="s">
        <v>1053</v>
      </c>
      <c r="D54" s="601" t="s">
        <v>1054</v>
      </c>
      <c r="E54" s="602">
        <v>286037.95</v>
      </c>
      <c r="F54" s="602">
        <v>47476739.390000001</v>
      </c>
      <c r="G54" s="602">
        <v>47762761.079999998</v>
      </c>
      <c r="H54" s="602">
        <v>16.260000000000002</v>
      </c>
      <c r="I54" s="602">
        <v>3366.87</v>
      </c>
      <c r="J54" s="602">
        <v>573245.72</v>
      </c>
      <c r="K54" s="602">
        <v>576612.42000000004</v>
      </c>
      <c r="L54" s="602">
        <v>0.17</v>
      </c>
      <c r="M54" s="549" t="s">
        <v>962</v>
      </c>
      <c r="N54" s="549" t="s">
        <v>206</v>
      </c>
    </row>
    <row r="55" spans="1:14" ht="14.5">
      <c r="A55" s="552" t="s">
        <v>1347</v>
      </c>
      <c r="B55" s="553" t="s">
        <v>1301</v>
      </c>
      <c r="C55" s="601" t="s">
        <v>1276</v>
      </c>
      <c r="D55" s="601" t="s">
        <v>1277</v>
      </c>
      <c r="E55" s="602">
        <v>0</v>
      </c>
      <c r="F55" s="602">
        <v>1030.8699999999999</v>
      </c>
      <c r="G55" s="602">
        <v>1030.8699999999999</v>
      </c>
      <c r="H55" s="602">
        <v>0</v>
      </c>
      <c r="I55" s="602">
        <v>0</v>
      </c>
      <c r="J55" s="602">
        <v>12.31</v>
      </c>
      <c r="K55" s="602">
        <v>12.31</v>
      </c>
      <c r="L55" s="602">
        <v>0</v>
      </c>
      <c r="M55" s="549" t="s">
        <v>962</v>
      </c>
      <c r="N55" s="549" t="s">
        <v>206</v>
      </c>
    </row>
    <row r="56" spans="1:14" ht="14.5">
      <c r="A56" s="552" t="s">
        <v>1347</v>
      </c>
      <c r="B56" s="553" t="s">
        <v>1548</v>
      </c>
      <c r="C56" s="601" t="s">
        <v>1057</v>
      </c>
      <c r="D56" s="601" t="s">
        <v>1058</v>
      </c>
      <c r="E56" s="602">
        <v>0</v>
      </c>
      <c r="F56" s="602">
        <v>84789302.930000007</v>
      </c>
      <c r="G56" s="602">
        <v>84789303.030000001</v>
      </c>
      <c r="H56" s="602">
        <v>-0.1</v>
      </c>
      <c r="I56" s="602">
        <v>0</v>
      </c>
      <c r="J56" s="602">
        <v>999991.78</v>
      </c>
      <c r="K56" s="602">
        <v>999991.78</v>
      </c>
      <c r="L56" s="602">
        <v>0</v>
      </c>
      <c r="M56" s="549" t="s">
        <v>963</v>
      </c>
      <c r="N56" s="549" t="s">
        <v>206</v>
      </c>
    </row>
    <row r="57" spans="1:14" ht="14.5">
      <c r="A57" s="552" t="s">
        <v>1347</v>
      </c>
      <c r="B57" s="553" t="s">
        <v>1349</v>
      </c>
      <c r="C57" s="601" t="s">
        <v>1332</v>
      </c>
      <c r="D57" s="601" t="s">
        <v>1058</v>
      </c>
      <c r="E57" s="602">
        <v>0</v>
      </c>
      <c r="F57" s="602">
        <v>84789303.030000001</v>
      </c>
      <c r="G57" s="602">
        <v>84789303.030000001</v>
      </c>
      <c r="H57" s="602">
        <v>0</v>
      </c>
      <c r="I57" s="602">
        <v>0</v>
      </c>
      <c r="J57" s="602">
        <v>999991.78</v>
      </c>
      <c r="K57" s="602">
        <v>999991.78</v>
      </c>
      <c r="L57" s="602">
        <v>0</v>
      </c>
      <c r="M57" s="549" t="e">
        <v>#N/A</v>
      </c>
      <c r="N57" s="549" t="e">
        <v>#N/A</v>
      </c>
    </row>
    <row r="58" spans="1:14" ht="14.5">
      <c r="A58" s="552" t="s">
        <v>1347</v>
      </c>
      <c r="B58" s="553" t="s">
        <v>1549</v>
      </c>
      <c r="C58" s="601" t="s">
        <v>1059</v>
      </c>
      <c r="D58" s="601" t="s">
        <v>1060</v>
      </c>
      <c r="E58" s="602">
        <v>38972992.450000003</v>
      </c>
      <c r="F58" s="602">
        <v>664317230.42999995</v>
      </c>
      <c r="G58" s="602">
        <v>682216860.80999994</v>
      </c>
      <c r="H58" s="602">
        <v>21073362.07</v>
      </c>
      <c r="I58" s="602">
        <v>465243.31</v>
      </c>
      <c r="J58" s="602">
        <v>7861192.2599999998</v>
      </c>
      <c r="K58" s="602">
        <v>8075412.79</v>
      </c>
      <c r="L58" s="602">
        <v>251022.78</v>
      </c>
      <c r="M58" s="549" t="s">
        <v>900</v>
      </c>
      <c r="N58" s="549" t="s">
        <v>206</v>
      </c>
    </row>
    <row r="59" spans="1:14" ht="14.5">
      <c r="A59" s="552" t="s">
        <v>1347</v>
      </c>
      <c r="B59" s="553" t="s">
        <v>1550</v>
      </c>
      <c r="C59" s="601" t="s">
        <v>1061</v>
      </c>
      <c r="D59" s="601" t="s">
        <v>1060</v>
      </c>
      <c r="E59" s="602">
        <v>0</v>
      </c>
      <c r="F59" s="602">
        <v>0</v>
      </c>
      <c r="G59" s="602">
        <v>0</v>
      </c>
      <c r="H59" s="602">
        <v>0</v>
      </c>
      <c r="I59" s="602">
        <v>0</v>
      </c>
      <c r="J59" s="602">
        <v>0</v>
      </c>
      <c r="K59" s="602">
        <v>0</v>
      </c>
      <c r="L59" s="602">
        <v>0</v>
      </c>
      <c r="M59" s="549" t="s">
        <v>900</v>
      </c>
      <c r="N59" s="549" t="s">
        <v>206</v>
      </c>
    </row>
    <row r="60" spans="1:14" ht="14.5">
      <c r="A60" s="552" t="s">
        <v>1347</v>
      </c>
      <c r="B60" s="553" t="s">
        <v>1551</v>
      </c>
      <c r="C60" s="601" t="s">
        <v>1062</v>
      </c>
      <c r="D60" s="601" t="s">
        <v>1060</v>
      </c>
      <c r="E60" s="602">
        <v>0</v>
      </c>
      <c r="F60" s="602">
        <v>383846968.47000003</v>
      </c>
      <c r="G60" s="602">
        <v>383846968.47000003</v>
      </c>
      <c r="H60" s="602">
        <v>0</v>
      </c>
      <c r="I60" s="602">
        <v>0</v>
      </c>
      <c r="J60" s="602">
        <v>4533570.4000000004</v>
      </c>
      <c r="K60" s="602">
        <v>4533570.4000000004</v>
      </c>
      <c r="L60" s="602">
        <v>0</v>
      </c>
      <c r="M60" s="549" t="s">
        <v>900</v>
      </c>
      <c r="N60" s="549" t="s">
        <v>206</v>
      </c>
    </row>
    <row r="61" spans="1:14" ht="14.5">
      <c r="A61" s="552" t="s">
        <v>1347</v>
      </c>
      <c r="B61" s="553" t="s">
        <v>1552</v>
      </c>
      <c r="C61" s="601" t="s">
        <v>1063</v>
      </c>
      <c r="D61" s="601" t="s">
        <v>1064</v>
      </c>
      <c r="E61" s="602">
        <v>72592.94</v>
      </c>
      <c r="F61" s="602">
        <v>1750</v>
      </c>
      <c r="G61" s="602">
        <v>1750</v>
      </c>
      <c r="H61" s="602">
        <v>72592.94</v>
      </c>
      <c r="I61" s="602">
        <v>854.29</v>
      </c>
      <c r="J61" s="602">
        <v>894</v>
      </c>
      <c r="K61" s="602">
        <v>894</v>
      </c>
      <c r="L61" s="602">
        <v>854.29</v>
      </c>
      <c r="M61" s="549" t="s">
        <v>962</v>
      </c>
      <c r="N61" s="549" t="s">
        <v>206</v>
      </c>
    </row>
    <row r="62" spans="1:14" ht="14.5">
      <c r="A62" s="552" t="s">
        <v>1347</v>
      </c>
      <c r="B62" s="553" t="s">
        <v>1553</v>
      </c>
      <c r="C62" s="601" t="s">
        <v>1065</v>
      </c>
      <c r="D62" s="601" t="s">
        <v>1066</v>
      </c>
      <c r="E62" s="602">
        <v>118159.21</v>
      </c>
      <c r="F62" s="602">
        <v>0</v>
      </c>
      <c r="G62" s="602">
        <v>1185</v>
      </c>
      <c r="H62" s="602">
        <v>116974.21</v>
      </c>
      <c r="I62" s="602">
        <v>1390.75</v>
      </c>
      <c r="J62" s="602">
        <v>0</v>
      </c>
      <c r="K62" s="602">
        <v>13.95</v>
      </c>
      <c r="L62" s="602">
        <v>1376.8</v>
      </c>
      <c r="M62" s="549" t="s">
        <v>962</v>
      </c>
      <c r="N62" s="549" t="s">
        <v>206</v>
      </c>
    </row>
    <row r="63" spans="1:14" ht="14.5">
      <c r="A63" s="552" t="s">
        <v>1347</v>
      </c>
      <c r="B63" s="553" t="s">
        <v>1554</v>
      </c>
      <c r="C63" s="601" t="s">
        <v>1067</v>
      </c>
      <c r="D63" s="601" t="s">
        <v>1068</v>
      </c>
      <c r="E63" s="602">
        <v>0</v>
      </c>
      <c r="F63" s="602">
        <v>0</v>
      </c>
      <c r="G63" s="602">
        <v>0</v>
      </c>
      <c r="H63" s="602">
        <v>0</v>
      </c>
      <c r="I63" s="602">
        <v>0</v>
      </c>
      <c r="J63" s="602">
        <v>0</v>
      </c>
      <c r="K63" s="602">
        <v>0</v>
      </c>
      <c r="L63" s="602">
        <v>0</v>
      </c>
      <c r="M63" s="549" t="s">
        <v>962</v>
      </c>
      <c r="N63" s="549" t="s">
        <v>206</v>
      </c>
    </row>
    <row r="64" spans="1:14" ht="14.5">
      <c r="A64" s="552" t="s">
        <v>1347</v>
      </c>
      <c r="B64" s="553" t="s">
        <v>1555</v>
      </c>
      <c r="C64" s="601" t="s">
        <v>1069</v>
      </c>
      <c r="D64" s="601" t="s">
        <v>1070</v>
      </c>
      <c r="E64" s="602">
        <v>224732996.19999999</v>
      </c>
      <c r="F64" s="602">
        <v>4317249781.9700003</v>
      </c>
      <c r="G64" s="602">
        <v>4440383980.21</v>
      </c>
      <c r="H64" s="602">
        <v>101598797.95999999</v>
      </c>
      <c r="I64" s="602">
        <v>2676986.25</v>
      </c>
      <c r="J64" s="602">
        <v>51452429.530000001</v>
      </c>
      <c r="K64" s="602">
        <v>52919185.899999999</v>
      </c>
      <c r="L64" s="602">
        <v>1210229.8799999999</v>
      </c>
      <c r="M64" s="549" t="s">
        <v>963</v>
      </c>
      <c r="N64" s="549" t="s">
        <v>206</v>
      </c>
    </row>
    <row r="65" spans="1:14" ht="14.5">
      <c r="A65" s="552" t="s">
        <v>1347</v>
      </c>
      <c r="B65" s="553" t="s">
        <v>1556</v>
      </c>
      <c r="C65" s="601" t="s">
        <v>1071</v>
      </c>
      <c r="D65" s="601" t="s">
        <v>1072</v>
      </c>
      <c r="E65" s="602">
        <v>0</v>
      </c>
      <c r="F65" s="602">
        <v>73827747.230000004</v>
      </c>
      <c r="G65" s="602">
        <v>73827747.230000004</v>
      </c>
      <c r="H65" s="602">
        <v>0</v>
      </c>
      <c r="I65" s="602">
        <v>0</v>
      </c>
      <c r="J65" s="602">
        <v>879425.22</v>
      </c>
      <c r="K65" s="602">
        <v>879425.22</v>
      </c>
      <c r="L65" s="602">
        <v>0</v>
      </c>
      <c r="M65" s="549" t="s">
        <v>963</v>
      </c>
      <c r="N65" s="549" t="s">
        <v>206</v>
      </c>
    </row>
    <row r="66" spans="1:14" ht="14.5">
      <c r="A66" s="552" t="s">
        <v>1347</v>
      </c>
      <c r="B66" s="553" t="s">
        <v>1557</v>
      </c>
      <c r="C66" s="601" t="s">
        <v>1073</v>
      </c>
      <c r="D66" s="601" t="s">
        <v>1074</v>
      </c>
      <c r="E66" s="602">
        <v>0</v>
      </c>
      <c r="F66" s="602">
        <v>86541.54</v>
      </c>
      <c r="G66" s="602">
        <v>86541.54</v>
      </c>
      <c r="H66" s="602">
        <v>0</v>
      </c>
      <c r="I66" s="602">
        <v>0</v>
      </c>
      <c r="J66" s="602">
        <v>1030.8699999999999</v>
      </c>
      <c r="K66" s="602">
        <v>1030.8699999999999</v>
      </c>
      <c r="L66" s="602">
        <v>0</v>
      </c>
      <c r="M66" s="549" t="s">
        <v>963</v>
      </c>
      <c r="N66" s="549" t="s">
        <v>206</v>
      </c>
    </row>
    <row r="67" spans="1:14" ht="14.5">
      <c r="A67" s="552" t="s">
        <v>1347</v>
      </c>
      <c r="B67" s="553" t="s">
        <v>1558</v>
      </c>
      <c r="C67" s="601" t="s">
        <v>1075</v>
      </c>
      <c r="D67" s="601" t="s">
        <v>1076</v>
      </c>
      <c r="E67" s="602">
        <v>35266714.439999998</v>
      </c>
      <c r="F67" s="602">
        <v>496931479.13</v>
      </c>
      <c r="G67" s="602">
        <v>510623570.04000002</v>
      </c>
      <c r="H67" s="602">
        <v>21574623.530000001</v>
      </c>
      <c r="I67" s="602">
        <v>425571.35</v>
      </c>
      <c r="J67" s="602">
        <v>5874809.4000000004</v>
      </c>
      <c r="K67" s="602">
        <v>6043387.0199999996</v>
      </c>
      <c r="L67" s="602">
        <v>256993.73</v>
      </c>
      <c r="M67" s="549" t="s">
        <v>963</v>
      </c>
      <c r="N67" s="549" t="s">
        <v>206</v>
      </c>
    </row>
    <row r="68" spans="1:14" ht="14.5">
      <c r="A68" s="552" t="s">
        <v>1347</v>
      </c>
      <c r="B68" s="553" t="s">
        <v>1559</v>
      </c>
      <c r="C68" s="601" t="s">
        <v>1077</v>
      </c>
      <c r="D68" s="601" t="s">
        <v>1078</v>
      </c>
      <c r="E68" s="602">
        <v>0</v>
      </c>
      <c r="F68" s="602">
        <v>0</v>
      </c>
      <c r="G68" s="602">
        <v>0</v>
      </c>
      <c r="H68" s="602">
        <v>0</v>
      </c>
      <c r="I68" s="602">
        <v>0</v>
      </c>
      <c r="J68" s="602">
        <v>0</v>
      </c>
      <c r="K68" s="602">
        <v>0</v>
      </c>
      <c r="L68" s="602">
        <v>0</v>
      </c>
      <c r="M68" s="549" t="s">
        <v>963</v>
      </c>
      <c r="N68" s="549" t="s">
        <v>206</v>
      </c>
    </row>
    <row r="69" spans="1:14" ht="14.5">
      <c r="A69" s="552" t="s">
        <v>1347</v>
      </c>
      <c r="B69" s="553" t="s">
        <v>1560</v>
      </c>
      <c r="C69" s="601" t="s">
        <v>1079</v>
      </c>
      <c r="D69" s="601" t="s">
        <v>1080</v>
      </c>
      <c r="E69" s="602">
        <v>0</v>
      </c>
      <c r="F69" s="602">
        <v>284190517.31</v>
      </c>
      <c r="G69" s="602">
        <v>284190517.31</v>
      </c>
      <c r="H69" s="602">
        <v>0</v>
      </c>
      <c r="I69" s="602">
        <v>0</v>
      </c>
      <c r="J69" s="602">
        <v>3351521.61</v>
      </c>
      <c r="K69" s="602">
        <v>3351521.61</v>
      </c>
      <c r="L69" s="602">
        <v>0</v>
      </c>
      <c r="M69" s="549" t="s">
        <v>963</v>
      </c>
      <c r="N69" s="549" t="s">
        <v>206</v>
      </c>
    </row>
    <row r="70" spans="1:14" ht="14.5">
      <c r="A70" s="552" t="s">
        <v>1347</v>
      </c>
      <c r="B70" s="553" t="s">
        <v>1561</v>
      </c>
      <c r="C70" s="601" t="s">
        <v>1081</v>
      </c>
      <c r="D70" s="601" t="s">
        <v>1082</v>
      </c>
      <c r="E70" s="602">
        <v>13437936.640000001</v>
      </c>
      <c r="F70" s="602">
        <v>197702714</v>
      </c>
      <c r="G70" s="602">
        <v>209931728.96000001</v>
      </c>
      <c r="H70" s="602">
        <v>1208921.68</v>
      </c>
      <c r="I70" s="602">
        <v>158186.5</v>
      </c>
      <c r="J70" s="602">
        <v>2327462.2999999998</v>
      </c>
      <c r="K70" s="602">
        <v>2471417.89</v>
      </c>
      <c r="L70" s="602">
        <v>14230.91</v>
      </c>
      <c r="M70" s="549" t="s">
        <v>1439</v>
      </c>
      <c r="N70" s="549" t="s">
        <v>206</v>
      </c>
    </row>
    <row r="71" spans="1:14" ht="14.5">
      <c r="A71" s="552" t="s">
        <v>1347</v>
      </c>
      <c r="B71" s="553" t="s">
        <v>1562</v>
      </c>
      <c r="C71" s="601" t="s">
        <v>1083</v>
      </c>
      <c r="D71" s="601" t="s">
        <v>1084</v>
      </c>
      <c r="E71" s="602">
        <v>0</v>
      </c>
      <c r="F71" s="602">
        <v>207932500</v>
      </c>
      <c r="G71" s="602">
        <v>207932500</v>
      </c>
      <c r="H71" s="602">
        <v>0</v>
      </c>
      <c r="I71" s="602">
        <v>0.21</v>
      </c>
      <c r="J71" s="602">
        <v>2446762.65</v>
      </c>
      <c r="K71" s="602">
        <v>2446762.65</v>
      </c>
      <c r="L71" s="602">
        <v>0.21</v>
      </c>
      <c r="M71" s="549" t="s">
        <v>1439</v>
      </c>
      <c r="N71" s="549" t="s">
        <v>206</v>
      </c>
    </row>
    <row r="72" spans="1:14" ht="14.5">
      <c r="A72" s="552" t="s">
        <v>1347</v>
      </c>
      <c r="B72" s="553" t="s">
        <v>1563</v>
      </c>
      <c r="C72" s="601" t="s">
        <v>1085</v>
      </c>
      <c r="D72" s="601" t="s">
        <v>1086</v>
      </c>
      <c r="E72" s="602">
        <v>-20650</v>
      </c>
      <c r="F72" s="602">
        <v>131644305.88</v>
      </c>
      <c r="G72" s="602">
        <v>131623655.88</v>
      </c>
      <c r="H72" s="602">
        <v>0</v>
      </c>
      <c r="I72" s="602">
        <v>-242.64</v>
      </c>
      <c r="J72" s="602">
        <v>1549794.69</v>
      </c>
      <c r="K72" s="602">
        <v>1549551.61</v>
      </c>
      <c r="L72" s="602">
        <v>0.44</v>
      </c>
      <c r="M72" s="549" t="s">
        <v>1439</v>
      </c>
      <c r="N72" s="549" t="s">
        <v>206</v>
      </c>
    </row>
    <row r="73" spans="1:14" ht="14.5">
      <c r="A73" s="552" t="s">
        <v>1347</v>
      </c>
      <c r="B73" s="553" t="s">
        <v>1564</v>
      </c>
      <c r="C73" s="601" t="s">
        <v>1087</v>
      </c>
      <c r="D73" s="601" t="s">
        <v>1088</v>
      </c>
      <c r="E73" s="602">
        <v>-15960000</v>
      </c>
      <c r="F73" s="602">
        <v>167160000</v>
      </c>
      <c r="G73" s="602">
        <v>151191565</v>
      </c>
      <c r="H73" s="602">
        <v>8435</v>
      </c>
      <c r="I73" s="602">
        <v>-187875.22</v>
      </c>
      <c r="J73" s="602">
        <v>1967745.73</v>
      </c>
      <c r="K73" s="602">
        <v>1779771.21</v>
      </c>
      <c r="L73" s="602">
        <v>99.3</v>
      </c>
      <c r="M73" s="549" t="s">
        <v>1440</v>
      </c>
      <c r="N73" s="549" t="s">
        <v>206</v>
      </c>
    </row>
    <row r="74" spans="1:14" ht="14.5">
      <c r="A74" s="552" t="s">
        <v>1347</v>
      </c>
      <c r="B74" s="553" t="s">
        <v>1565</v>
      </c>
      <c r="C74" s="601" t="s">
        <v>1089</v>
      </c>
      <c r="D74" s="601" t="s">
        <v>1090</v>
      </c>
      <c r="E74" s="602">
        <v>15960000</v>
      </c>
      <c r="F74" s="602">
        <v>181312500</v>
      </c>
      <c r="G74" s="602">
        <v>197272500</v>
      </c>
      <c r="H74" s="602">
        <v>0</v>
      </c>
      <c r="I74" s="602">
        <v>187875.22</v>
      </c>
      <c r="J74" s="602">
        <v>2134343.73</v>
      </c>
      <c r="K74" s="602">
        <v>2322218.9500000002</v>
      </c>
      <c r="L74" s="602">
        <v>0</v>
      </c>
      <c r="M74" s="549" t="s">
        <v>1440</v>
      </c>
      <c r="N74" s="549" t="s">
        <v>206</v>
      </c>
    </row>
    <row r="75" spans="1:14" ht="14.5">
      <c r="A75" s="552" t="s">
        <v>1347</v>
      </c>
      <c r="B75" s="553" t="s">
        <v>1566</v>
      </c>
      <c r="C75" s="601" t="s">
        <v>356</v>
      </c>
      <c r="D75" s="601" t="s">
        <v>292</v>
      </c>
      <c r="E75" s="602">
        <v>164725.48000000001</v>
      </c>
      <c r="F75" s="602">
        <v>369212916.14999998</v>
      </c>
      <c r="G75" s="602">
        <v>369377642</v>
      </c>
      <c r="H75" s="602">
        <v>-0.37</v>
      </c>
      <c r="I75" s="602">
        <v>1962.19</v>
      </c>
      <c r="J75" s="602">
        <v>4398226.43</v>
      </c>
      <c r="K75" s="602">
        <v>4400188.62</v>
      </c>
      <c r="L75" s="602">
        <v>0</v>
      </c>
      <c r="M75" s="549" t="s">
        <v>357</v>
      </c>
      <c r="N75" s="549" t="s">
        <v>206</v>
      </c>
    </row>
    <row r="76" spans="1:14" ht="14.5">
      <c r="A76" s="552" t="s">
        <v>1347</v>
      </c>
      <c r="B76" s="553" t="s">
        <v>1567</v>
      </c>
      <c r="C76" s="601" t="s">
        <v>358</v>
      </c>
      <c r="D76" s="601" t="s">
        <v>44</v>
      </c>
      <c r="E76" s="602">
        <v>0</v>
      </c>
      <c r="F76" s="602">
        <v>0</v>
      </c>
      <c r="G76" s="602">
        <v>0</v>
      </c>
      <c r="H76" s="602">
        <v>0</v>
      </c>
      <c r="I76" s="602">
        <v>0</v>
      </c>
      <c r="J76" s="602">
        <v>0</v>
      </c>
      <c r="K76" s="602">
        <v>0</v>
      </c>
      <c r="L76" s="602">
        <v>0</v>
      </c>
      <c r="M76" s="549" t="s">
        <v>228</v>
      </c>
      <c r="N76" s="621" t="s">
        <v>21</v>
      </c>
    </row>
    <row r="77" spans="1:14" ht="14.5">
      <c r="A77" s="552" t="s">
        <v>1347</v>
      </c>
      <c r="B77" s="553" t="s">
        <v>1568</v>
      </c>
      <c r="C77" s="601" t="s">
        <v>359</v>
      </c>
      <c r="D77" s="601" t="s">
        <v>45</v>
      </c>
      <c r="E77" s="602">
        <v>0</v>
      </c>
      <c r="F77" s="602">
        <v>0</v>
      </c>
      <c r="G77" s="602">
        <v>0</v>
      </c>
      <c r="H77" s="602">
        <v>0</v>
      </c>
      <c r="I77" s="602">
        <v>0</v>
      </c>
      <c r="J77" s="602">
        <v>0</v>
      </c>
      <c r="K77" s="602">
        <v>0</v>
      </c>
      <c r="L77" s="602">
        <v>0</v>
      </c>
      <c r="M77" s="549" t="s">
        <v>228</v>
      </c>
      <c r="N77" s="621" t="s">
        <v>21</v>
      </c>
    </row>
    <row r="78" spans="1:14" ht="14.5">
      <c r="A78" s="552" t="s">
        <v>1347</v>
      </c>
      <c r="B78" s="553" t="s">
        <v>1569</v>
      </c>
      <c r="C78" s="601" t="s">
        <v>360</v>
      </c>
      <c r="D78" s="601" t="s">
        <v>46</v>
      </c>
      <c r="E78" s="602">
        <v>12613112.300000001</v>
      </c>
      <c r="F78" s="602">
        <v>25652369.379999999</v>
      </c>
      <c r="G78" s="602">
        <v>32938428.050000001</v>
      </c>
      <c r="H78" s="707">
        <v>5327053.63</v>
      </c>
      <c r="I78" s="602">
        <v>168040.4</v>
      </c>
      <c r="J78" s="602">
        <v>303306.65000000002</v>
      </c>
      <c r="K78" s="602">
        <v>387738.97</v>
      </c>
      <c r="L78" s="602">
        <v>83608.08</v>
      </c>
      <c r="M78" s="549" t="s">
        <v>228</v>
      </c>
      <c r="N78" s="621" t="s">
        <v>21</v>
      </c>
    </row>
    <row r="79" spans="1:14" ht="14.5">
      <c r="A79" s="552" t="s">
        <v>1347</v>
      </c>
      <c r="B79" s="553" t="s">
        <v>1570</v>
      </c>
      <c r="C79" s="601" t="s">
        <v>361</v>
      </c>
      <c r="D79" s="601" t="s">
        <v>293</v>
      </c>
      <c r="E79" s="602">
        <v>474122.23999999999</v>
      </c>
      <c r="F79" s="602">
        <v>18935284.629999999</v>
      </c>
      <c r="G79" s="602">
        <v>19130128.280000001</v>
      </c>
      <c r="H79" s="707">
        <v>279278.59000000003</v>
      </c>
      <c r="I79" s="602">
        <v>6731.96</v>
      </c>
      <c r="J79" s="602">
        <v>223000.17</v>
      </c>
      <c r="K79" s="602">
        <v>225194.19</v>
      </c>
      <c r="L79" s="602">
        <v>4537.9399999999996</v>
      </c>
      <c r="M79" s="549" t="s">
        <v>980</v>
      </c>
      <c r="N79" s="621" t="s">
        <v>21</v>
      </c>
    </row>
    <row r="80" spans="1:14" ht="14.5">
      <c r="A80" s="552" t="s">
        <v>1347</v>
      </c>
      <c r="B80" s="553" t="s">
        <v>1571</v>
      </c>
      <c r="C80" s="601" t="s">
        <v>362</v>
      </c>
      <c r="D80" s="601" t="s">
        <v>307</v>
      </c>
      <c r="E80" s="602">
        <v>3307051.65</v>
      </c>
      <c r="F80" s="602">
        <v>54861462.189999998</v>
      </c>
      <c r="G80" s="602">
        <v>55119747.210000001</v>
      </c>
      <c r="H80" s="707">
        <v>3048766.63</v>
      </c>
      <c r="I80" s="602">
        <v>70374.960000000006</v>
      </c>
      <c r="J80" s="602">
        <v>653452.1</v>
      </c>
      <c r="K80" s="602">
        <v>648958.29</v>
      </c>
      <c r="L80" s="602">
        <v>74868.77</v>
      </c>
      <c r="M80" s="549" t="s">
        <v>906</v>
      </c>
      <c r="N80" s="621" t="s">
        <v>21</v>
      </c>
    </row>
    <row r="81" spans="1:14" ht="14.5">
      <c r="A81" s="552" t="s">
        <v>1347</v>
      </c>
      <c r="B81" s="553" t="s">
        <v>1572</v>
      </c>
      <c r="C81" s="601" t="s">
        <v>363</v>
      </c>
      <c r="D81" s="601" t="s">
        <v>294</v>
      </c>
      <c r="E81" s="602">
        <v>4910315.9800000004</v>
      </c>
      <c r="F81" s="602">
        <v>7777185.5099999998</v>
      </c>
      <c r="G81" s="602">
        <v>7854627.5899999999</v>
      </c>
      <c r="H81" s="707">
        <v>4832873.9000000004</v>
      </c>
      <c r="I81" s="602">
        <v>66657.919999999998</v>
      </c>
      <c r="J81" s="602">
        <v>93006.04</v>
      </c>
      <c r="K81" s="602">
        <v>92462.38</v>
      </c>
      <c r="L81" s="602">
        <v>67201.58</v>
      </c>
      <c r="M81" s="549" t="s">
        <v>980</v>
      </c>
      <c r="N81" s="621" t="s">
        <v>21</v>
      </c>
    </row>
    <row r="82" spans="1:14" ht="14.5">
      <c r="A82" s="552" t="s">
        <v>1347</v>
      </c>
      <c r="B82" s="553" t="s">
        <v>1573</v>
      </c>
      <c r="C82" s="601" t="s">
        <v>364</v>
      </c>
      <c r="D82" s="601" t="s">
        <v>77</v>
      </c>
      <c r="E82" s="602">
        <v>0</v>
      </c>
      <c r="F82" s="602">
        <v>0</v>
      </c>
      <c r="G82" s="602">
        <v>0</v>
      </c>
      <c r="H82" s="707">
        <v>0</v>
      </c>
      <c r="I82" s="602">
        <v>0</v>
      </c>
      <c r="J82" s="602">
        <v>0</v>
      </c>
      <c r="K82" s="602">
        <v>0</v>
      </c>
      <c r="L82" s="602">
        <v>0</v>
      </c>
      <c r="M82" s="549" t="s">
        <v>380</v>
      </c>
      <c r="N82" s="621" t="s">
        <v>21</v>
      </c>
    </row>
    <row r="83" spans="1:14" ht="14.5">
      <c r="A83" s="552" t="s">
        <v>1347</v>
      </c>
      <c r="B83" s="553" t="s">
        <v>1574</v>
      </c>
      <c r="C83" s="601" t="s">
        <v>365</v>
      </c>
      <c r="D83" s="601" t="s">
        <v>187</v>
      </c>
      <c r="E83" s="602">
        <v>0</v>
      </c>
      <c r="F83" s="602">
        <v>0</v>
      </c>
      <c r="G83" s="602">
        <v>0</v>
      </c>
      <c r="H83" s="707">
        <v>0</v>
      </c>
      <c r="I83" s="602">
        <v>0</v>
      </c>
      <c r="J83" s="602">
        <v>0</v>
      </c>
      <c r="K83" s="602">
        <v>0</v>
      </c>
      <c r="L83" s="602">
        <v>0</v>
      </c>
      <c r="M83" s="549" t="s">
        <v>16</v>
      </c>
      <c r="N83" s="621" t="s">
        <v>21</v>
      </c>
    </row>
    <row r="84" spans="1:14" ht="14.5">
      <c r="A84" s="552" t="s">
        <v>1347</v>
      </c>
      <c r="B84" s="553" t="s">
        <v>1575</v>
      </c>
      <c r="C84" s="601" t="s">
        <v>366</v>
      </c>
      <c r="D84" s="601" t="s">
        <v>188</v>
      </c>
      <c r="E84" s="602">
        <v>0</v>
      </c>
      <c r="F84" s="602">
        <v>26367575.100000001</v>
      </c>
      <c r="G84" s="602">
        <v>26367575.100000001</v>
      </c>
      <c r="H84" s="707">
        <v>0</v>
      </c>
      <c r="I84" s="602">
        <v>0</v>
      </c>
      <c r="J84" s="602">
        <v>314086.65999999997</v>
      </c>
      <c r="K84" s="602">
        <v>314086.65999999997</v>
      </c>
      <c r="L84" s="602">
        <v>0</v>
      </c>
      <c r="M84" s="549" t="s">
        <v>311</v>
      </c>
      <c r="N84" s="621" t="s">
        <v>21</v>
      </c>
    </row>
    <row r="85" spans="1:14" ht="14.5">
      <c r="A85" s="552" t="s">
        <v>1347</v>
      </c>
      <c r="B85" s="553" t="s">
        <v>1576</v>
      </c>
      <c r="C85" s="601" t="s">
        <v>367</v>
      </c>
      <c r="D85" s="601" t="s">
        <v>189</v>
      </c>
      <c r="E85" s="602">
        <v>2270481.48</v>
      </c>
      <c r="F85" s="602">
        <v>169855076.31999999</v>
      </c>
      <c r="G85" s="602">
        <v>160256453.27000001</v>
      </c>
      <c r="H85" s="707">
        <v>11869104.529999999</v>
      </c>
      <c r="I85" s="602">
        <v>27045.64</v>
      </c>
      <c r="J85" s="602">
        <v>2023288.58</v>
      </c>
      <c r="K85" s="602">
        <v>1908951.2</v>
      </c>
      <c r="L85" s="602">
        <v>141383.01999999999</v>
      </c>
      <c r="M85" s="549" t="s">
        <v>311</v>
      </c>
      <c r="N85" s="621" t="s">
        <v>21</v>
      </c>
    </row>
    <row r="86" spans="1:14" ht="14.5">
      <c r="A86" s="552" t="s">
        <v>1347</v>
      </c>
      <c r="B86" s="553" t="s">
        <v>1350</v>
      </c>
      <c r="C86" s="601" t="s">
        <v>1333</v>
      </c>
      <c r="D86" s="601" t="s">
        <v>1334</v>
      </c>
      <c r="E86" s="602">
        <v>0</v>
      </c>
      <c r="F86" s="602">
        <v>3937068.15</v>
      </c>
      <c r="G86" s="602">
        <v>3648457.15</v>
      </c>
      <c r="H86" s="707">
        <v>288611</v>
      </c>
      <c r="I86" s="602">
        <v>0</v>
      </c>
      <c r="J86" s="602">
        <v>46345.71</v>
      </c>
      <c r="K86" s="602">
        <v>42948.42</v>
      </c>
      <c r="L86" s="602">
        <v>3397.29</v>
      </c>
      <c r="M86" s="549" t="s">
        <v>980</v>
      </c>
      <c r="N86" s="621" t="s">
        <v>21</v>
      </c>
    </row>
    <row r="87" spans="1:14" ht="14.5">
      <c r="A87" s="552" t="s">
        <v>1347</v>
      </c>
      <c r="B87" s="553" t="s">
        <v>1351</v>
      </c>
      <c r="C87" s="601" t="s">
        <v>1335</v>
      </c>
      <c r="D87" s="601" t="s">
        <v>1336</v>
      </c>
      <c r="E87" s="602">
        <v>0</v>
      </c>
      <c r="F87" s="602">
        <v>706814.8</v>
      </c>
      <c r="G87" s="602">
        <v>706814.8</v>
      </c>
      <c r="H87" s="602">
        <v>0</v>
      </c>
      <c r="I87" s="602">
        <v>0</v>
      </c>
      <c r="J87" s="602">
        <v>8320.33</v>
      </c>
      <c r="K87" s="602">
        <v>8320.06</v>
      </c>
      <c r="L87" s="602">
        <v>0.27</v>
      </c>
      <c r="M87" s="549" t="s">
        <v>980</v>
      </c>
      <c r="N87" s="621" t="s">
        <v>21</v>
      </c>
    </row>
    <row r="88" spans="1:14" ht="14.5">
      <c r="A88" s="552" t="s">
        <v>1347</v>
      </c>
      <c r="B88" s="553" t="s">
        <v>1577</v>
      </c>
      <c r="C88" s="601" t="s">
        <v>369</v>
      </c>
      <c r="D88" s="601" t="s">
        <v>370</v>
      </c>
      <c r="E88" s="602">
        <v>328263498.31999999</v>
      </c>
      <c r="F88" s="602">
        <v>3276432710.5500002</v>
      </c>
      <c r="G88" s="602">
        <v>3271603493.1900001</v>
      </c>
      <c r="H88" s="602">
        <v>333092715.68000001</v>
      </c>
      <c r="I88" s="602">
        <v>3910226.06</v>
      </c>
      <c r="J88" s="602">
        <v>39028547.25</v>
      </c>
      <c r="K88" s="602">
        <v>38971021.93</v>
      </c>
      <c r="L88" s="602">
        <v>3967751.38</v>
      </c>
      <c r="M88" s="549" t="s">
        <v>228</v>
      </c>
      <c r="N88" s="621" t="s">
        <v>21</v>
      </c>
    </row>
    <row r="89" spans="1:14" ht="14.5">
      <c r="A89" s="552" t="s">
        <v>1347</v>
      </c>
      <c r="B89" s="553" t="s">
        <v>1578</v>
      </c>
      <c r="C89" s="601" t="s">
        <v>371</v>
      </c>
      <c r="D89" s="601" t="s">
        <v>372</v>
      </c>
      <c r="E89" s="602">
        <v>104407525.65000001</v>
      </c>
      <c r="F89" s="602">
        <v>1137220317.9200001</v>
      </c>
      <c r="G89" s="602">
        <v>1116652219.77</v>
      </c>
      <c r="H89" s="602">
        <v>124975623.8</v>
      </c>
      <c r="I89" s="602">
        <v>1243686.92</v>
      </c>
      <c r="J89" s="602">
        <v>13546399.789999999</v>
      </c>
      <c r="K89" s="602">
        <v>13301395.140000001</v>
      </c>
      <c r="L89" s="602">
        <v>1488691.57</v>
      </c>
      <c r="M89" s="549" t="s">
        <v>228</v>
      </c>
      <c r="N89" s="621" t="s">
        <v>21</v>
      </c>
    </row>
    <row r="90" spans="1:14" ht="14.5">
      <c r="A90" s="552" t="s">
        <v>1347</v>
      </c>
      <c r="B90" s="553" t="s">
        <v>1579</v>
      </c>
      <c r="C90" s="601" t="s">
        <v>373</v>
      </c>
      <c r="D90" s="601" t="s">
        <v>32</v>
      </c>
      <c r="E90" s="602">
        <v>0</v>
      </c>
      <c r="F90" s="602">
        <v>0</v>
      </c>
      <c r="G90" s="602">
        <v>0</v>
      </c>
      <c r="H90" s="602">
        <v>0</v>
      </c>
      <c r="I90" s="602">
        <v>0</v>
      </c>
      <c r="J90" s="602">
        <v>0</v>
      </c>
      <c r="K90" s="602">
        <v>0</v>
      </c>
      <c r="L90" s="602">
        <v>0</v>
      </c>
      <c r="M90" s="549" t="s">
        <v>228</v>
      </c>
      <c r="N90" s="621" t="s">
        <v>21</v>
      </c>
    </row>
    <row r="91" spans="1:14" ht="14.5">
      <c r="A91" s="552" t="s">
        <v>1347</v>
      </c>
      <c r="B91" s="553" t="s">
        <v>1580</v>
      </c>
      <c r="C91" s="601" t="s">
        <v>375</v>
      </c>
      <c r="D91" s="601" t="s">
        <v>376</v>
      </c>
      <c r="E91" s="602">
        <v>0</v>
      </c>
      <c r="F91" s="602">
        <v>0</v>
      </c>
      <c r="G91" s="602">
        <v>0</v>
      </c>
      <c r="H91" s="602">
        <v>0</v>
      </c>
      <c r="I91" s="602">
        <v>0</v>
      </c>
      <c r="J91" s="602">
        <v>0</v>
      </c>
      <c r="K91" s="602">
        <v>0</v>
      </c>
      <c r="L91" s="602">
        <v>0</v>
      </c>
      <c r="M91" s="549" t="s">
        <v>906</v>
      </c>
      <c r="N91" s="621" t="s">
        <v>21</v>
      </c>
    </row>
    <row r="92" spans="1:14" ht="14.5">
      <c r="A92" s="552" t="s">
        <v>1347</v>
      </c>
      <c r="B92" s="553" t="s">
        <v>1581</v>
      </c>
      <c r="C92" s="601" t="s">
        <v>377</v>
      </c>
      <c r="D92" s="601" t="s">
        <v>294</v>
      </c>
      <c r="E92" s="602">
        <v>0</v>
      </c>
      <c r="F92" s="602">
        <v>0</v>
      </c>
      <c r="G92" s="602">
        <v>0</v>
      </c>
      <c r="H92" s="602">
        <v>0</v>
      </c>
      <c r="I92" s="602">
        <v>0</v>
      </c>
      <c r="J92" s="602">
        <v>0</v>
      </c>
      <c r="K92" s="602">
        <v>0</v>
      </c>
      <c r="L92" s="602">
        <v>0</v>
      </c>
      <c r="M92" s="549" t="s">
        <v>980</v>
      </c>
      <c r="N92" s="621" t="s">
        <v>21</v>
      </c>
    </row>
    <row r="93" spans="1:14" ht="14.5">
      <c r="A93" s="552" t="s">
        <v>1347</v>
      </c>
      <c r="B93" s="553" t="s">
        <v>1582</v>
      </c>
      <c r="C93" s="601" t="s">
        <v>378</v>
      </c>
      <c r="D93" s="601" t="s">
        <v>379</v>
      </c>
      <c r="E93" s="602">
        <v>142177585.19999999</v>
      </c>
      <c r="F93" s="602">
        <v>4416180174</v>
      </c>
      <c r="G93" s="602">
        <v>4325385917</v>
      </c>
      <c r="H93" s="602">
        <v>232971842.19999999</v>
      </c>
      <c r="I93" s="602">
        <v>1693599.05</v>
      </c>
      <c r="J93" s="602">
        <v>52606423</v>
      </c>
      <c r="K93" s="602">
        <v>51524896</v>
      </c>
      <c r="L93" s="602">
        <v>2775126.05</v>
      </c>
      <c r="M93" s="549" t="s">
        <v>380</v>
      </c>
      <c r="N93" s="621" t="s">
        <v>21</v>
      </c>
    </row>
    <row r="94" spans="1:14" ht="14.5">
      <c r="A94" s="552" t="s">
        <v>1347</v>
      </c>
      <c r="B94" s="553" t="s">
        <v>1583</v>
      </c>
      <c r="C94" s="601" t="s">
        <v>374</v>
      </c>
      <c r="D94" s="601" t="s">
        <v>1</v>
      </c>
      <c r="E94" s="602">
        <v>236208944.81999999</v>
      </c>
      <c r="F94" s="602">
        <v>4294766729</v>
      </c>
      <c r="G94" s="602">
        <v>4156687081</v>
      </c>
      <c r="H94" s="602">
        <v>374288592.81999999</v>
      </c>
      <c r="I94" s="602">
        <v>2813685.36</v>
      </c>
      <c r="J94" s="602">
        <v>51160164</v>
      </c>
      <c r="K94" s="602">
        <v>49515379</v>
      </c>
      <c r="L94" s="602">
        <v>4458470.3600000003</v>
      </c>
      <c r="M94" s="549" t="s">
        <v>16</v>
      </c>
      <c r="N94" s="621" t="s">
        <v>21</v>
      </c>
    </row>
    <row r="95" spans="1:14" ht="14.5">
      <c r="A95" s="552" t="s">
        <v>1347</v>
      </c>
      <c r="B95" s="553" t="s">
        <v>1584</v>
      </c>
      <c r="C95" s="601" t="s">
        <v>381</v>
      </c>
      <c r="D95" s="601" t="s">
        <v>78</v>
      </c>
      <c r="E95" s="602">
        <v>4431246.66</v>
      </c>
      <c r="F95" s="602">
        <v>134735497.11000001</v>
      </c>
      <c r="G95" s="602">
        <v>43806799.450000003</v>
      </c>
      <c r="H95" s="602">
        <v>95359944.319999993</v>
      </c>
      <c r="I95" s="602">
        <v>52498.11</v>
      </c>
      <c r="J95" s="602">
        <v>1599894.17</v>
      </c>
      <c r="K95" s="602">
        <v>520235.45</v>
      </c>
      <c r="L95" s="602">
        <v>1132156.83</v>
      </c>
      <c r="M95" s="549" t="s">
        <v>318</v>
      </c>
      <c r="N95" s="549" t="s">
        <v>901</v>
      </c>
    </row>
    <row r="96" spans="1:14" ht="14.5">
      <c r="A96" s="552" t="s">
        <v>1347</v>
      </c>
      <c r="B96" s="553" t="s">
        <v>1585</v>
      </c>
      <c r="C96" s="601" t="s">
        <v>368</v>
      </c>
      <c r="D96" s="601" t="s">
        <v>48</v>
      </c>
      <c r="E96" s="602">
        <v>26157744.59</v>
      </c>
      <c r="F96" s="602">
        <v>3760525462.5799999</v>
      </c>
      <c r="G96" s="602">
        <v>3682532243.9499998</v>
      </c>
      <c r="H96" s="602">
        <v>104150963.22</v>
      </c>
      <c r="I96" s="602">
        <v>311587.19</v>
      </c>
      <c r="J96" s="602">
        <v>44794825.229999997</v>
      </c>
      <c r="K96" s="602">
        <v>43865781.530000001</v>
      </c>
      <c r="L96" s="602">
        <v>1240630.8899999999</v>
      </c>
      <c r="M96" s="549" t="s">
        <v>311</v>
      </c>
      <c r="N96" s="621" t="s">
        <v>21</v>
      </c>
    </row>
    <row r="97" spans="1:14" ht="14.5">
      <c r="A97" s="552" t="s">
        <v>1347</v>
      </c>
      <c r="B97" s="553" t="s">
        <v>1586</v>
      </c>
      <c r="C97" s="601" t="s">
        <v>382</v>
      </c>
      <c r="D97" s="601" t="s">
        <v>79</v>
      </c>
      <c r="E97" s="602">
        <v>8199131.0300000003</v>
      </c>
      <c r="F97" s="602">
        <v>56412592.049999997</v>
      </c>
      <c r="G97" s="602">
        <v>58171348.490000002</v>
      </c>
      <c r="H97" s="602">
        <v>6440374.5899999999</v>
      </c>
      <c r="I97" s="602">
        <v>97424.61</v>
      </c>
      <c r="J97" s="602">
        <v>664731.4</v>
      </c>
      <c r="K97" s="602">
        <v>686267.84</v>
      </c>
      <c r="L97" s="602">
        <v>75888.17</v>
      </c>
      <c r="M97" s="549" t="s">
        <v>970</v>
      </c>
      <c r="N97" s="549" t="s">
        <v>901</v>
      </c>
    </row>
    <row r="98" spans="1:14" ht="14.5">
      <c r="A98" s="552" t="s">
        <v>1347</v>
      </c>
      <c r="B98" s="553" t="s">
        <v>1587</v>
      </c>
      <c r="C98" s="601" t="s">
        <v>383</v>
      </c>
      <c r="D98" s="601" t="s">
        <v>80</v>
      </c>
      <c r="E98" s="602">
        <v>121500</v>
      </c>
      <c r="F98" s="602">
        <v>8586143.6999999993</v>
      </c>
      <c r="G98" s="602">
        <v>8707643.6999999993</v>
      </c>
      <c r="H98" s="602">
        <v>0</v>
      </c>
      <c r="I98" s="602">
        <v>1435.97</v>
      </c>
      <c r="J98" s="602">
        <v>101072.9</v>
      </c>
      <c r="K98" s="602">
        <v>102508.87</v>
      </c>
      <c r="L98" s="602">
        <v>0</v>
      </c>
      <c r="M98" s="549" t="s">
        <v>970</v>
      </c>
      <c r="N98" s="549" t="s">
        <v>901</v>
      </c>
    </row>
    <row r="99" spans="1:14" ht="14.5">
      <c r="A99" s="552" t="s">
        <v>1347</v>
      </c>
      <c r="B99" s="553" t="s">
        <v>1588</v>
      </c>
      <c r="C99" s="601" t="s">
        <v>384</v>
      </c>
      <c r="D99" s="601" t="s">
        <v>81</v>
      </c>
      <c r="E99" s="602">
        <v>11954653</v>
      </c>
      <c r="F99" s="602">
        <v>5512361</v>
      </c>
      <c r="G99" s="602">
        <v>17052997</v>
      </c>
      <c r="H99" s="602">
        <v>414017</v>
      </c>
      <c r="I99" s="602">
        <v>140717.04999999999</v>
      </c>
      <c r="J99" s="602">
        <v>64921.34</v>
      </c>
      <c r="K99" s="602">
        <v>200802.91</v>
      </c>
      <c r="L99" s="602">
        <v>4835.4799999999996</v>
      </c>
      <c r="M99" s="549" t="s">
        <v>565</v>
      </c>
      <c r="N99" s="549" t="s">
        <v>901</v>
      </c>
    </row>
    <row r="100" spans="1:14" ht="14.5">
      <c r="A100" s="552" t="s">
        <v>1347</v>
      </c>
      <c r="B100" s="553" t="s">
        <v>1589</v>
      </c>
      <c r="C100" s="601" t="s">
        <v>385</v>
      </c>
      <c r="D100" s="601" t="s">
        <v>82</v>
      </c>
      <c r="E100" s="602">
        <v>281991</v>
      </c>
      <c r="F100" s="602">
        <v>638821</v>
      </c>
      <c r="G100" s="602">
        <v>873998</v>
      </c>
      <c r="H100" s="602">
        <v>46814</v>
      </c>
      <c r="I100" s="602">
        <v>3336.55</v>
      </c>
      <c r="J100" s="602">
        <v>7520.02</v>
      </c>
      <c r="K100" s="602">
        <v>10305.49</v>
      </c>
      <c r="L100" s="602">
        <v>551.08000000000004</v>
      </c>
      <c r="M100" s="549" t="s">
        <v>565</v>
      </c>
      <c r="N100" s="549" t="s">
        <v>901</v>
      </c>
    </row>
    <row r="101" spans="1:14" ht="14.5">
      <c r="A101" s="552" t="s">
        <v>1347</v>
      </c>
      <c r="B101" s="553" t="s">
        <v>1590</v>
      </c>
      <c r="C101" s="601" t="s">
        <v>386</v>
      </c>
      <c r="D101" s="601" t="s">
        <v>49</v>
      </c>
      <c r="E101" s="602">
        <v>1312410.42</v>
      </c>
      <c r="F101" s="602">
        <v>15461</v>
      </c>
      <c r="G101" s="602">
        <v>30922</v>
      </c>
      <c r="H101" s="602">
        <v>1296949.42</v>
      </c>
      <c r="I101" s="602">
        <v>15449.07</v>
      </c>
      <c r="J101" s="602">
        <v>182</v>
      </c>
      <c r="K101" s="602">
        <v>364</v>
      </c>
      <c r="L101" s="602">
        <v>15267.07</v>
      </c>
      <c r="M101" s="549" t="s">
        <v>230</v>
      </c>
      <c r="N101" s="549" t="s">
        <v>901</v>
      </c>
    </row>
    <row r="102" spans="1:14" ht="14.5">
      <c r="A102" s="552" t="s">
        <v>1347</v>
      </c>
      <c r="B102" s="553" t="s">
        <v>1188</v>
      </c>
      <c r="C102" s="601" t="s">
        <v>387</v>
      </c>
      <c r="D102" s="601" t="s">
        <v>50</v>
      </c>
      <c r="E102" s="602">
        <v>18970260</v>
      </c>
      <c r="F102" s="602">
        <v>6090860</v>
      </c>
      <c r="G102" s="602">
        <v>1642500</v>
      </c>
      <c r="H102" s="602">
        <v>23418620</v>
      </c>
      <c r="I102" s="602">
        <v>227676.03</v>
      </c>
      <c r="J102" s="602">
        <v>71821.119999999995</v>
      </c>
      <c r="K102" s="602">
        <v>19385.5</v>
      </c>
      <c r="L102" s="602">
        <v>280111.65000000002</v>
      </c>
      <c r="M102" s="549" t="s">
        <v>573</v>
      </c>
      <c r="N102" s="549" t="s">
        <v>901</v>
      </c>
    </row>
    <row r="103" spans="1:14" ht="14.5">
      <c r="A103" s="552" t="s">
        <v>1347</v>
      </c>
      <c r="B103" s="553" t="s">
        <v>1591</v>
      </c>
      <c r="C103" s="601" t="s">
        <v>388</v>
      </c>
      <c r="D103" s="601" t="s">
        <v>83</v>
      </c>
      <c r="E103" s="602">
        <v>0.01</v>
      </c>
      <c r="F103" s="602">
        <v>5338703.83</v>
      </c>
      <c r="G103" s="602">
        <v>5338703.84</v>
      </c>
      <c r="H103" s="602">
        <v>0</v>
      </c>
      <c r="I103" s="602">
        <v>0</v>
      </c>
      <c r="J103" s="602">
        <v>62839.02</v>
      </c>
      <c r="K103" s="602">
        <v>62839.02</v>
      </c>
      <c r="L103" s="602">
        <v>0</v>
      </c>
      <c r="M103" s="549" t="s">
        <v>1363</v>
      </c>
      <c r="N103" s="549" t="s">
        <v>901</v>
      </c>
    </row>
    <row r="104" spans="1:14" ht="14.5">
      <c r="A104" s="552" t="s">
        <v>1347</v>
      </c>
      <c r="B104" s="553" t="s">
        <v>1592</v>
      </c>
      <c r="C104" s="601" t="s">
        <v>389</v>
      </c>
      <c r="D104" s="601" t="s">
        <v>33</v>
      </c>
      <c r="E104" s="602">
        <v>0</v>
      </c>
      <c r="F104" s="602">
        <v>0</v>
      </c>
      <c r="G104" s="602">
        <v>0</v>
      </c>
      <c r="H104" s="602">
        <v>0</v>
      </c>
      <c r="I104" s="602">
        <v>0</v>
      </c>
      <c r="J104" s="602">
        <v>0</v>
      </c>
      <c r="K104" s="602">
        <v>0</v>
      </c>
      <c r="L104" s="602">
        <v>0</v>
      </c>
      <c r="M104" s="549" t="s">
        <v>33</v>
      </c>
      <c r="N104" s="549" t="s">
        <v>901</v>
      </c>
    </row>
    <row r="105" spans="1:14" ht="14.5">
      <c r="A105" s="552" t="s">
        <v>1347</v>
      </c>
      <c r="B105" s="553" t="s">
        <v>1593</v>
      </c>
      <c r="C105" s="601" t="s">
        <v>390</v>
      </c>
      <c r="D105" s="601" t="s">
        <v>295</v>
      </c>
      <c r="E105" s="602">
        <v>0</v>
      </c>
      <c r="F105" s="602">
        <v>0</v>
      </c>
      <c r="G105" s="602">
        <v>0</v>
      </c>
      <c r="H105" s="602">
        <v>0</v>
      </c>
      <c r="I105" s="602">
        <v>0</v>
      </c>
      <c r="J105" s="602">
        <v>0</v>
      </c>
      <c r="K105" s="602">
        <v>0</v>
      </c>
      <c r="L105" s="602">
        <v>0</v>
      </c>
      <c r="M105" s="549" t="s">
        <v>295</v>
      </c>
      <c r="N105" s="549" t="s">
        <v>901</v>
      </c>
    </row>
    <row r="106" spans="1:14" ht="14.5">
      <c r="A106" s="552" t="s">
        <v>1347</v>
      </c>
      <c r="B106" s="553" t="s">
        <v>1594</v>
      </c>
      <c r="C106" s="601" t="s">
        <v>391</v>
      </c>
      <c r="D106" s="601" t="s">
        <v>35</v>
      </c>
      <c r="E106" s="602">
        <v>0</v>
      </c>
      <c r="F106" s="602">
        <v>0</v>
      </c>
      <c r="G106" s="602">
        <v>0</v>
      </c>
      <c r="H106" s="602">
        <v>0</v>
      </c>
      <c r="I106" s="602">
        <v>0.06</v>
      </c>
      <c r="J106" s="602">
        <v>0</v>
      </c>
      <c r="K106" s="602">
        <v>0</v>
      </c>
      <c r="L106" s="602">
        <v>0.06</v>
      </c>
      <c r="M106" s="549" t="s">
        <v>888</v>
      </c>
      <c r="N106" s="549" t="s">
        <v>392</v>
      </c>
    </row>
    <row r="107" spans="1:14" ht="14.5">
      <c r="A107" s="552" t="s">
        <v>1352</v>
      </c>
      <c r="B107" s="553" t="s">
        <v>1236</v>
      </c>
      <c r="C107" s="601" t="s">
        <v>393</v>
      </c>
      <c r="D107" s="601" t="s">
        <v>84</v>
      </c>
      <c r="E107" s="602">
        <v>-29979072.219999999</v>
      </c>
      <c r="F107" s="602">
        <v>651035599.04999995</v>
      </c>
      <c r="G107" s="602">
        <v>635212213.61000001</v>
      </c>
      <c r="H107" s="602">
        <v>-14155686.779999999</v>
      </c>
      <c r="I107" s="602">
        <v>-357106.28</v>
      </c>
      <c r="J107" s="602">
        <v>7755039.8899999997</v>
      </c>
      <c r="K107" s="602">
        <v>7566554.0599999996</v>
      </c>
      <c r="L107" s="602">
        <v>-168620.45</v>
      </c>
      <c r="M107" s="549" t="s">
        <v>84</v>
      </c>
      <c r="N107" s="549" t="s">
        <v>880</v>
      </c>
    </row>
    <row r="108" spans="1:14" ht="14.5">
      <c r="A108" s="552" t="s">
        <v>1352</v>
      </c>
      <c r="B108" s="553" t="s">
        <v>1595</v>
      </c>
      <c r="C108" s="601" t="s">
        <v>394</v>
      </c>
      <c r="D108" s="601" t="s">
        <v>85</v>
      </c>
      <c r="E108" s="602">
        <v>-26965087.550000001</v>
      </c>
      <c r="F108" s="602">
        <v>74381684.519999996</v>
      </c>
      <c r="G108" s="602">
        <v>47416596.969999999</v>
      </c>
      <c r="H108" s="602">
        <v>0</v>
      </c>
      <c r="I108" s="602">
        <v>-321204.14</v>
      </c>
      <c r="J108" s="602">
        <v>886023.64</v>
      </c>
      <c r="K108" s="602">
        <v>564819.5</v>
      </c>
      <c r="L108" s="602">
        <v>0</v>
      </c>
      <c r="M108" s="549" t="s">
        <v>85</v>
      </c>
      <c r="N108" s="549" t="s">
        <v>880</v>
      </c>
    </row>
    <row r="109" spans="1:14" ht="14.5">
      <c r="A109" s="552" t="s">
        <v>1352</v>
      </c>
      <c r="B109" s="553" t="s">
        <v>1596</v>
      </c>
      <c r="C109" s="601" t="s">
        <v>395</v>
      </c>
      <c r="D109" s="601" t="s">
        <v>86</v>
      </c>
      <c r="E109" s="602">
        <v>-95955515.519999996</v>
      </c>
      <c r="F109" s="602">
        <v>3313886786.5900002</v>
      </c>
      <c r="G109" s="602">
        <v>3286722358.0500002</v>
      </c>
      <c r="H109" s="602">
        <v>-68791086.980000004</v>
      </c>
      <c r="I109" s="602">
        <v>-1143003.8</v>
      </c>
      <c r="J109" s="602">
        <v>39474535.520000003</v>
      </c>
      <c r="K109" s="602">
        <v>39150982.729999997</v>
      </c>
      <c r="L109" s="602">
        <v>-819451.01</v>
      </c>
      <c r="M109" s="549" t="s">
        <v>228</v>
      </c>
      <c r="N109" s="549" t="s">
        <v>304</v>
      </c>
    </row>
    <row r="110" spans="1:14" ht="14.5">
      <c r="A110" s="552" t="s">
        <v>1352</v>
      </c>
      <c r="B110" s="553" t="s">
        <v>1597</v>
      </c>
      <c r="C110" s="601" t="s">
        <v>396</v>
      </c>
      <c r="D110" s="601" t="s">
        <v>87</v>
      </c>
      <c r="E110" s="602">
        <v>-61038347.560000002</v>
      </c>
      <c r="F110" s="602">
        <v>711531920.90999997</v>
      </c>
      <c r="G110" s="602">
        <v>699953112.17999995</v>
      </c>
      <c r="H110" s="602">
        <v>-49459538.829999998</v>
      </c>
      <c r="I110" s="602">
        <v>-727218.77</v>
      </c>
      <c r="J110" s="602">
        <v>8475768.7699999996</v>
      </c>
      <c r="K110" s="602">
        <v>8337747.4800000004</v>
      </c>
      <c r="L110" s="602">
        <v>-589197.48</v>
      </c>
      <c r="M110" s="549" t="s">
        <v>228</v>
      </c>
      <c r="N110" s="549" t="s">
        <v>304</v>
      </c>
    </row>
    <row r="111" spans="1:14" ht="14.5">
      <c r="A111" s="552" t="s">
        <v>1352</v>
      </c>
      <c r="B111" s="553" t="s">
        <v>1598</v>
      </c>
      <c r="C111" s="601" t="s">
        <v>397</v>
      </c>
      <c r="D111" s="601" t="s">
        <v>88</v>
      </c>
      <c r="E111" s="602">
        <v>-1567911.85</v>
      </c>
      <c r="F111" s="602">
        <v>20369915.350000001</v>
      </c>
      <c r="G111" s="602">
        <v>20125628.48</v>
      </c>
      <c r="H111" s="602">
        <v>-1323624.98</v>
      </c>
      <c r="I111" s="602">
        <v>-18470.400000000001</v>
      </c>
      <c r="J111" s="602">
        <v>241143.9</v>
      </c>
      <c r="K111" s="602">
        <v>238258.56</v>
      </c>
      <c r="L111" s="602">
        <v>-15585.06</v>
      </c>
      <c r="M111" s="549" t="s">
        <v>228</v>
      </c>
      <c r="N111" s="549" t="s">
        <v>304</v>
      </c>
    </row>
    <row r="112" spans="1:14" ht="14.5">
      <c r="A112" s="552" t="s">
        <v>1352</v>
      </c>
      <c r="B112" s="553" t="s">
        <v>1599</v>
      </c>
      <c r="C112" s="601" t="s">
        <v>398</v>
      </c>
      <c r="D112" s="601" t="s">
        <v>89</v>
      </c>
      <c r="E112" s="602">
        <v>0</v>
      </c>
      <c r="F112" s="602">
        <v>0</v>
      </c>
      <c r="G112" s="602">
        <v>0</v>
      </c>
      <c r="H112" s="602">
        <v>0</v>
      </c>
      <c r="I112" s="602">
        <v>0</v>
      </c>
      <c r="J112" s="602">
        <v>0</v>
      </c>
      <c r="K112" s="602">
        <v>0</v>
      </c>
      <c r="L112" s="602">
        <v>0</v>
      </c>
      <c r="M112" s="549" t="s">
        <v>228</v>
      </c>
      <c r="N112" s="549" t="s">
        <v>304</v>
      </c>
    </row>
    <row r="113" spans="1:14" ht="14.5">
      <c r="A113" s="552" t="s">
        <v>1352</v>
      </c>
      <c r="B113" s="553" t="s">
        <v>1600</v>
      </c>
      <c r="C113" s="601" t="s">
        <v>399</v>
      </c>
      <c r="D113" s="601" t="s">
        <v>90</v>
      </c>
      <c r="E113" s="602">
        <v>-9552854.9600000009</v>
      </c>
      <c r="F113" s="602">
        <v>41529715.859999999</v>
      </c>
      <c r="G113" s="602">
        <v>43558030.340000004</v>
      </c>
      <c r="H113" s="602">
        <v>-11581169.439999999</v>
      </c>
      <c r="I113" s="602">
        <v>-114006.57</v>
      </c>
      <c r="J113" s="602">
        <v>494733</v>
      </c>
      <c r="K113" s="602">
        <v>518862.84</v>
      </c>
      <c r="L113" s="602">
        <v>-138136.41</v>
      </c>
      <c r="M113" s="549" t="s">
        <v>228</v>
      </c>
      <c r="N113" s="549" t="s">
        <v>304</v>
      </c>
    </row>
    <row r="114" spans="1:14" ht="14.5">
      <c r="A114" s="552" t="s">
        <v>1352</v>
      </c>
      <c r="B114" s="553" t="s">
        <v>1601</v>
      </c>
      <c r="C114" s="601" t="s">
        <v>400</v>
      </c>
      <c r="D114" s="601" t="s">
        <v>91</v>
      </c>
      <c r="E114" s="602">
        <v>-34987373.289999999</v>
      </c>
      <c r="F114" s="602">
        <v>184082315.59999999</v>
      </c>
      <c r="G114" s="602">
        <v>164733354.69999999</v>
      </c>
      <c r="H114" s="602">
        <v>-15638412.390000001</v>
      </c>
      <c r="I114" s="602">
        <v>-416973.06</v>
      </c>
      <c r="J114" s="602">
        <v>2177551.61</v>
      </c>
      <c r="K114" s="602">
        <v>1944668.13</v>
      </c>
      <c r="L114" s="602">
        <v>-184089.58</v>
      </c>
      <c r="M114" s="549" t="s">
        <v>692</v>
      </c>
      <c r="N114" s="549" t="s">
        <v>304</v>
      </c>
    </row>
    <row r="115" spans="1:14" ht="14.5">
      <c r="A115" s="552" t="s">
        <v>1352</v>
      </c>
      <c r="B115" s="553" t="s">
        <v>1602</v>
      </c>
      <c r="C115" s="601" t="s">
        <v>401</v>
      </c>
      <c r="D115" s="601" t="s">
        <v>92</v>
      </c>
      <c r="E115" s="602">
        <v>-37892.699999999997</v>
      </c>
      <c r="F115" s="602">
        <v>134666762.34</v>
      </c>
      <c r="G115" s="602">
        <v>154531195.56</v>
      </c>
      <c r="H115" s="602">
        <v>-19902325.920000002</v>
      </c>
      <c r="I115" s="602">
        <v>-449.48</v>
      </c>
      <c r="J115" s="602">
        <v>1586167.39</v>
      </c>
      <c r="K115" s="602">
        <v>1820076.38</v>
      </c>
      <c r="L115" s="602">
        <v>-234358.47</v>
      </c>
      <c r="M115" s="549" t="s">
        <v>691</v>
      </c>
      <c r="N115" s="549" t="s">
        <v>304</v>
      </c>
    </row>
    <row r="116" spans="1:14" ht="14.5">
      <c r="A116" s="552" t="s">
        <v>1352</v>
      </c>
      <c r="B116" s="553" t="s">
        <v>1603</v>
      </c>
      <c r="C116" s="601" t="s">
        <v>402</v>
      </c>
      <c r="D116" s="601" t="s">
        <v>93</v>
      </c>
      <c r="E116" s="602">
        <v>0</v>
      </c>
      <c r="F116" s="602">
        <v>0</v>
      </c>
      <c r="G116" s="602">
        <v>0</v>
      </c>
      <c r="H116" s="602">
        <v>0</v>
      </c>
      <c r="I116" s="602">
        <v>0</v>
      </c>
      <c r="J116" s="602">
        <v>0</v>
      </c>
      <c r="K116" s="602">
        <v>0</v>
      </c>
      <c r="L116" s="602">
        <v>0</v>
      </c>
      <c r="M116" s="549" t="s">
        <v>228</v>
      </c>
      <c r="N116" s="549" t="s">
        <v>304</v>
      </c>
    </row>
    <row r="117" spans="1:14" ht="14.5">
      <c r="A117" s="552" t="s">
        <v>1352</v>
      </c>
      <c r="B117" s="553" t="s">
        <v>1604</v>
      </c>
      <c r="C117" s="601" t="s">
        <v>1093</v>
      </c>
      <c r="D117" s="601" t="s">
        <v>1094</v>
      </c>
      <c r="E117" s="602">
        <v>0</v>
      </c>
      <c r="F117" s="602">
        <v>0</v>
      </c>
      <c r="G117" s="602">
        <v>0</v>
      </c>
      <c r="H117" s="602">
        <v>0</v>
      </c>
      <c r="I117" s="602">
        <v>0</v>
      </c>
      <c r="J117" s="602">
        <v>0</v>
      </c>
      <c r="K117" s="602">
        <v>0</v>
      </c>
      <c r="L117" s="602">
        <v>0</v>
      </c>
      <c r="M117" s="549" t="s">
        <v>228</v>
      </c>
      <c r="N117" s="549" t="s">
        <v>304</v>
      </c>
    </row>
    <row r="118" spans="1:14" ht="14.5">
      <c r="A118" s="552" t="s">
        <v>1352</v>
      </c>
      <c r="B118" s="553" t="s">
        <v>1605</v>
      </c>
      <c r="C118" s="601" t="s">
        <v>403</v>
      </c>
      <c r="D118" s="601" t="s">
        <v>94</v>
      </c>
      <c r="E118" s="602">
        <v>-35783754.100000001</v>
      </c>
      <c r="F118" s="602">
        <v>261499416.91</v>
      </c>
      <c r="G118" s="602">
        <v>250157913</v>
      </c>
      <c r="H118" s="602">
        <v>-24442250.190000001</v>
      </c>
      <c r="I118" s="602">
        <v>-420976.55</v>
      </c>
      <c r="J118" s="602">
        <v>3076604.77</v>
      </c>
      <c r="K118" s="602">
        <v>2943356.7</v>
      </c>
      <c r="L118" s="602">
        <v>-287728.48</v>
      </c>
      <c r="M118" s="549" t="s">
        <v>691</v>
      </c>
      <c r="N118" s="549" t="s">
        <v>304</v>
      </c>
    </row>
    <row r="119" spans="1:14" ht="14.5">
      <c r="A119" s="552" t="s">
        <v>1352</v>
      </c>
      <c r="B119" s="553" t="s">
        <v>1606</v>
      </c>
      <c r="C119" s="601" t="s">
        <v>1095</v>
      </c>
      <c r="D119" s="601" t="s">
        <v>1096</v>
      </c>
      <c r="E119" s="602">
        <v>0</v>
      </c>
      <c r="F119" s="602">
        <v>26287886.399999999</v>
      </c>
      <c r="G119" s="602">
        <v>26287886.399999999</v>
      </c>
      <c r="H119" s="602">
        <v>0</v>
      </c>
      <c r="I119" s="602">
        <v>0</v>
      </c>
      <c r="J119" s="602">
        <v>313137.42</v>
      </c>
      <c r="K119" s="602">
        <v>313137.42</v>
      </c>
      <c r="L119" s="602">
        <v>0</v>
      </c>
      <c r="M119" s="549" t="s">
        <v>228</v>
      </c>
      <c r="N119" s="549" t="s">
        <v>304</v>
      </c>
    </row>
    <row r="120" spans="1:14" ht="14.5">
      <c r="A120" s="552" t="s">
        <v>1352</v>
      </c>
      <c r="B120" s="553" t="s">
        <v>1607</v>
      </c>
      <c r="C120" s="601" t="s">
        <v>1097</v>
      </c>
      <c r="D120" s="601" t="s">
        <v>1098</v>
      </c>
      <c r="E120" s="602">
        <v>-659500</v>
      </c>
      <c r="F120" s="602">
        <v>969500</v>
      </c>
      <c r="G120" s="602">
        <v>310000</v>
      </c>
      <c r="H120" s="602">
        <v>0</v>
      </c>
      <c r="I120" s="602">
        <v>-7876.84</v>
      </c>
      <c r="J120" s="602">
        <v>11526.05</v>
      </c>
      <c r="K120" s="602">
        <v>3649.21</v>
      </c>
      <c r="L120" s="602">
        <v>0</v>
      </c>
      <c r="M120" s="549" t="s">
        <v>937</v>
      </c>
      <c r="N120" s="549" t="s">
        <v>392</v>
      </c>
    </row>
    <row r="121" spans="1:14" ht="14.5">
      <c r="A121" s="552" t="s">
        <v>1352</v>
      </c>
      <c r="B121" s="553" t="s">
        <v>1608</v>
      </c>
      <c r="C121" s="601" t="s">
        <v>1099</v>
      </c>
      <c r="D121" s="601" t="s">
        <v>1100</v>
      </c>
      <c r="E121" s="602">
        <v>0</v>
      </c>
      <c r="F121" s="602">
        <v>0</v>
      </c>
      <c r="G121" s="602">
        <v>0</v>
      </c>
      <c r="H121" s="602">
        <v>0</v>
      </c>
      <c r="I121" s="602">
        <v>0</v>
      </c>
      <c r="J121" s="602">
        <v>0</v>
      </c>
      <c r="K121" s="602">
        <v>0</v>
      </c>
      <c r="L121" s="602">
        <v>0</v>
      </c>
      <c r="M121" s="549" t="s">
        <v>945</v>
      </c>
      <c r="N121" s="549" t="s">
        <v>208</v>
      </c>
    </row>
    <row r="122" spans="1:14" ht="14.5">
      <c r="A122" s="552" t="s">
        <v>1352</v>
      </c>
      <c r="B122" s="553" t="s">
        <v>642</v>
      </c>
      <c r="C122" s="601" t="s">
        <v>404</v>
      </c>
      <c r="D122" s="601" t="s">
        <v>296</v>
      </c>
      <c r="E122" s="602">
        <v>-16410872.390000001</v>
      </c>
      <c r="F122" s="602">
        <v>757511809.25999999</v>
      </c>
      <c r="G122" s="602">
        <v>818003208.17999995</v>
      </c>
      <c r="H122" s="602">
        <v>-76902271.310000002</v>
      </c>
      <c r="I122" s="602">
        <v>-195290.57</v>
      </c>
      <c r="J122" s="602">
        <v>8984287.2599999998</v>
      </c>
      <c r="K122" s="602">
        <v>9696073.6899999995</v>
      </c>
      <c r="L122" s="602">
        <v>-907077</v>
      </c>
      <c r="M122" s="549" t="s">
        <v>881</v>
      </c>
      <c r="N122" s="549" t="s">
        <v>713</v>
      </c>
    </row>
    <row r="123" spans="1:14" ht="14.5">
      <c r="A123" s="552" t="s">
        <v>1352</v>
      </c>
      <c r="B123" s="553" t="s">
        <v>1302</v>
      </c>
      <c r="C123" s="601" t="s">
        <v>1101</v>
      </c>
      <c r="D123" s="601" t="s">
        <v>1102</v>
      </c>
      <c r="E123" s="602">
        <v>-324104761.73000002</v>
      </c>
      <c r="F123" s="602">
        <v>672589710.49000001</v>
      </c>
      <c r="G123" s="602">
        <v>469359829.47000003</v>
      </c>
      <c r="H123" s="602">
        <v>-120874880.70999999</v>
      </c>
      <c r="I123" s="602">
        <v>-3860734.06</v>
      </c>
      <c r="J123" s="602">
        <v>8029560.2400000002</v>
      </c>
      <c r="K123" s="602">
        <v>5608669.9100000001</v>
      </c>
      <c r="L123" s="602">
        <v>-1439843.73</v>
      </c>
      <c r="M123" s="549" t="s">
        <v>1149</v>
      </c>
      <c r="N123" s="549" t="s">
        <v>208</v>
      </c>
    </row>
    <row r="124" spans="1:14" ht="14.5">
      <c r="A124" s="552" t="s">
        <v>1352</v>
      </c>
      <c r="B124" s="553" t="s">
        <v>1303</v>
      </c>
      <c r="C124" s="601" t="s">
        <v>1103</v>
      </c>
      <c r="D124" s="601" t="s">
        <v>1104</v>
      </c>
      <c r="E124" s="602">
        <v>-1369929.68</v>
      </c>
      <c r="F124" s="602">
        <v>4383366.1900000004</v>
      </c>
      <c r="G124" s="602">
        <v>23135505.66</v>
      </c>
      <c r="H124" s="602">
        <v>-20122069.149999999</v>
      </c>
      <c r="I124" s="602">
        <v>-16318.4</v>
      </c>
      <c r="J124" s="602">
        <v>52050.58</v>
      </c>
      <c r="K124" s="602">
        <v>275423.28999999998</v>
      </c>
      <c r="L124" s="602">
        <v>-239691.11</v>
      </c>
      <c r="M124" s="549" t="s">
        <v>891</v>
      </c>
      <c r="N124" s="549" t="s">
        <v>208</v>
      </c>
    </row>
    <row r="125" spans="1:14" ht="14.5">
      <c r="A125" s="552" t="s">
        <v>1352</v>
      </c>
      <c r="B125" s="553" t="s">
        <v>1353</v>
      </c>
      <c r="C125" s="601" t="s">
        <v>1337</v>
      </c>
      <c r="D125" s="601" t="s">
        <v>1338</v>
      </c>
      <c r="E125" s="602">
        <v>0</v>
      </c>
      <c r="F125" s="602">
        <v>131110000</v>
      </c>
      <c r="G125" s="602">
        <v>131110000</v>
      </c>
      <c r="H125" s="602">
        <v>0</v>
      </c>
      <c r="I125" s="602">
        <v>0</v>
      </c>
      <c r="J125" s="602">
        <v>1543378.46</v>
      </c>
      <c r="K125" s="602">
        <v>1543378.46</v>
      </c>
      <c r="L125" s="602">
        <v>0</v>
      </c>
      <c r="M125" s="549">
        <v>0</v>
      </c>
      <c r="N125" s="549" t="s">
        <v>208</v>
      </c>
    </row>
    <row r="126" spans="1:14" ht="14.5">
      <c r="A126" s="552" t="s">
        <v>1352</v>
      </c>
      <c r="B126" s="553" t="s">
        <v>1443</v>
      </c>
      <c r="C126" s="601" t="s">
        <v>1105</v>
      </c>
      <c r="D126" s="601" t="s">
        <v>747</v>
      </c>
      <c r="E126" s="602">
        <v>-22046953.199999999</v>
      </c>
      <c r="F126" s="602">
        <v>2678270.2599999998</v>
      </c>
      <c r="G126" s="602">
        <v>0</v>
      </c>
      <c r="H126" s="602">
        <v>-19368682.940000001</v>
      </c>
      <c r="I126" s="602">
        <v>-262620.05</v>
      </c>
      <c r="J126" s="602">
        <v>31903.16</v>
      </c>
      <c r="K126" s="602">
        <v>0</v>
      </c>
      <c r="L126" s="602">
        <v>-230716.89</v>
      </c>
      <c r="M126" s="549" t="s">
        <v>747</v>
      </c>
      <c r="N126" s="549" t="s">
        <v>996</v>
      </c>
    </row>
    <row r="127" spans="1:14" ht="14.5">
      <c r="A127" s="552" t="s">
        <v>1352</v>
      </c>
      <c r="B127" s="553" t="s">
        <v>1609</v>
      </c>
      <c r="C127" s="601" t="s">
        <v>405</v>
      </c>
      <c r="D127" s="601" t="s">
        <v>95</v>
      </c>
      <c r="E127" s="602">
        <v>-79150646</v>
      </c>
      <c r="F127" s="602">
        <v>1836427092</v>
      </c>
      <c r="G127" s="602">
        <v>1845708353.5999999</v>
      </c>
      <c r="H127" s="602">
        <v>-88431907.599999994</v>
      </c>
      <c r="I127" s="602">
        <v>-931732.42</v>
      </c>
      <c r="J127" s="602">
        <v>21617977.710000001</v>
      </c>
      <c r="K127" s="602">
        <v>21727233.039999999</v>
      </c>
      <c r="L127" s="602">
        <v>-1040987.75</v>
      </c>
      <c r="M127" s="549" t="s">
        <v>888</v>
      </c>
      <c r="N127" s="549" t="s">
        <v>392</v>
      </c>
    </row>
    <row r="128" spans="1:14" ht="14.5">
      <c r="A128" s="552" t="s">
        <v>1352</v>
      </c>
      <c r="B128" s="553" t="s">
        <v>1610</v>
      </c>
      <c r="C128" s="601" t="s">
        <v>406</v>
      </c>
      <c r="D128" s="601" t="s">
        <v>96</v>
      </c>
      <c r="E128" s="602">
        <v>-737614</v>
      </c>
      <c r="F128" s="602">
        <v>0</v>
      </c>
      <c r="G128" s="602">
        <v>0</v>
      </c>
      <c r="H128" s="602">
        <v>-737614</v>
      </c>
      <c r="I128" s="602">
        <v>-8683.02</v>
      </c>
      <c r="J128" s="602">
        <v>0</v>
      </c>
      <c r="K128" s="602">
        <v>0</v>
      </c>
      <c r="L128" s="602">
        <v>-8683.02</v>
      </c>
      <c r="M128" s="549" t="s">
        <v>888</v>
      </c>
      <c r="N128" s="549" t="s">
        <v>392</v>
      </c>
    </row>
    <row r="129" spans="1:14" ht="14.5">
      <c r="A129" s="552" t="s">
        <v>1352</v>
      </c>
      <c r="B129" s="553" t="s">
        <v>1611</v>
      </c>
      <c r="C129" s="601" t="s">
        <v>407</v>
      </c>
      <c r="D129" s="601" t="s">
        <v>97</v>
      </c>
      <c r="E129" s="602">
        <v>-6413229.3499999996</v>
      </c>
      <c r="F129" s="602">
        <v>72255823.599999994</v>
      </c>
      <c r="G129" s="602">
        <v>74184002.400000006</v>
      </c>
      <c r="H129" s="602">
        <v>-8341408.1500000004</v>
      </c>
      <c r="I129" s="602">
        <v>-75497.41</v>
      </c>
      <c r="J129" s="602">
        <v>858763.26</v>
      </c>
      <c r="K129" s="602">
        <v>881457.91</v>
      </c>
      <c r="L129" s="602">
        <v>-98192.06</v>
      </c>
      <c r="M129" s="549" t="s">
        <v>888</v>
      </c>
      <c r="N129" s="549" t="s">
        <v>392</v>
      </c>
    </row>
    <row r="130" spans="1:14" ht="14.5">
      <c r="A130" s="552" t="s">
        <v>1352</v>
      </c>
      <c r="B130" s="553" t="s">
        <v>1612</v>
      </c>
      <c r="C130" s="601" t="s">
        <v>408</v>
      </c>
      <c r="D130" s="601" t="s">
        <v>98</v>
      </c>
      <c r="E130" s="602">
        <v>-787354.41</v>
      </c>
      <c r="F130" s="602">
        <v>7068055</v>
      </c>
      <c r="G130" s="602">
        <v>6593496</v>
      </c>
      <c r="H130" s="602">
        <v>-312795.40999999997</v>
      </c>
      <c r="I130" s="602">
        <v>-9268.2999999999993</v>
      </c>
      <c r="J130" s="602">
        <v>83338.679999999993</v>
      </c>
      <c r="K130" s="602">
        <v>77752.479999999996</v>
      </c>
      <c r="L130" s="602">
        <v>-3682.1</v>
      </c>
      <c r="M130" s="549" t="s">
        <v>888</v>
      </c>
      <c r="N130" s="549" t="s">
        <v>392</v>
      </c>
    </row>
    <row r="131" spans="1:14" ht="14.5">
      <c r="A131" s="552" t="s">
        <v>1352</v>
      </c>
      <c r="B131" s="553" t="s">
        <v>1613</v>
      </c>
      <c r="C131" s="601" t="s">
        <v>409</v>
      </c>
      <c r="D131" s="601" t="s">
        <v>99</v>
      </c>
      <c r="E131" s="602">
        <v>-293267</v>
      </c>
      <c r="F131" s="602">
        <v>0</v>
      </c>
      <c r="G131" s="602">
        <v>0</v>
      </c>
      <c r="H131" s="602">
        <v>-293267</v>
      </c>
      <c r="I131" s="602">
        <v>-3451.82</v>
      </c>
      <c r="J131" s="602">
        <v>0</v>
      </c>
      <c r="K131" s="602">
        <v>0</v>
      </c>
      <c r="L131" s="602">
        <v>-3451.82</v>
      </c>
      <c r="M131" s="549" t="s">
        <v>888</v>
      </c>
      <c r="N131" s="549" t="s">
        <v>392</v>
      </c>
    </row>
    <row r="132" spans="1:14" ht="14.5">
      <c r="A132" s="552" t="s">
        <v>1352</v>
      </c>
      <c r="B132" s="553" t="s">
        <v>1614</v>
      </c>
      <c r="C132" s="601" t="s">
        <v>410</v>
      </c>
      <c r="D132" s="601" t="s">
        <v>100</v>
      </c>
      <c r="E132" s="602">
        <v>-4068480</v>
      </c>
      <c r="F132" s="602">
        <v>37273944.5</v>
      </c>
      <c r="G132" s="602">
        <v>37321364.5</v>
      </c>
      <c r="H132" s="602">
        <v>-4115900</v>
      </c>
      <c r="I132" s="602">
        <v>-47892.55</v>
      </c>
      <c r="J132" s="602">
        <v>438775.55</v>
      </c>
      <c r="K132" s="602">
        <v>439333.75</v>
      </c>
      <c r="L132" s="602">
        <v>-48450.75</v>
      </c>
      <c r="M132" s="549" t="s">
        <v>888</v>
      </c>
      <c r="N132" s="549" t="s">
        <v>392</v>
      </c>
    </row>
    <row r="133" spans="1:14" ht="14.5">
      <c r="A133" s="552" t="s">
        <v>1352</v>
      </c>
      <c r="B133" s="553" t="s">
        <v>1615</v>
      </c>
      <c r="C133" s="601" t="s">
        <v>702</v>
      </c>
      <c r="D133" s="601" t="s">
        <v>651</v>
      </c>
      <c r="E133" s="602">
        <v>-87330182.959999993</v>
      </c>
      <c r="F133" s="602">
        <v>8811577.7699999996</v>
      </c>
      <c r="G133" s="602">
        <v>50452583.770000003</v>
      </c>
      <c r="H133" s="602">
        <v>-128971188.95999999</v>
      </c>
      <c r="I133" s="602">
        <v>-1028151.85</v>
      </c>
      <c r="J133" s="602">
        <v>104457.61</v>
      </c>
      <c r="K133" s="602">
        <v>594506.87</v>
      </c>
      <c r="L133" s="602">
        <v>-1518201.11</v>
      </c>
      <c r="M133" s="549" t="s">
        <v>1480</v>
      </c>
      <c r="N133" s="549" t="s">
        <v>392</v>
      </c>
    </row>
    <row r="134" spans="1:14" ht="14.5">
      <c r="A134" s="552" t="s">
        <v>1352</v>
      </c>
      <c r="B134" s="553" t="s">
        <v>1616</v>
      </c>
      <c r="C134" s="601" t="s">
        <v>411</v>
      </c>
      <c r="D134" s="601" t="s">
        <v>34</v>
      </c>
      <c r="E134" s="602">
        <v>-13258712.76</v>
      </c>
      <c r="F134" s="602">
        <v>405644784.48000002</v>
      </c>
      <c r="G134" s="602">
        <v>433871946.81999999</v>
      </c>
      <c r="H134" s="602">
        <v>-41485875.100000001</v>
      </c>
      <c r="I134" s="602">
        <v>-157892.91</v>
      </c>
      <c r="J134" s="602">
        <v>4837229.82</v>
      </c>
      <c r="K134" s="602">
        <v>5173494.8</v>
      </c>
      <c r="L134" s="602">
        <v>-494157.89</v>
      </c>
      <c r="M134" s="549" t="s">
        <v>1150</v>
      </c>
      <c r="N134" s="549" t="s">
        <v>392</v>
      </c>
    </row>
    <row r="135" spans="1:14" ht="14.5">
      <c r="A135" s="552" t="s">
        <v>1352</v>
      </c>
      <c r="B135" s="553" t="s">
        <v>1617</v>
      </c>
      <c r="C135" s="601" t="s">
        <v>1106</v>
      </c>
      <c r="D135" s="601" t="s">
        <v>1107</v>
      </c>
      <c r="E135" s="602">
        <v>-26851776.699999999</v>
      </c>
      <c r="F135" s="602">
        <v>0</v>
      </c>
      <c r="G135" s="602">
        <v>0</v>
      </c>
      <c r="H135" s="602">
        <v>-26851776.699999999</v>
      </c>
      <c r="I135" s="602">
        <v>-354010.7</v>
      </c>
      <c r="J135" s="602">
        <v>0</v>
      </c>
      <c r="K135" s="602">
        <v>0</v>
      </c>
      <c r="L135" s="602">
        <v>-354010.7</v>
      </c>
      <c r="M135" s="549" t="s">
        <v>893</v>
      </c>
      <c r="N135" s="549" t="s">
        <v>893</v>
      </c>
    </row>
    <row r="136" spans="1:14" ht="14.5">
      <c r="A136" s="552" t="s">
        <v>1352</v>
      </c>
      <c r="B136" s="553" t="s">
        <v>1618</v>
      </c>
      <c r="C136" s="601" t="s">
        <v>412</v>
      </c>
      <c r="D136" s="601" t="s">
        <v>201</v>
      </c>
      <c r="E136" s="602">
        <v>0</v>
      </c>
      <c r="F136" s="602">
        <v>0</v>
      </c>
      <c r="G136" s="602">
        <v>0</v>
      </c>
      <c r="H136" s="602">
        <v>0</v>
      </c>
      <c r="I136" s="602">
        <v>0</v>
      </c>
      <c r="J136" s="602">
        <v>0</v>
      </c>
      <c r="K136" s="602">
        <v>0</v>
      </c>
      <c r="L136" s="602">
        <v>0</v>
      </c>
      <c r="M136" s="549" t="s">
        <v>938</v>
      </c>
      <c r="N136" s="549" t="s">
        <v>392</v>
      </c>
    </row>
    <row r="137" spans="1:14" ht="14.5">
      <c r="A137" s="552" t="s">
        <v>1352</v>
      </c>
      <c r="B137" s="553" t="s">
        <v>1619</v>
      </c>
      <c r="C137" s="601" t="s">
        <v>413</v>
      </c>
      <c r="D137" s="601" t="s">
        <v>52</v>
      </c>
      <c r="E137" s="602">
        <v>0</v>
      </c>
      <c r="F137" s="602">
        <v>2873006.6</v>
      </c>
      <c r="G137" s="602">
        <v>4629576.4000000004</v>
      </c>
      <c r="H137" s="602">
        <v>-1756569.8</v>
      </c>
      <c r="I137" s="602">
        <v>0</v>
      </c>
      <c r="J137" s="602">
        <v>34223</v>
      </c>
      <c r="K137" s="602">
        <v>55147</v>
      </c>
      <c r="L137" s="602">
        <v>-20924</v>
      </c>
      <c r="M137" s="549" t="s">
        <v>1473</v>
      </c>
      <c r="N137" s="549" t="s">
        <v>392</v>
      </c>
    </row>
    <row r="138" spans="1:14" ht="14.5">
      <c r="A138" s="552" t="s">
        <v>1352</v>
      </c>
      <c r="B138" s="553" t="s">
        <v>1620</v>
      </c>
      <c r="C138" s="601" t="s">
        <v>619</v>
      </c>
      <c r="D138" s="601" t="s">
        <v>607</v>
      </c>
      <c r="E138" s="602">
        <v>-1820615.26</v>
      </c>
      <c r="F138" s="602">
        <v>3182341.61</v>
      </c>
      <c r="G138" s="602">
        <v>1707936.15</v>
      </c>
      <c r="H138" s="602">
        <v>-346209.8</v>
      </c>
      <c r="I138" s="602">
        <v>-21686.9</v>
      </c>
      <c r="J138" s="602">
        <v>37906.58</v>
      </c>
      <c r="K138" s="602">
        <v>20343.68</v>
      </c>
      <c r="L138" s="602">
        <v>-4124</v>
      </c>
      <c r="M138" s="549" t="s">
        <v>938</v>
      </c>
      <c r="N138" s="549" t="s">
        <v>392</v>
      </c>
    </row>
    <row r="139" spans="1:14" ht="14.5">
      <c r="A139" s="552" t="s">
        <v>1352</v>
      </c>
      <c r="B139" s="553" t="s">
        <v>1621</v>
      </c>
      <c r="C139" s="601" t="s">
        <v>414</v>
      </c>
      <c r="D139" s="601" t="s">
        <v>101</v>
      </c>
      <c r="E139" s="602">
        <v>-1332307.7</v>
      </c>
      <c r="F139" s="602">
        <v>8951809</v>
      </c>
      <c r="G139" s="602">
        <v>9031504.8399999999</v>
      </c>
      <c r="H139" s="602">
        <v>-1412003.54</v>
      </c>
      <c r="I139" s="602">
        <v>-15675.93</v>
      </c>
      <c r="J139" s="602">
        <v>105794.81</v>
      </c>
      <c r="K139" s="602">
        <v>106740.7</v>
      </c>
      <c r="L139" s="602">
        <v>-16621.82</v>
      </c>
      <c r="M139" s="549" t="s">
        <v>415</v>
      </c>
      <c r="N139" s="549" t="s">
        <v>392</v>
      </c>
    </row>
    <row r="140" spans="1:14" ht="14.5">
      <c r="A140" s="552" t="s">
        <v>1352</v>
      </c>
      <c r="B140" s="553" t="s">
        <v>1622</v>
      </c>
      <c r="C140" s="601" t="s">
        <v>416</v>
      </c>
      <c r="D140" s="601" t="s">
        <v>102</v>
      </c>
      <c r="E140" s="602">
        <v>-1137680.2</v>
      </c>
      <c r="F140" s="602">
        <v>7718279.6200000001</v>
      </c>
      <c r="G140" s="602">
        <v>8505295.8800000008</v>
      </c>
      <c r="H140" s="602">
        <v>-1924696.46</v>
      </c>
      <c r="I140" s="602">
        <v>-13392.29</v>
      </c>
      <c r="J140" s="602">
        <v>91432.26</v>
      </c>
      <c r="K140" s="602">
        <v>100713.76</v>
      </c>
      <c r="L140" s="602">
        <v>-22673.79</v>
      </c>
      <c r="M140" s="549" t="s">
        <v>415</v>
      </c>
      <c r="N140" s="549" t="s">
        <v>392</v>
      </c>
    </row>
    <row r="141" spans="1:14" ht="14.5">
      <c r="A141" s="552" t="s">
        <v>1352</v>
      </c>
      <c r="B141" s="553" t="s">
        <v>1623</v>
      </c>
      <c r="C141" s="601" t="s">
        <v>417</v>
      </c>
      <c r="D141" s="601" t="s">
        <v>103</v>
      </c>
      <c r="E141" s="602">
        <v>-230241.07</v>
      </c>
      <c r="F141" s="602">
        <v>1374387.53</v>
      </c>
      <c r="G141" s="602">
        <v>1186877.46</v>
      </c>
      <c r="H141" s="602">
        <v>-42731</v>
      </c>
      <c r="I141" s="602">
        <v>-2710.35</v>
      </c>
      <c r="J141" s="602">
        <v>16209.97</v>
      </c>
      <c r="K141" s="602">
        <v>14002.63</v>
      </c>
      <c r="L141" s="602">
        <v>-503.01</v>
      </c>
      <c r="M141" s="549" t="s">
        <v>415</v>
      </c>
      <c r="N141" s="549" t="s">
        <v>392</v>
      </c>
    </row>
    <row r="142" spans="1:14" ht="14.5">
      <c r="A142" s="552" t="s">
        <v>1352</v>
      </c>
      <c r="B142" s="553" t="s">
        <v>1624</v>
      </c>
      <c r="C142" s="601" t="s">
        <v>418</v>
      </c>
      <c r="D142" s="601" t="s">
        <v>104</v>
      </c>
      <c r="E142" s="602">
        <v>-19484.41</v>
      </c>
      <c r="F142" s="602">
        <v>312523.58</v>
      </c>
      <c r="G142" s="602">
        <v>293039.17</v>
      </c>
      <c r="H142" s="602">
        <v>0</v>
      </c>
      <c r="I142" s="602">
        <v>-229.33</v>
      </c>
      <c r="J142" s="602">
        <v>3490.53</v>
      </c>
      <c r="K142" s="602">
        <v>3261.2</v>
      </c>
      <c r="L142" s="602">
        <v>0</v>
      </c>
      <c r="M142" s="549" t="s">
        <v>415</v>
      </c>
      <c r="N142" s="549" t="s">
        <v>392</v>
      </c>
    </row>
    <row r="143" spans="1:14" ht="14.5">
      <c r="A143" s="552" t="s">
        <v>1352</v>
      </c>
      <c r="B143" s="553" t="s">
        <v>1625</v>
      </c>
      <c r="C143" s="601" t="s">
        <v>419</v>
      </c>
      <c r="D143" s="601" t="s">
        <v>105</v>
      </c>
      <c r="E143" s="602">
        <v>-184790</v>
      </c>
      <c r="F143" s="602">
        <v>456936</v>
      </c>
      <c r="G143" s="602">
        <v>303770</v>
      </c>
      <c r="H143" s="602">
        <v>-31624</v>
      </c>
      <c r="I143" s="602">
        <v>-2174.8200000000002</v>
      </c>
      <c r="J143" s="602">
        <v>5390.62</v>
      </c>
      <c r="K143" s="602">
        <v>3588.07</v>
      </c>
      <c r="L143" s="602">
        <v>-372.27</v>
      </c>
      <c r="M143" s="549" t="s">
        <v>415</v>
      </c>
      <c r="N143" s="549" t="s">
        <v>392</v>
      </c>
    </row>
    <row r="144" spans="1:14" ht="14.5">
      <c r="A144" s="552" t="s">
        <v>1352</v>
      </c>
      <c r="B144" s="553" t="s">
        <v>1304</v>
      </c>
      <c r="C144" s="601" t="s">
        <v>420</v>
      </c>
      <c r="D144" s="601" t="s">
        <v>190</v>
      </c>
      <c r="E144" s="602">
        <v>0</v>
      </c>
      <c r="F144" s="602">
        <v>34457</v>
      </c>
      <c r="G144" s="602">
        <v>57077</v>
      </c>
      <c r="H144" s="602">
        <v>-22620</v>
      </c>
      <c r="I144" s="602">
        <v>0</v>
      </c>
      <c r="J144" s="602">
        <v>405.62</v>
      </c>
      <c r="K144" s="602">
        <v>671.9</v>
      </c>
      <c r="L144" s="602">
        <v>-266.27999999999997</v>
      </c>
      <c r="M144" s="549" t="s">
        <v>415</v>
      </c>
      <c r="N144" s="549" t="s">
        <v>392</v>
      </c>
    </row>
    <row r="145" spans="1:18" ht="14.5">
      <c r="A145" s="552" t="s">
        <v>1352</v>
      </c>
      <c r="B145" s="553" t="s">
        <v>1626</v>
      </c>
      <c r="C145" s="601" t="s">
        <v>1108</v>
      </c>
      <c r="D145" s="601" t="s">
        <v>739</v>
      </c>
      <c r="E145" s="602">
        <v>0</v>
      </c>
      <c r="F145" s="602">
        <v>143241.60000000001</v>
      </c>
      <c r="G145" s="602">
        <v>153864.6</v>
      </c>
      <c r="H145" s="602">
        <v>-10623</v>
      </c>
      <c r="I145" s="602">
        <v>0</v>
      </c>
      <c r="J145" s="602">
        <v>1686.2</v>
      </c>
      <c r="K145" s="602">
        <v>1811.25</v>
      </c>
      <c r="L145" s="602">
        <v>-125.05</v>
      </c>
      <c r="M145" s="549" t="s">
        <v>415</v>
      </c>
      <c r="N145" s="549" t="s">
        <v>392</v>
      </c>
    </row>
    <row r="146" spans="1:18" ht="14.5">
      <c r="A146" s="552" t="s">
        <v>1352</v>
      </c>
      <c r="B146" s="553" t="s">
        <v>1627</v>
      </c>
      <c r="C146" s="601" t="s">
        <v>421</v>
      </c>
      <c r="D146" s="601" t="s">
        <v>297</v>
      </c>
      <c r="E146" s="602">
        <v>0</v>
      </c>
      <c r="F146" s="602">
        <v>1980</v>
      </c>
      <c r="G146" s="602">
        <v>1980</v>
      </c>
      <c r="H146" s="602">
        <v>0</v>
      </c>
      <c r="I146" s="602">
        <v>0.03</v>
      </c>
      <c r="J146" s="602">
        <v>23.3</v>
      </c>
      <c r="K146" s="602">
        <v>23.33</v>
      </c>
      <c r="L146" s="602">
        <v>0</v>
      </c>
      <c r="M146" s="549" t="s">
        <v>415</v>
      </c>
      <c r="N146" s="549" t="s">
        <v>392</v>
      </c>
    </row>
    <row r="147" spans="1:18" ht="14.5">
      <c r="A147" s="552" t="s">
        <v>1352</v>
      </c>
      <c r="B147" s="553" t="s">
        <v>1628</v>
      </c>
      <c r="C147" s="601" t="s">
        <v>422</v>
      </c>
      <c r="D147" s="601" t="s">
        <v>106</v>
      </c>
      <c r="E147" s="602">
        <v>-1304260.3600000001</v>
      </c>
      <c r="F147" s="602">
        <v>12648266.1</v>
      </c>
      <c r="G147" s="602">
        <v>13860660.109999999</v>
      </c>
      <c r="H147" s="602">
        <v>-2516654.37</v>
      </c>
      <c r="I147" s="602">
        <v>-15345.3</v>
      </c>
      <c r="J147" s="602">
        <v>149129.39000000001</v>
      </c>
      <c r="K147" s="602">
        <v>163409.66</v>
      </c>
      <c r="L147" s="602">
        <v>-29625.57</v>
      </c>
      <c r="M147" s="549" t="s">
        <v>569</v>
      </c>
      <c r="N147" s="549" t="s">
        <v>392</v>
      </c>
    </row>
    <row r="148" spans="1:18" ht="14.5">
      <c r="A148" s="552" t="s">
        <v>1352</v>
      </c>
      <c r="B148" s="553" t="s">
        <v>1629</v>
      </c>
      <c r="C148" s="601" t="s">
        <v>423</v>
      </c>
      <c r="D148" s="601" t="s">
        <v>51</v>
      </c>
      <c r="E148" s="602">
        <v>0</v>
      </c>
      <c r="F148" s="602">
        <v>0</v>
      </c>
      <c r="G148" s="602">
        <v>0</v>
      </c>
      <c r="H148" s="602">
        <v>0</v>
      </c>
      <c r="I148" s="602">
        <v>0</v>
      </c>
      <c r="J148" s="602">
        <v>0</v>
      </c>
      <c r="K148" s="602">
        <v>0</v>
      </c>
      <c r="L148" s="602">
        <v>0</v>
      </c>
      <c r="M148" s="549" t="s">
        <v>569</v>
      </c>
      <c r="N148" s="549" t="s">
        <v>392</v>
      </c>
    </row>
    <row r="149" spans="1:18" ht="14.5">
      <c r="A149" s="552" t="s">
        <v>1352</v>
      </c>
      <c r="B149" s="553" t="s">
        <v>1630</v>
      </c>
      <c r="C149" s="601" t="s">
        <v>424</v>
      </c>
      <c r="D149" s="601" t="s">
        <v>107</v>
      </c>
      <c r="E149" s="602">
        <v>-1887771</v>
      </c>
      <c r="F149" s="602">
        <v>3744352.02</v>
      </c>
      <c r="G149" s="602">
        <v>4421740.0199999996</v>
      </c>
      <c r="H149" s="602">
        <v>-2565159</v>
      </c>
      <c r="I149" s="602">
        <v>-22222.05</v>
      </c>
      <c r="J149" s="602">
        <v>44391.86</v>
      </c>
      <c r="K149" s="602">
        <v>52366.1</v>
      </c>
      <c r="L149" s="602">
        <v>-30196.29</v>
      </c>
      <c r="M149" s="549" t="s">
        <v>936</v>
      </c>
      <c r="N149" s="549" t="s">
        <v>392</v>
      </c>
    </row>
    <row r="150" spans="1:18" ht="14.5">
      <c r="A150" s="552" t="s">
        <v>1352</v>
      </c>
      <c r="B150" s="553" t="s">
        <v>1631</v>
      </c>
      <c r="C150" s="601" t="s">
        <v>425</v>
      </c>
      <c r="D150" s="601" t="s">
        <v>108</v>
      </c>
      <c r="E150" s="602">
        <v>-702198</v>
      </c>
      <c r="F150" s="602">
        <v>10544662.5</v>
      </c>
      <c r="G150" s="602">
        <v>10388305.5</v>
      </c>
      <c r="H150" s="602">
        <v>-545841</v>
      </c>
      <c r="I150" s="602">
        <v>-8265.98</v>
      </c>
      <c r="J150" s="602">
        <v>124127.95</v>
      </c>
      <c r="K150" s="602">
        <v>122287.39</v>
      </c>
      <c r="L150" s="602">
        <v>-6425.42</v>
      </c>
      <c r="M150" s="549" t="s">
        <v>426</v>
      </c>
      <c r="N150" s="549" t="s">
        <v>392</v>
      </c>
      <c r="R150" s="561"/>
    </row>
    <row r="151" spans="1:18" ht="14.5">
      <c r="A151" s="552" t="s">
        <v>1352</v>
      </c>
      <c r="B151" s="553" t="s">
        <v>1632</v>
      </c>
      <c r="C151" s="601" t="s">
        <v>427</v>
      </c>
      <c r="D151" s="601" t="s">
        <v>109</v>
      </c>
      <c r="E151" s="602">
        <v>-2173148.7000000002</v>
      </c>
      <c r="F151" s="602">
        <v>18361145.899999999</v>
      </c>
      <c r="G151" s="602">
        <v>18950335.949999999</v>
      </c>
      <c r="H151" s="602">
        <v>-2762338.75</v>
      </c>
      <c r="I151" s="602">
        <v>-25581.82</v>
      </c>
      <c r="J151" s="602">
        <v>218346.74</v>
      </c>
      <c r="K151" s="602">
        <v>225282.37</v>
      </c>
      <c r="L151" s="602">
        <v>-32517.45</v>
      </c>
      <c r="M151" s="549" t="s">
        <v>426</v>
      </c>
      <c r="N151" s="549" t="s">
        <v>392</v>
      </c>
    </row>
    <row r="152" spans="1:18" ht="14.5">
      <c r="A152" s="552" t="s">
        <v>1352</v>
      </c>
      <c r="B152" s="553" t="s">
        <v>1633</v>
      </c>
      <c r="C152" s="601" t="s">
        <v>428</v>
      </c>
      <c r="D152" s="601" t="s">
        <v>37</v>
      </c>
      <c r="E152" s="602">
        <v>-678653.17</v>
      </c>
      <c r="F152" s="602">
        <v>0</v>
      </c>
      <c r="G152" s="602">
        <v>0</v>
      </c>
      <c r="H152" s="602">
        <v>-678653.17</v>
      </c>
      <c r="I152" s="602">
        <v>-8074.91</v>
      </c>
      <c r="J152" s="602">
        <v>86</v>
      </c>
      <c r="K152" s="602">
        <v>0</v>
      </c>
      <c r="L152" s="602">
        <v>-7988.91</v>
      </c>
      <c r="M152" s="549" t="s">
        <v>709</v>
      </c>
      <c r="N152" s="549" t="s">
        <v>392</v>
      </c>
    </row>
    <row r="153" spans="1:18" ht="14.5">
      <c r="A153" s="552" t="s">
        <v>1352</v>
      </c>
      <c r="B153" s="553" t="s">
        <v>1634</v>
      </c>
      <c r="C153" s="601" t="s">
        <v>429</v>
      </c>
      <c r="D153" s="601" t="s">
        <v>36</v>
      </c>
      <c r="E153" s="602">
        <v>-158847</v>
      </c>
      <c r="F153" s="602">
        <v>3655696</v>
      </c>
      <c r="G153" s="602">
        <v>3852340</v>
      </c>
      <c r="H153" s="602">
        <v>-355491</v>
      </c>
      <c r="I153" s="602">
        <v>-1870.33</v>
      </c>
      <c r="J153" s="602">
        <v>43033.49</v>
      </c>
      <c r="K153" s="602">
        <v>45348.34</v>
      </c>
      <c r="L153" s="602">
        <v>-4185.18</v>
      </c>
      <c r="M153" s="549" t="s">
        <v>888</v>
      </c>
      <c r="N153" s="549" t="s">
        <v>392</v>
      </c>
    </row>
    <row r="154" spans="1:18" ht="14.5">
      <c r="A154" s="552" t="s">
        <v>1352</v>
      </c>
      <c r="B154" s="553" t="s">
        <v>1635</v>
      </c>
      <c r="C154" s="601" t="s">
        <v>430</v>
      </c>
      <c r="D154" s="601" t="s">
        <v>110</v>
      </c>
      <c r="E154" s="602">
        <v>0</v>
      </c>
      <c r="F154" s="602">
        <v>0</v>
      </c>
      <c r="G154" s="602">
        <v>0</v>
      </c>
      <c r="H154" s="602">
        <v>0</v>
      </c>
      <c r="I154" s="602">
        <v>0</v>
      </c>
      <c r="J154" s="602">
        <v>0</v>
      </c>
      <c r="K154" s="602">
        <v>0</v>
      </c>
      <c r="L154" s="602">
        <v>0</v>
      </c>
      <c r="M154" s="549" t="s">
        <v>955</v>
      </c>
      <c r="N154" s="549" t="s">
        <v>997</v>
      </c>
    </row>
    <row r="155" spans="1:18" ht="14.5">
      <c r="A155" s="552" t="s">
        <v>1352</v>
      </c>
      <c r="B155" s="553" t="s">
        <v>1305</v>
      </c>
      <c r="C155" s="601" t="s">
        <v>703</v>
      </c>
      <c r="D155" s="601" t="s">
        <v>652</v>
      </c>
      <c r="E155" s="602">
        <v>-82215979.439999998</v>
      </c>
      <c r="F155" s="602">
        <v>26217791.190000001</v>
      </c>
      <c r="G155" s="602">
        <v>84083021</v>
      </c>
      <c r="H155" s="602">
        <v>-140081209.25</v>
      </c>
      <c r="I155" s="602">
        <v>-983366.06</v>
      </c>
      <c r="J155" s="602">
        <v>314739.39</v>
      </c>
      <c r="K155" s="602">
        <v>1000000</v>
      </c>
      <c r="L155" s="602">
        <v>-1668626.67</v>
      </c>
      <c r="M155" s="549" t="s">
        <v>955</v>
      </c>
      <c r="N155" s="549" t="s">
        <v>997</v>
      </c>
    </row>
    <row r="156" spans="1:18" ht="14.5">
      <c r="A156" s="552" t="s">
        <v>1352</v>
      </c>
      <c r="B156" s="553" t="s">
        <v>1306</v>
      </c>
      <c r="C156" s="601" t="s">
        <v>431</v>
      </c>
      <c r="D156" s="601" t="s">
        <v>432</v>
      </c>
      <c r="E156" s="602">
        <v>0</v>
      </c>
      <c r="F156" s="602">
        <v>48</v>
      </c>
      <c r="G156" s="602">
        <v>48</v>
      </c>
      <c r="H156" s="602">
        <v>0</v>
      </c>
      <c r="I156" s="602">
        <v>-0.28999999999999998</v>
      </c>
      <c r="J156" s="602">
        <v>0</v>
      </c>
      <c r="K156" s="602">
        <v>0</v>
      </c>
      <c r="L156" s="602">
        <v>-0.28999999999999998</v>
      </c>
      <c r="M156" s="549" t="s">
        <v>944</v>
      </c>
      <c r="N156" s="549" t="s">
        <v>208</v>
      </c>
    </row>
    <row r="157" spans="1:18" ht="14.5">
      <c r="A157" s="552" t="s">
        <v>1352</v>
      </c>
      <c r="B157" s="553" t="s">
        <v>1444</v>
      </c>
      <c r="C157" s="601" t="s">
        <v>1109</v>
      </c>
      <c r="D157" s="601" t="s">
        <v>1110</v>
      </c>
      <c r="E157" s="602">
        <v>-90090267</v>
      </c>
      <c r="F157" s="602">
        <v>17679086.739999998</v>
      </c>
      <c r="G157" s="602">
        <v>106862312</v>
      </c>
      <c r="H157" s="602">
        <v>-179273492.25999999</v>
      </c>
      <c r="I157" s="602">
        <v>-1060509.3</v>
      </c>
      <c r="J157" s="602">
        <v>214166.67</v>
      </c>
      <c r="K157" s="602">
        <v>1263999.1000000001</v>
      </c>
      <c r="L157" s="602">
        <v>-2110341.73</v>
      </c>
      <c r="M157" s="549" t="s">
        <v>1110</v>
      </c>
      <c r="N157" s="549" t="s">
        <v>992</v>
      </c>
    </row>
    <row r="158" spans="1:18" ht="14.5">
      <c r="A158" s="552" t="s">
        <v>1636</v>
      </c>
      <c r="B158" s="553" t="s">
        <v>1637</v>
      </c>
      <c r="C158" s="601" t="s">
        <v>433</v>
      </c>
      <c r="D158" s="601" t="s">
        <v>18</v>
      </c>
      <c r="E158" s="602">
        <v>-399985200</v>
      </c>
      <c r="F158" s="602">
        <v>0</v>
      </c>
      <c r="G158" s="602">
        <v>470398800</v>
      </c>
      <c r="H158" s="602">
        <v>-870384000</v>
      </c>
      <c r="I158" s="602">
        <v>-5845998.8399999999</v>
      </c>
      <c r="J158" s="602">
        <v>0</v>
      </c>
      <c r="K158" s="602">
        <v>6831394.4800000004</v>
      </c>
      <c r="L158" s="602">
        <v>-12677393.32</v>
      </c>
      <c r="M158" s="549" t="s">
        <v>18</v>
      </c>
      <c r="N158" s="549" t="s">
        <v>18</v>
      </c>
    </row>
    <row r="159" spans="1:18" ht="14.5">
      <c r="A159" s="552" t="s">
        <v>1636</v>
      </c>
      <c r="B159" s="553" t="s">
        <v>1638</v>
      </c>
      <c r="C159" s="601" t="s">
        <v>434</v>
      </c>
      <c r="D159" s="601" t="s">
        <v>17</v>
      </c>
      <c r="E159" s="602">
        <v>-470398804.31999999</v>
      </c>
      <c r="F159" s="602">
        <v>470398804.31999999</v>
      </c>
      <c r="G159" s="602">
        <v>0</v>
      </c>
      <c r="H159" s="602">
        <v>0</v>
      </c>
      <c r="I159" s="602">
        <v>-6831394.4900000002</v>
      </c>
      <c r="J159" s="602">
        <v>6831394.4900000002</v>
      </c>
      <c r="K159" s="602">
        <v>0</v>
      </c>
      <c r="L159" s="602">
        <v>0</v>
      </c>
      <c r="M159" s="549" t="s">
        <v>207</v>
      </c>
      <c r="N159" s="549" t="s">
        <v>17</v>
      </c>
    </row>
    <row r="160" spans="1:18" ht="14.5">
      <c r="A160" s="552" t="s">
        <v>1636</v>
      </c>
      <c r="B160" s="553" t="s">
        <v>1639</v>
      </c>
      <c r="C160" s="601" t="s">
        <v>1111</v>
      </c>
      <c r="D160" s="601" t="s">
        <v>1112</v>
      </c>
      <c r="E160" s="602">
        <v>-142640200</v>
      </c>
      <c r="F160" s="602">
        <v>0</v>
      </c>
      <c r="G160" s="602">
        <v>0</v>
      </c>
      <c r="H160" s="602">
        <v>-142640200</v>
      </c>
      <c r="I160" s="602">
        <v>-2144819.9700000002</v>
      </c>
      <c r="J160" s="602">
        <v>0</v>
      </c>
      <c r="K160" s="602">
        <v>0</v>
      </c>
      <c r="L160" s="602">
        <v>-2144819.9700000002</v>
      </c>
      <c r="M160" s="549" t="s">
        <v>991</v>
      </c>
      <c r="N160" s="549" t="s">
        <v>991</v>
      </c>
    </row>
    <row r="161" spans="1:14" ht="14.5">
      <c r="A161" s="552" t="s">
        <v>1636</v>
      </c>
      <c r="B161" s="553" t="s">
        <v>1640</v>
      </c>
      <c r="C161" s="601" t="s">
        <v>1113</v>
      </c>
      <c r="D161" s="601" t="s">
        <v>1114</v>
      </c>
      <c r="E161" s="602">
        <v>0</v>
      </c>
      <c r="F161" s="602">
        <v>0</v>
      </c>
      <c r="G161" s="602">
        <v>0</v>
      </c>
      <c r="H161" s="602">
        <v>0</v>
      </c>
      <c r="I161" s="602">
        <v>0</v>
      </c>
      <c r="J161" s="602">
        <v>0</v>
      </c>
      <c r="K161" s="602">
        <v>0</v>
      </c>
      <c r="L161" s="602">
        <v>0</v>
      </c>
      <c r="M161" s="549" t="s">
        <v>1151</v>
      </c>
      <c r="N161" s="549" t="s">
        <v>1114</v>
      </c>
    </row>
    <row r="162" spans="1:14" ht="14.5">
      <c r="A162" s="552" t="s">
        <v>1636</v>
      </c>
      <c r="B162" s="553" t="s">
        <v>1641</v>
      </c>
      <c r="C162" s="601" t="s">
        <v>435</v>
      </c>
      <c r="D162" s="601" t="s">
        <v>27</v>
      </c>
      <c r="E162" s="602">
        <v>-81268269.049999997</v>
      </c>
      <c r="F162" s="602">
        <v>0</v>
      </c>
      <c r="G162" s="602">
        <v>4583197.71</v>
      </c>
      <c r="H162" s="602">
        <v>-85851466.760000005</v>
      </c>
      <c r="I162" s="602">
        <v>804494.09</v>
      </c>
      <c r="J162" s="602">
        <v>0</v>
      </c>
      <c r="K162" s="602">
        <v>57772.52</v>
      </c>
      <c r="L162" s="602">
        <v>746721.57</v>
      </c>
      <c r="M162" s="549" t="s">
        <v>281</v>
      </c>
      <c r="N162" s="549" t="s">
        <v>281</v>
      </c>
    </row>
    <row r="163" spans="1:14" ht="14.5">
      <c r="A163" s="552" t="s">
        <v>1636</v>
      </c>
      <c r="B163" s="553" t="s">
        <v>1642</v>
      </c>
      <c r="C163" s="601" t="s">
        <v>436</v>
      </c>
      <c r="D163" s="601" t="s">
        <v>111</v>
      </c>
      <c r="E163" s="602">
        <v>-675766775.23000002</v>
      </c>
      <c r="F163" s="602">
        <v>4604172.6900000004</v>
      </c>
      <c r="G163" s="602">
        <v>123441</v>
      </c>
      <c r="H163" s="602">
        <v>-671286043.53999996</v>
      </c>
      <c r="I163" s="602">
        <v>-8813287.5600000005</v>
      </c>
      <c r="J163" s="602">
        <v>58019.43</v>
      </c>
      <c r="K163" s="602">
        <v>1453.1</v>
      </c>
      <c r="L163" s="602">
        <v>-8756721.2300000004</v>
      </c>
      <c r="M163" s="549" t="s">
        <v>1152</v>
      </c>
      <c r="N163" s="549" t="s">
        <v>111</v>
      </c>
    </row>
    <row r="164" spans="1:14" ht="14.5">
      <c r="A164" s="552" t="s">
        <v>1636</v>
      </c>
      <c r="B164" s="553" t="s">
        <v>1643</v>
      </c>
      <c r="C164" s="601" t="s">
        <v>437</v>
      </c>
      <c r="D164" s="601" t="s">
        <v>43</v>
      </c>
      <c r="E164" s="602">
        <v>0</v>
      </c>
      <c r="F164" s="602">
        <v>218086274.59999999</v>
      </c>
      <c r="G164" s="602">
        <v>218086274.59999999</v>
      </c>
      <c r="H164" s="602">
        <v>0</v>
      </c>
      <c r="I164" s="602">
        <v>-0.02</v>
      </c>
      <c r="J164" s="602">
        <v>2588322.41</v>
      </c>
      <c r="K164" s="602">
        <v>2588322.41</v>
      </c>
      <c r="L164" s="602">
        <v>-0.02</v>
      </c>
      <c r="M164" s="549" t="s">
        <v>228</v>
      </c>
      <c r="N164" s="549" t="s">
        <v>304</v>
      </c>
    </row>
    <row r="165" spans="1:14" ht="14.5">
      <c r="A165" s="552" t="s">
        <v>1636</v>
      </c>
      <c r="B165" s="553" t="s">
        <v>1644</v>
      </c>
      <c r="C165" s="601" t="s">
        <v>438</v>
      </c>
      <c r="D165" s="601" t="s">
        <v>112</v>
      </c>
      <c r="E165" s="602">
        <v>0</v>
      </c>
      <c r="F165" s="602">
        <v>0</v>
      </c>
      <c r="G165" s="602">
        <v>0</v>
      </c>
      <c r="H165" s="602">
        <v>0</v>
      </c>
      <c r="I165" s="602">
        <v>0</v>
      </c>
      <c r="J165" s="602">
        <v>0</v>
      </c>
      <c r="K165" s="602">
        <v>0</v>
      </c>
      <c r="L165" s="602">
        <v>0</v>
      </c>
      <c r="M165" s="549" t="s">
        <v>228</v>
      </c>
      <c r="N165" s="549" t="s">
        <v>304</v>
      </c>
    </row>
    <row r="166" spans="1:14" ht="14.5">
      <c r="A166" s="552" t="s">
        <v>1636</v>
      </c>
      <c r="B166" s="553" t="s">
        <v>1645</v>
      </c>
      <c r="C166" s="601" t="s">
        <v>439</v>
      </c>
      <c r="D166" s="601" t="s">
        <v>113</v>
      </c>
      <c r="E166" s="602">
        <v>0</v>
      </c>
      <c r="F166" s="602">
        <v>0</v>
      </c>
      <c r="G166" s="602">
        <v>0</v>
      </c>
      <c r="H166" s="602">
        <v>0</v>
      </c>
      <c r="I166" s="602">
        <v>0</v>
      </c>
      <c r="J166" s="602">
        <v>0</v>
      </c>
      <c r="K166" s="602">
        <v>0</v>
      </c>
      <c r="L166" s="602">
        <v>0</v>
      </c>
      <c r="M166" s="549" t="s">
        <v>228</v>
      </c>
      <c r="N166" s="549" t="s">
        <v>304</v>
      </c>
    </row>
    <row r="167" spans="1:14" ht="14.5">
      <c r="A167" s="552" t="s">
        <v>1636</v>
      </c>
      <c r="B167" s="553" t="s">
        <v>1646</v>
      </c>
      <c r="C167" s="601" t="s">
        <v>440</v>
      </c>
      <c r="D167" s="601" t="s">
        <v>191</v>
      </c>
      <c r="E167" s="602">
        <v>0</v>
      </c>
      <c r="F167" s="602">
        <v>662983813.73000002</v>
      </c>
      <c r="G167" s="602">
        <v>662983813.73000002</v>
      </c>
      <c r="H167" s="602">
        <v>0</v>
      </c>
      <c r="I167" s="602">
        <v>-7.67</v>
      </c>
      <c r="J167" s="602">
        <v>7813470.2400000002</v>
      </c>
      <c r="K167" s="602">
        <v>7813462.5700000003</v>
      </c>
      <c r="L167" s="602">
        <v>0</v>
      </c>
      <c r="M167" s="549" t="s">
        <v>228</v>
      </c>
      <c r="N167" s="549" t="s">
        <v>304</v>
      </c>
    </row>
    <row r="168" spans="1:14" ht="14.5">
      <c r="A168" s="552" t="s">
        <v>1636</v>
      </c>
      <c r="B168" s="553" t="s">
        <v>1647</v>
      </c>
      <c r="C168" s="601" t="s">
        <v>441</v>
      </c>
      <c r="D168" s="601" t="s">
        <v>114</v>
      </c>
      <c r="E168" s="602">
        <v>0</v>
      </c>
      <c r="F168" s="602">
        <v>0</v>
      </c>
      <c r="G168" s="602">
        <v>0</v>
      </c>
      <c r="H168" s="602">
        <v>0</v>
      </c>
      <c r="I168" s="602">
        <v>0</v>
      </c>
      <c r="J168" s="602">
        <v>0</v>
      </c>
      <c r="K168" s="602">
        <v>0</v>
      </c>
      <c r="L168" s="602">
        <v>0</v>
      </c>
      <c r="M168" s="549" t="s">
        <v>442</v>
      </c>
      <c r="N168" s="549" t="s">
        <v>442</v>
      </c>
    </row>
    <row r="169" spans="1:14" ht="14.5">
      <c r="A169" s="552" t="s">
        <v>1636</v>
      </c>
      <c r="B169" s="553" t="s">
        <v>1648</v>
      </c>
      <c r="C169" s="601" t="s">
        <v>443</v>
      </c>
      <c r="D169" s="601" t="s">
        <v>444</v>
      </c>
      <c r="E169" s="602">
        <v>-434146.09</v>
      </c>
      <c r="F169" s="602">
        <v>1597557.4</v>
      </c>
      <c r="G169" s="602">
        <v>1532372</v>
      </c>
      <c r="H169" s="602">
        <v>-368960.69</v>
      </c>
      <c r="I169" s="602">
        <v>-5160.84</v>
      </c>
      <c r="J169" s="602">
        <v>18854.34</v>
      </c>
      <c r="K169" s="602">
        <v>18088.5</v>
      </c>
      <c r="L169" s="602">
        <v>-4395</v>
      </c>
      <c r="M169" s="549" t="s">
        <v>228</v>
      </c>
      <c r="N169" s="549" t="s">
        <v>304</v>
      </c>
    </row>
    <row r="170" spans="1:14" ht="14.5">
      <c r="A170" s="552" t="s">
        <v>1636</v>
      </c>
      <c r="B170" s="553" t="s">
        <v>1649</v>
      </c>
      <c r="C170" s="601" t="s">
        <v>445</v>
      </c>
      <c r="D170" s="601" t="s">
        <v>302</v>
      </c>
      <c r="E170" s="602">
        <v>0</v>
      </c>
      <c r="F170" s="602">
        <v>2999.98</v>
      </c>
      <c r="G170" s="602">
        <v>3000</v>
      </c>
      <c r="H170" s="602">
        <v>-0.02</v>
      </c>
      <c r="I170" s="602">
        <v>0</v>
      </c>
      <c r="J170" s="602">
        <v>35.42</v>
      </c>
      <c r="K170" s="602">
        <v>35.31</v>
      </c>
      <c r="L170" s="602">
        <v>0.11</v>
      </c>
      <c r="M170" s="549" t="s">
        <v>1153</v>
      </c>
      <c r="N170" s="549">
        <v>0</v>
      </c>
    </row>
    <row r="171" spans="1:14" ht="14.5">
      <c r="A171" s="552" t="s">
        <v>1636</v>
      </c>
      <c r="B171" s="553" t="s">
        <v>1650</v>
      </c>
      <c r="C171" s="601" t="s">
        <v>446</v>
      </c>
      <c r="D171" s="601" t="s">
        <v>115</v>
      </c>
      <c r="E171" s="602">
        <v>0</v>
      </c>
      <c r="F171" s="602">
        <v>7522489637.1499996</v>
      </c>
      <c r="G171" s="602">
        <v>7522489637.1499996</v>
      </c>
      <c r="H171" s="602">
        <v>0</v>
      </c>
      <c r="I171" s="602">
        <v>0</v>
      </c>
      <c r="J171" s="602">
        <v>89683079.450000003</v>
      </c>
      <c r="K171" s="602">
        <v>89683079.450000003</v>
      </c>
      <c r="L171" s="602">
        <v>0</v>
      </c>
      <c r="M171" s="549" t="s">
        <v>442</v>
      </c>
      <c r="N171" s="549" t="s">
        <v>442</v>
      </c>
    </row>
    <row r="172" spans="1:14" ht="14.5">
      <c r="A172" s="552" t="s">
        <v>1636</v>
      </c>
      <c r="B172" s="553" t="s">
        <v>1651</v>
      </c>
      <c r="C172" s="601" t="s">
        <v>620</v>
      </c>
      <c r="D172" s="601" t="s">
        <v>447</v>
      </c>
      <c r="E172" s="602">
        <v>0</v>
      </c>
      <c r="F172" s="602">
        <v>0</v>
      </c>
      <c r="G172" s="602">
        <v>0</v>
      </c>
      <c r="H172" s="602">
        <v>0</v>
      </c>
      <c r="I172" s="602">
        <v>0</v>
      </c>
      <c r="J172" s="602">
        <v>0</v>
      </c>
      <c r="K172" s="602">
        <v>0</v>
      </c>
      <c r="L172" s="602">
        <v>0</v>
      </c>
      <c r="M172" s="549" t="s">
        <v>442</v>
      </c>
      <c r="N172" s="549" t="s">
        <v>442</v>
      </c>
    </row>
    <row r="173" spans="1:14" ht="14.5">
      <c r="A173" s="552" t="s">
        <v>1636</v>
      </c>
      <c r="B173" s="553" t="s">
        <v>1652</v>
      </c>
      <c r="C173" s="601" t="s">
        <v>448</v>
      </c>
      <c r="D173" s="601" t="s">
        <v>199</v>
      </c>
      <c r="E173" s="602">
        <v>0</v>
      </c>
      <c r="F173" s="602">
        <v>0</v>
      </c>
      <c r="G173" s="602">
        <v>0</v>
      </c>
      <c r="H173" s="602">
        <v>0</v>
      </c>
      <c r="I173" s="602">
        <v>0</v>
      </c>
      <c r="J173" s="602">
        <v>0</v>
      </c>
      <c r="K173" s="602">
        <v>0</v>
      </c>
      <c r="L173" s="602">
        <v>0</v>
      </c>
      <c r="M173" s="549" t="s">
        <v>199</v>
      </c>
      <c r="N173" s="549" t="s">
        <v>206</v>
      </c>
    </row>
    <row r="174" spans="1:14" ht="14.5">
      <c r="A174" s="552" t="s">
        <v>1636</v>
      </c>
      <c r="B174" s="553" t="s">
        <v>1653</v>
      </c>
      <c r="C174" s="601" t="s">
        <v>450</v>
      </c>
      <c r="D174" s="601" t="s">
        <v>451</v>
      </c>
      <c r="E174" s="602">
        <v>-1</v>
      </c>
      <c r="F174" s="602">
        <v>15552532.310000001</v>
      </c>
      <c r="G174" s="602">
        <v>15092890.859999999</v>
      </c>
      <c r="H174" s="602">
        <v>459640.45</v>
      </c>
      <c r="I174" s="602">
        <v>0</v>
      </c>
      <c r="J174" s="602">
        <v>2124.91</v>
      </c>
      <c r="K174" s="602">
        <v>2111.64</v>
      </c>
      <c r="L174" s="602">
        <v>13.27</v>
      </c>
      <c r="M174" s="549" t="s">
        <v>228</v>
      </c>
      <c r="N174" s="549" t="s">
        <v>304</v>
      </c>
    </row>
    <row r="175" spans="1:14" ht="14.5">
      <c r="A175" s="552" t="s">
        <v>1636</v>
      </c>
      <c r="B175" s="553" t="s">
        <v>1654</v>
      </c>
      <c r="C175" s="601" t="s">
        <v>622</v>
      </c>
      <c r="D175" s="601" t="s">
        <v>452</v>
      </c>
      <c r="E175" s="602">
        <v>0</v>
      </c>
      <c r="F175" s="602">
        <v>11356.1</v>
      </c>
      <c r="G175" s="602">
        <v>11207.73</v>
      </c>
      <c r="H175" s="602">
        <v>148.37</v>
      </c>
      <c r="I175" s="602">
        <v>0</v>
      </c>
      <c r="J175" s="602">
        <v>0</v>
      </c>
      <c r="K175" s="602">
        <v>0</v>
      </c>
      <c r="L175" s="707">
        <v>0</v>
      </c>
      <c r="M175" s="549" t="s">
        <v>228</v>
      </c>
      <c r="N175" s="549" t="s">
        <v>304</v>
      </c>
    </row>
    <row r="176" spans="1:14" ht="14.5">
      <c r="A176" s="552" t="s">
        <v>1636</v>
      </c>
      <c r="B176" s="553" t="s">
        <v>1655</v>
      </c>
      <c r="C176" s="601" t="s">
        <v>623</v>
      </c>
      <c r="D176" s="601" t="s">
        <v>453</v>
      </c>
      <c r="E176" s="602">
        <v>0</v>
      </c>
      <c r="F176" s="602">
        <v>5888.46</v>
      </c>
      <c r="G176" s="602">
        <v>5730.13</v>
      </c>
      <c r="H176" s="602">
        <v>158.33000000000001</v>
      </c>
      <c r="I176" s="602">
        <v>0</v>
      </c>
      <c r="J176" s="602">
        <v>1367.28</v>
      </c>
      <c r="K176" s="602">
        <v>1519.2</v>
      </c>
      <c r="L176" s="602">
        <v>-151.91999999999999</v>
      </c>
      <c r="M176" s="620" t="s">
        <v>228</v>
      </c>
      <c r="N176" s="620" t="s">
        <v>304</v>
      </c>
    </row>
    <row r="177" spans="1:14" ht="14.5">
      <c r="A177" s="552" t="s">
        <v>1636</v>
      </c>
      <c r="B177" s="553" t="s">
        <v>1656</v>
      </c>
      <c r="C177" s="601" t="s">
        <v>624</v>
      </c>
      <c r="D177" s="601" t="s">
        <v>454</v>
      </c>
      <c r="E177" s="602">
        <v>0</v>
      </c>
      <c r="F177" s="602">
        <v>43859.21</v>
      </c>
      <c r="G177" s="602">
        <v>58714.6</v>
      </c>
      <c r="H177" s="602">
        <v>-14855.39</v>
      </c>
      <c r="I177" s="602">
        <v>0</v>
      </c>
      <c r="J177" s="602">
        <v>48136.54</v>
      </c>
      <c r="K177" s="602">
        <v>52536.35</v>
      </c>
      <c r="L177" s="602">
        <v>-4399.8100000000004</v>
      </c>
      <c r="M177" s="549" t="s">
        <v>1154</v>
      </c>
      <c r="N177" s="549" t="s">
        <v>901</v>
      </c>
    </row>
    <row r="178" spans="1:14" ht="14.5">
      <c r="A178" s="552" t="s">
        <v>1636</v>
      </c>
      <c r="B178" s="553" t="s">
        <v>1657</v>
      </c>
      <c r="C178" s="601" t="s">
        <v>1115</v>
      </c>
      <c r="D178" s="601" t="s">
        <v>1116</v>
      </c>
      <c r="E178" s="602">
        <v>0</v>
      </c>
      <c r="F178" s="602">
        <v>0</v>
      </c>
      <c r="G178" s="602">
        <v>0</v>
      </c>
      <c r="H178" s="602">
        <v>0</v>
      </c>
      <c r="I178" s="602">
        <v>0</v>
      </c>
      <c r="J178" s="602">
        <v>0</v>
      </c>
      <c r="K178" s="602">
        <v>0</v>
      </c>
      <c r="L178" s="602">
        <v>0</v>
      </c>
      <c r="M178" s="549" t="s">
        <v>1116</v>
      </c>
      <c r="N178" s="549" t="s">
        <v>206</v>
      </c>
    </row>
    <row r="179" spans="1:14" ht="14.5">
      <c r="A179" s="552" t="s">
        <v>1636</v>
      </c>
      <c r="B179" s="553" t="s">
        <v>579</v>
      </c>
      <c r="C179" s="601" t="s">
        <v>455</v>
      </c>
      <c r="D179" s="601" t="s">
        <v>298</v>
      </c>
      <c r="E179" s="602">
        <v>-523489816.94</v>
      </c>
      <c r="F179" s="602">
        <v>3746464451.79</v>
      </c>
      <c r="G179" s="602">
        <v>4309767905.3299999</v>
      </c>
      <c r="H179" s="602">
        <v>-1086793270.48</v>
      </c>
      <c r="I179" s="602">
        <v>-6235710.5800000001</v>
      </c>
      <c r="J179" s="602">
        <v>44602671.899999999</v>
      </c>
      <c r="K179" s="602">
        <v>51312682.229999997</v>
      </c>
      <c r="L179" s="602">
        <v>-12945720.91</v>
      </c>
      <c r="M179" s="549">
        <v>0</v>
      </c>
      <c r="N179" s="549">
        <v>0</v>
      </c>
    </row>
    <row r="180" spans="1:14" ht="14.5">
      <c r="A180" s="552" t="s">
        <v>1636</v>
      </c>
      <c r="B180" s="553" t="s">
        <v>1658</v>
      </c>
      <c r="C180" s="601" t="s">
        <v>456</v>
      </c>
      <c r="D180" s="601" t="s">
        <v>116</v>
      </c>
      <c r="E180" s="602">
        <v>0</v>
      </c>
      <c r="F180" s="602">
        <v>0</v>
      </c>
      <c r="G180" s="602">
        <v>0</v>
      </c>
      <c r="H180" s="602">
        <v>0</v>
      </c>
      <c r="I180" s="602">
        <v>0</v>
      </c>
      <c r="J180" s="602">
        <v>0</v>
      </c>
      <c r="K180" s="602">
        <v>0</v>
      </c>
      <c r="L180" s="602">
        <v>0</v>
      </c>
      <c r="M180" s="549" t="s">
        <v>442</v>
      </c>
      <c r="N180" s="549" t="s">
        <v>442</v>
      </c>
    </row>
    <row r="181" spans="1:14" ht="14.5">
      <c r="A181" s="552" t="s">
        <v>1636</v>
      </c>
      <c r="B181" s="553" t="s">
        <v>1659</v>
      </c>
      <c r="C181" s="601" t="s">
        <v>457</v>
      </c>
      <c r="D181" s="601" t="s">
        <v>303</v>
      </c>
      <c r="E181" s="602">
        <v>0</v>
      </c>
      <c r="F181" s="602">
        <v>2753138.2</v>
      </c>
      <c r="G181" s="602">
        <v>2753138.2</v>
      </c>
      <c r="H181" s="602">
        <v>0</v>
      </c>
      <c r="I181" s="602">
        <v>0</v>
      </c>
      <c r="J181" s="602">
        <v>32408.9</v>
      </c>
      <c r="K181" s="602">
        <v>32408.9</v>
      </c>
      <c r="L181" s="602">
        <v>0</v>
      </c>
      <c r="M181" s="549" t="s">
        <v>442</v>
      </c>
      <c r="N181" s="549" t="s">
        <v>442</v>
      </c>
    </row>
    <row r="182" spans="1:14" ht="14.5">
      <c r="A182" s="552" t="s">
        <v>1354</v>
      </c>
      <c r="B182" s="553" t="s">
        <v>1660</v>
      </c>
      <c r="C182" s="601" t="s">
        <v>458</v>
      </c>
      <c r="D182" s="601" t="s">
        <v>117</v>
      </c>
      <c r="E182" s="602">
        <v>0</v>
      </c>
      <c r="F182" s="602">
        <v>123712634.40000001</v>
      </c>
      <c r="G182" s="602">
        <v>5233533506.8000002</v>
      </c>
      <c r="H182" s="602">
        <v>-5109820872.3999996</v>
      </c>
      <c r="I182" s="602">
        <v>0</v>
      </c>
      <c r="J182" s="602">
        <v>1473646.62</v>
      </c>
      <c r="K182" s="602">
        <v>62341078.090000004</v>
      </c>
      <c r="L182" s="602">
        <v>-60867431.469999999</v>
      </c>
      <c r="M182" s="549" t="s">
        <v>209</v>
      </c>
      <c r="N182" s="621" t="s">
        <v>209</v>
      </c>
    </row>
    <row r="183" spans="1:14" ht="14.5">
      <c r="A183" s="552" t="s">
        <v>1354</v>
      </c>
      <c r="B183" s="553" t="s">
        <v>1661</v>
      </c>
      <c r="C183" s="601" t="s">
        <v>459</v>
      </c>
      <c r="D183" s="601" t="s">
        <v>195</v>
      </c>
      <c r="E183" s="602">
        <v>0</v>
      </c>
      <c r="F183" s="602">
        <v>0</v>
      </c>
      <c r="G183" s="602">
        <v>12805131.09</v>
      </c>
      <c r="H183" s="602">
        <v>-12805131.09</v>
      </c>
      <c r="I183" s="602">
        <v>0</v>
      </c>
      <c r="J183" s="602">
        <v>0</v>
      </c>
      <c r="K183" s="602">
        <v>152532.82999999999</v>
      </c>
      <c r="L183" s="602">
        <v>-152532.82999999999</v>
      </c>
      <c r="M183" s="549" t="s">
        <v>209</v>
      </c>
      <c r="N183" s="621" t="s">
        <v>209</v>
      </c>
    </row>
    <row r="184" spans="1:14" ht="14.5">
      <c r="A184" s="552" t="s">
        <v>1354</v>
      </c>
      <c r="B184" s="553" t="s">
        <v>1662</v>
      </c>
      <c r="C184" s="601" t="s">
        <v>625</v>
      </c>
      <c r="D184" s="601" t="s">
        <v>608</v>
      </c>
      <c r="E184" s="602">
        <v>0</v>
      </c>
      <c r="F184" s="602">
        <v>354821.4</v>
      </c>
      <c r="G184" s="602">
        <v>139620832.25</v>
      </c>
      <c r="H184" s="602">
        <v>-139266010.84999999</v>
      </c>
      <c r="I184" s="602">
        <v>0</v>
      </c>
      <c r="J184" s="602">
        <v>4226.58</v>
      </c>
      <c r="K184" s="602">
        <v>1663142.74</v>
      </c>
      <c r="L184" s="602">
        <v>-1658916.16</v>
      </c>
      <c r="M184" s="549" t="s">
        <v>209</v>
      </c>
      <c r="N184" s="621" t="s">
        <v>209</v>
      </c>
    </row>
    <row r="185" spans="1:14" ht="14.5">
      <c r="A185" s="552" t="s">
        <v>1354</v>
      </c>
      <c r="B185" s="553" t="s">
        <v>1663</v>
      </c>
      <c r="C185" s="601" t="s">
        <v>704</v>
      </c>
      <c r="D185" s="601" t="s">
        <v>653</v>
      </c>
      <c r="E185" s="602">
        <v>0</v>
      </c>
      <c r="F185" s="602">
        <v>872765.19</v>
      </c>
      <c r="G185" s="602">
        <v>8815320.8800000008</v>
      </c>
      <c r="H185" s="602">
        <v>-7942555.6900000004</v>
      </c>
      <c r="I185" s="602">
        <v>0</v>
      </c>
      <c r="J185" s="602">
        <v>10396.25</v>
      </c>
      <c r="K185" s="602">
        <v>105006.8</v>
      </c>
      <c r="L185" s="602">
        <v>-94610.55</v>
      </c>
      <c r="M185" s="549" t="s">
        <v>209</v>
      </c>
      <c r="N185" s="621" t="s">
        <v>209</v>
      </c>
    </row>
    <row r="186" spans="1:14" ht="14.5">
      <c r="A186" s="552" t="s">
        <v>1354</v>
      </c>
      <c r="B186" s="553" t="s">
        <v>1355</v>
      </c>
      <c r="C186" s="601" t="s">
        <v>1339</v>
      </c>
      <c r="D186" s="601" t="s">
        <v>1340</v>
      </c>
      <c r="E186" s="602">
        <v>0</v>
      </c>
      <c r="F186" s="602">
        <v>0</v>
      </c>
      <c r="G186" s="602">
        <v>45323196.32</v>
      </c>
      <c r="H186" s="602">
        <v>-45323196.32</v>
      </c>
      <c r="I186" s="602">
        <v>0</v>
      </c>
      <c r="J186" s="602">
        <v>0</v>
      </c>
      <c r="K186" s="602">
        <v>539883.22</v>
      </c>
      <c r="L186" s="602">
        <v>-539883.22</v>
      </c>
      <c r="M186" s="549" t="s">
        <v>209</v>
      </c>
      <c r="N186" s="621" t="s">
        <v>209</v>
      </c>
    </row>
    <row r="187" spans="1:14" ht="14.5">
      <c r="A187" s="552" t="s">
        <v>1354</v>
      </c>
      <c r="B187" s="553" t="s">
        <v>1664</v>
      </c>
      <c r="C187" s="601" t="s">
        <v>1121</v>
      </c>
      <c r="D187" s="601" t="s">
        <v>1122</v>
      </c>
      <c r="E187" s="602">
        <v>0</v>
      </c>
      <c r="F187" s="602">
        <v>177430155.09</v>
      </c>
      <c r="G187" s="602">
        <v>342816001.41000003</v>
      </c>
      <c r="H187" s="602">
        <v>-165385846.31999999</v>
      </c>
      <c r="I187" s="602">
        <v>0</v>
      </c>
      <c r="J187" s="602">
        <v>2113521.7999999998</v>
      </c>
      <c r="K187" s="602">
        <v>4102348.17</v>
      </c>
      <c r="L187" s="602">
        <v>-1988826.37</v>
      </c>
      <c r="M187" s="549" t="s">
        <v>911</v>
      </c>
      <c r="N187" s="621" t="s">
        <v>911</v>
      </c>
    </row>
    <row r="188" spans="1:14" ht="14.5">
      <c r="A188" s="552" t="s">
        <v>1354</v>
      </c>
      <c r="B188" s="553" t="s">
        <v>1665</v>
      </c>
      <c r="C188" s="601" t="s">
        <v>626</v>
      </c>
      <c r="D188" s="601" t="s">
        <v>460</v>
      </c>
      <c r="E188" s="602">
        <v>0</v>
      </c>
      <c r="F188" s="602">
        <v>0</v>
      </c>
      <c r="G188" s="602">
        <v>2999.98</v>
      </c>
      <c r="H188" s="602">
        <v>-2999.98</v>
      </c>
      <c r="I188" s="602">
        <v>0</v>
      </c>
      <c r="J188" s="602">
        <v>0</v>
      </c>
      <c r="K188" s="602">
        <v>35.42</v>
      </c>
      <c r="L188" s="602">
        <v>-35.42</v>
      </c>
      <c r="M188" s="549" t="s">
        <v>1155</v>
      </c>
      <c r="N188" s="621" t="s">
        <v>912</v>
      </c>
    </row>
    <row r="189" spans="1:14" ht="14.5">
      <c r="A189" s="552" t="s">
        <v>1354</v>
      </c>
      <c r="B189" s="553" t="s">
        <v>1666</v>
      </c>
      <c r="C189" s="601" t="s">
        <v>461</v>
      </c>
      <c r="D189" s="601" t="s">
        <v>118</v>
      </c>
      <c r="E189" s="602">
        <v>0</v>
      </c>
      <c r="F189" s="602">
        <v>13147412.359999999</v>
      </c>
      <c r="G189" s="602">
        <v>21005539.210000001</v>
      </c>
      <c r="H189" s="602">
        <v>-7858126.8499999996</v>
      </c>
      <c r="I189" s="602">
        <v>0</v>
      </c>
      <c r="J189" s="602">
        <v>82458.240000000005</v>
      </c>
      <c r="K189" s="602">
        <v>30948.79</v>
      </c>
      <c r="L189" s="602">
        <v>51509.45</v>
      </c>
      <c r="M189" s="549" t="s">
        <v>118</v>
      </c>
      <c r="N189" s="621" t="s">
        <v>760</v>
      </c>
    </row>
    <row r="190" spans="1:14" ht="14.5">
      <c r="A190" s="552" t="s">
        <v>1354</v>
      </c>
      <c r="B190" s="553" t="s">
        <v>1667</v>
      </c>
      <c r="C190" s="601" t="s">
        <v>462</v>
      </c>
      <c r="D190" s="601" t="s">
        <v>67</v>
      </c>
      <c r="E190" s="602">
        <v>0</v>
      </c>
      <c r="F190" s="602">
        <v>28332.48</v>
      </c>
      <c r="G190" s="602">
        <v>8902490.0399999991</v>
      </c>
      <c r="H190" s="602">
        <v>-8874157.5600000005</v>
      </c>
      <c r="I190" s="602">
        <v>0</v>
      </c>
      <c r="J190" s="602">
        <v>2453.7399999999998</v>
      </c>
      <c r="K190" s="602">
        <v>21851.119999999999</v>
      </c>
      <c r="L190" s="602">
        <v>-19397.38</v>
      </c>
      <c r="M190" s="549" t="s">
        <v>67</v>
      </c>
      <c r="N190" s="621" t="s">
        <v>760</v>
      </c>
    </row>
    <row r="191" spans="1:14" ht="14.5">
      <c r="A191" s="552" t="s">
        <v>1354</v>
      </c>
      <c r="B191" s="553" t="s">
        <v>1668</v>
      </c>
      <c r="C191" s="601" t="s">
        <v>1123</v>
      </c>
      <c r="D191" s="601" t="s">
        <v>734</v>
      </c>
      <c r="E191" s="602">
        <v>0</v>
      </c>
      <c r="F191" s="602">
        <v>0</v>
      </c>
      <c r="G191" s="602">
        <v>13282485.050000001</v>
      </c>
      <c r="H191" s="602">
        <v>-13282485.050000001</v>
      </c>
      <c r="I191" s="602">
        <v>0</v>
      </c>
      <c r="J191" s="602">
        <v>0</v>
      </c>
      <c r="K191" s="602">
        <v>158219</v>
      </c>
      <c r="L191" s="602">
        <v>-158219</v>
      </c>
      <c r="M191" s="549" t="s">
        <v>1156</v>
      </c>
      <c r="N191" s="621" t="s">
        <v>760</v>
      </c>
    </row>
    <row r="192" spans="1:14" ht="14.5">
      <c r="A192" s="552" t="s">
        <v>1356</v>
      </c>
      <c r="B192" s="553" t="s">
        <v>1669</v>
      </c>
      <c r="C192" s="601" t="s">
        <v>463</v>
      </c>
      <c r="D192" s="601" t="s">
        <v>119</v>
      </c>
      <c r="E192" s="602">
        <v>0</v>
      </c>
      <c r="F192" s="602">
        <v>31326630.690000001</v>
      </c>
      <c r="G192" s="602">
        <v>2668244.6800000002</v>
      </c>
      <c r="H192" s="602">
        <v>28658386.010000002</v>
      </c>
      <c r="I192" s="602">
        <v>0</v>
      </c>
      <c r="J192" s="602">
        <v>368801.84</v>
      </c>
      <c r="K192" s="602">
        <v>31561.98</v>
      </c>
      <c r="L192" s="602">
        <v>337239.86</v>
      </c>
      <c r="M192" s="549" t="s">
        <v>1157</v>
      </c>
      <c r="N192" s="621" t="s">
        <v>210</v>
      </c>
    </row>
    <row r="193" spans="1:14" ht="14.5">
      <c r="A193" s="552" t="s">
        <v>1356</v>
      </c>
      <c r="B193" s="553" t="s">
        <v>1670</v>
      </c>
      <c r="C193" s="601" t="s">
        <v>464</v>
      </c>
      <c r="D193" s="601" t="s">
        <v>120</v>
      </c>
      <c r="E193" s="602">
        <v>0</v>
      </c>
      <c r="F193" s="602">
        <v>18915378.280000001</v>
      </c>
      <c r="G193" s="602">
        <v>27925</v>
      </c>
      <c r="H193" s="602">
        <v>18887453.280000001</v>
      </c>
      <c r="I193" s="602">
        <v>0</v>
      </c>
      <c r="J193" s="602">
        <v>222666.23</v>
      </c>
      <c r="K193" s="602">
        <v>328.72</v>
      </c>
      <c r="L193" s="602">
        <v>222337.51</v>
      </c>
      <c r="M193" s="549" t="s">
        <v>1157</v>
      </c>
      <c r="N193" s="621" t="s">
        <v>210</v>
      </c>
    </row>
    <row r="194" spans="1:14" ht="14.5">
      <c r="A194" s="552" t="s">
        <v>1356</v>
      </c>
      <c r="B194" s="553" t="s">
        <v>1671</v>
      </c>
      <c r="C194" s="601" t="s">
        <v>465</v>
      </c>
      <c r="D194" s="601" t="s">
        <v>121</v>
      </c>
      <c r="E194" s="602">
        <v>0</v>
      </c>
      <c r="F194" s="602">
        <v>54339826.520000003</v>
      </c>
      <c r="G194" s="602">
        <v>351153.08</v>
      </c>
      <c r="H194" s="602">
        <v>53988673.439999998</v>
      </c>
      <c r="I194" s="602">
        <v>0</v>
      </c>
      <c r="J194" s="602">
        <v>639668.27</v>
      </c>
      <c r="K194" s="602">
        <v>4133.63</v>
      </c>
      <c r="L194" s="602">
        <v>635534.64</v>
      </c>
      <c r="M194" s="549" t="s">
        <v>1157</v>
      </c>
      <c r="N194" s="621" t="s">
        <v>210</v>
      </c>
    </row>
    <row r="195" spans="1:14" ht="14.5">
      <c r="A195" s="552" t="s">
        <v>1356</v>
      </c>
      <c r="B195" s="553" t="s">
        <v>1672</v>
      </c>
      <c r="C195" s="601" t="s">
        <v>466</v>
      </c>
      <c r="D195" s="601" t="s">
        <v>122</v>
      </c>
      <c r="E195" s="602">
        <v>0</v>
      </c>
      <c r="F195" s="602">
        <v>7849027.5899999999</v>
      </c>
      <c r="G195" s="602">
        <v>1822.2</v>
      </c>
      <c r="H195" s="602">
        <v>7847205.3899999997</v>
      </c>
      <c r="I195" s="602">
        <v>0</v>
      </c>
      <c r="J195" s="602">
        <v>92396.46</v>
      </c>
      <c r="K195" s="602">
        <v>21.45</v>
      </c>
      <c r="L195" s="707">
        <v>92375.01</v>
      </c>
      <c r="M195" s="549" t="s">
        <v>1157</v>
      </c>
      <c r="N195" s="621" t="s">
        <v>210</v>
      </c>
    </row>
    <row r="196" spans="1:14" ht="14.5">
      <c r="A196" s="552" t="s">
        <v>1356</v>
      </c>
      <c r="B196" s="553" t="s">
        <v>1673</v>
      </c>
      <c r="C196" s="601" t="s">
        <v>467</v>
      </c>
      <c r="D196" s="601" t="s">
        <v>200</v>
      </c>
      <c r="E196" s="602">
        <v>0</v>
      </c>
      <c r="F196" s="602">
        <v>3945940152</v>
      </c>
      <c r="G196" s="602">
        <v>170155944</v>
      </c>
      <c r="H196" s="602">
        <v>3775784208</v>
      </c>
      <c r="I196" s="602">
        <v>0</v>
      </c>
      <c r="J196" s="602">
        <v>47004861</v>
      </c>
      <c r="K196" s="602">
        <v>2027005</v>
      </c>
      <c r="L196" s="602">
        <v>44977856</v>
      </c>
      <c r="M196" s="549" t="s">
        <v>1157</v>
      </c>
      <c r="N196" s="621" t="s">
        <v>210</v>
      </c>
    </row>
    <row r="197" spans="1:14" ht="14.5">
      <c r="A197" s="552" t="s">
        <v>1356</v>
      </c>
      <c r="B197" s="553" t="s">
        <v>1674</v>
      </c>
      <c r="C197" s="601" t="s">
        <v>627</v>
      </c>
      <c r="D197" s="601" t="s">
        <v>609</v>
      </c>
      <c r="E197" s="602">
        <v>0</v>
      </c>
      <c r="F197" s="602">
        <v>0</v>
      </c>
      <c r="G197" s="602">
        <v>10.49</v>
      </c>
      <c r="H197" s="602">
        <v>-10.49</v>
      </c>
      <c r="I197" s="602">
        <v>0</v>
      </c>
      <c r="J197" s="602">
        <v>0</v>
      </c>
      <c r="K197" s="602">
        <v>0.12</v>
      </c>
      <c r="L197" s="602">
        <v>-0.12</v>
      </c>
      <c r="M197" s="549" t="s">
        <v>1158</v>
      </c>
      <c r="N197" s="621" t="s">
        <v>210</v>
      </c>
    </row>
    <row r="198" spans="1:14" ht="14.5">
      <c r="A198" s="552" t="s">
        <v>1356</v>
      </c>
      <c r="B198" s="553" t="s">
        <v>1675</v>
      </c>
      <c r="C198" s="601" t="s">
        <v>628</v>
      </c>
      <c r="D198" s="601" t="s">
        <v>192</v>
      </c>
      <c r="E198" s="602">
        <v>0</v>
      </c>
      <c r="F198" s="602">
        <v>0.49</v>
      </c>
      <c r="G198" s="602">
        <v>18.21</v>
      </c>
      <c r="H198" s="602">
        <v>-17.72</v>
      </c>
      <c r="I198" s="602">
        <v>0</v>
      </c>
      <c r="J198" s="602">
        <v>0</v>
      </c>
      <c r="K198" s="602">
        <v>0.21</v>
      </c>
      <c r="L198" s="602">
        <v>-0.21</v>
      </c>
      <c r="M198" s="549" t="s">
        <v>1157</v>
      </c>
      <c r="N198" s="621" t="s">
        <v>210</v>
      </c>
    </row>
    <row r="199" spans="1:14" ht="14.5">
      <c r="A199" s="552" t="s">
        <v>1356</v>
      </c>
      <c r="B199" s="553" t="s">
        <v>1676</v>
      </c>
      <c r="C199" s="601" t="s">
        <v>629</v>
      </c>
      <c r="D199" s="601" t="s">
        <v>123</v>
      </c>
      <c r="E199" s="602">
        <v>0</v>
      </c>
      <c r="F199" s="602">
        <v>117866.38</v>
      </c>
      <c r="G199" s="602">
        <v>117866.39</v>
      </c>
      <c r="H199" s="602">
        <v>-0.01</v>
      </c>
      <c r="I199" s="602">
        <v>0</v>
      </c>
      <c r="J199" s="602">
        <v>1404</v>
      </c>
      <c r="K199" s="602">
        <v>1404</v>
      </c>
      <c r="L199" s="602">
        <v>0</v>
      </c>
      <c r="M199" s="549" t="s">
        <v>1157</v>
      </c>
      <c r="N199" s="621" t="s">
        <v>210</v>
      </c>
    </row>
    <row r="200" spans="1:14" ht="14.5">
      <c r="A200" s="552" t="s">
        <v>1356</v>
      </c>
      <c r="B200" s="553" t="s">
        <v>1677</v>
      </c>
      <c r="C200" s="601" t="s">
        <v>1124</v>
      </c>
      <c r="D200" s="601" t="s">
        <v>1125</v>
      </c>
      <c r="E200" s="602">
        <v>0</v>
      </c>
      <c r="F200" s="602">
        <v>20636</v>
      </c>
      <c r="G200" s="602">
        <v>0</v>
      </c>
      <c r="H200" s="602">
        <v>20636</v>
      </c>
      <c r="I200" s="602">
        <v>0</v>
      </c>
      <c r="J200" s="602">
        <v>242.92</v>
      </c>
      <c r="K200" s="602">
        <v>0</v>
      </c>
      <c r="L200" s="602">
        <v>242.92</v>
      </c>
      <c r="M200" s="549" t="s">
        <v>934</v>
      </c>
      <c r="N200" s="621" t="s">
        <v>575</v>
      </c>
    </row>
    <row r="201" spans="1:14" ht="14.5">
      <c r="A201" s="552" t="s">
        <v>1356</v>
      </c>
      <c r="B201" s="553" t="s">
        <v>1678</v>
      </c>
      <c r="C201" s="601" t="s">
        <v>1126</v>
      </c>
      <c r="D201" s="601" t="s">
        <v>1127</v>
      </c>
      <c r="E201" s="602">
        <v>0</v>
      </c>
      <c r="F201" s="602">
        <v>53560.1</v>
      </c>
      <c r="G201" s="602">
        <v>0</v>
      </c>
      <c r="H201" s="602">
        <v>53560.1</v>
      </c>
      <c r="I201" s="602">
        <v>0</v>
      </c>
      <c r="J201" s="602">
        <v>638</v>
      </c>
      <c r="K201" s="602">
        <v>0</v>
      </c>
      <c r="L201" s="602">
        <v>638</v>
      </c>
      <c r="M201" s="549" t="s">
        <v>714</v>
      </c>
      <c r="N201" s="621" t="s">
        <v>575</v>
      </c>
    </row>
    <row r="202" spans="1:14" ht="14.5">
      <c r="A202" s="552" t="s">
        <v>1356</v>
      </c>
      <c r="B202" s="553" t="s">
        <v>1357</v>
      </c>
      <c r="C202" s="601" t="s">
        <v>1341</v>
      </c>
      <c r="D202" s="601" t="s">
        <v>1342</v>
      </c>
      <c r="E202" s="602">
        <v>0</v>
      </c>
      <c r="F202" s="602">
        <v>3531457.15</v>
      </c>
      <c r="G202" s="602">
        <v>0</v>
      </c>
      <c r="H202" s="602">
        <v>3531457.15</v>
      </c>
      <c r="I202" s="602">
        <v>0</v>
      </c>
      <c r="J202" s="602">
        <v>41571.14</v>
      </c>
      <c r="K202" s="602">
        <v>0</v>
      </c>
      <c r="L202" s="707">
        <v>41571.14</v>
      </c>
      <c r="M202" s="549" t="s">
        <v>1158</v>
      </c>
      <c r="N202" s="621" t="s">
        <v>210</v>
      </c>
    </row>
    <row r="203" spans="1:14" ht="14.5">
      <c r="A203" s="552" t="s">
        <v>1356</v>
      </c>
      <c r="B203" s="553" t="s">
        <v>1358</v>
      </c>
      <c r="C203" s="601" t="s">
        <v>1343</v>
      </c>
      <c r="D203" s="718" t="s">
        <v>1344</v>
      </c>
      <c r="E203" s="602">
        <v>0</v>
      </c>
      <c r="F203" s="602">
        <v>706814.8</v>
      </c>
      <c r="G203" s="602">
        <v>0</v>
      </c>
      <c r="H203" s="602">
        <v>706814.8</v>
      </c>
      <c r="I203" s="602">
        <v>0</v>
      </c>
      <c r="J203" s="602">
        <v>8320.06</v>
      </c>
      <c r="K203" s="602">
        <v>0</v>
      </c>
      <c r="L203" s="602">
        <v>8320.06</v>
      </c>
      <c r="M203" s="549" t="s">
        <v>927</v>
      </c>
      <c r="N203" s="621" t="s">
        <v>15</v>
      </c>
    </row>
    <row r="204" spans="1:14" ht="14.5">
      <c r="A204" s="552" t="s">
        <v>1356</v>
      </c>
      <c r="B204" s="553" t="s">
        <v>1679</v>
      </c>
      <c r="C204" s="601" t="s">
        <v>468</v>
      </c>
      <c r="D204" s="601" t="s">
        <v>28</v>
      </c>
      <c r="E204" s="602">
        <v>0</v>
      </c>
      <c r="F204" s="602">
        <v>575407900</v>
      </c>
      <c r="G204" s="602">
        <v>1898222.79</v>
      </c>
      <c r="H204" s="602">
        <v>573509677.21000004</v>
      </c>
      <c r="I204" s="602">
        <v>0</v>
      </c>
      <c r="J204" s="602">
        <v>6773489.4800000004</v>
      </c>
      <c r="K204" s="602">
        <v>22361.59</v>
      </c>
      <c r="L204" s="602">
        <v>6751127.8899999997</v>
      </c>
      <c r="M204" s="549" t="s">
        <v>28</v>
      </c>
      <c r="N204" s="621" t="s">
        <v>13</v>
      </c>
    </row>
    <row r="205" spans="1:14" ht="14.5">
      <c r="A205" s="552" t="s">
        <v>1356</v>
      </c>
      <c r="B205" s="553" t="s">
        <v>1680</v>
      </c>
      <c r="C205" s="601" t="s">
        <v>469</v>
      </c>
      <c r="D205" s="601" t="s">
        <v>4</v>
      </c>
      <c r="E205" s="602">
        <v>0</v>
      </c>
      <c r="F205" s="602">
        <v>21617650</v>
      </c>
      <c r="G205" s="602">
        <v>0</v>
      </c>
      <c r="H205" s="602">
        <v>21617650</v>
      </c>
      <c r="I205" s="602">
        <v>0</v>
      </c>
      <c r="J205" s="602">
        <v>254475.01</v>
      </c>
      <c r="K205" s="602">
        <v>0</v>
      </c>
      <c r="L205" s="602">
        <v>254475.01</v>
      </c>
      <c r="M205" s="549" t="s">
        <v>28</v>
      </c>
      <c r="N205" s="621" t="s">
        <v>13</v>
      </c>
    </row>
    <row r="206" spans="1:14" ht="14.5">
      <c r="A206" s="552" t="s">
        <v>1356</v>
      </c>
      <c r="B206" s="553" t="s">
        <v>1681</v>
      </c>
      <c r="C206" s="601" t="s">
        <v>470</v>
      </c>
      <c r="D206" s="601" t="s">
        <v>53</v>
      </c>
      <c r="E206" s="602">
        <v>0</v>
      </c>
      <c r="F206" s="602">
        <v>135949187.02000001</v>
      </c>
      <c r="G206" s="602">
        <v>1415423.44</v>
      </c>
      <c r="H206" s="602">
        <v>134533763.58000001</v>
      </c>
      <c r="I206" s="602">
        <v>0</v>
      </c>
      <c r="J206" s="602">
        <v>1600512.44</v>
      </c>
      <c r="K206" s="602">
        <v>16824.64</v>
      </c>
      <c r="L206" s="602">
        <v>1583687.8</v>
      </c>
      <c r="M206" s="549" t="s">
        <v>28</v>
      </c>
      <c r="N206" s="621" t="s">
        <v>13</v>
      </c>
    </row>
    <row r="207" spans="1:14" ht="14.5">
      <c r="A207" s="552" t="s">
        <v>1356</v>
      </c>
      <c r="B207" s="553" t="s">
        <v>1682</v>
      </c>
      <c r="C207" s="601" t="s">
        <v>472</v>
      </c>
      <c r="D207" s="601" t="s">
        <v>54</v>
      </c>
      <c r="E207" s="602">
        <v>0</v>
      </c>
      <c r="F207" s="602">
        <v>5091578.82</v>
      </c>
      <c r="G207" s="602">
        <v>270314.65999999997</v>
      </c>
      <c r="H207" s="602">
        <v>4821264.16</v>
      </c>
      <c r="I207" s="602">
        <v>0</v>
      </c>
      <c r="J207" s="602">
        <v>60044.69</v>
      </c>
      <c r="K207" s="602">
        <v>3219.56</v>
      </c>
      <c r="L207" s="602">
        <v>56825.13</v>
      </c>
      <c r="M207" s="549" t="s">
        <v>28</v>
      </c>
      <c r="N207" s="621" t="s">
        <v>13</v>
      </c>
    </row>
    <row r="208" spans="1:14" ht="14.5">
      <c r="A208" s="552" t="s">
        <v>1356</v>
      </c>
      <c r="B208" s="553" t="s">
        <v>1683</v>
      </c>
      <c r="C208" s="601" t="s">
        <v>473</v>
      </c>
      <c r="D208" s="601" t="s">
        <v>55</v>
      </c>
      <c r="E208" s="602">
        <v>0</v>
      </c>
      <c r="F208" s="602">
        <v>11401296</v>
      </c>
      <c r="G208" s="602">
        <v>0</v>
      </c>
      <c r="H208" s="602">
        <v>11401296</v>
      </c>
      <c r="I208" s="602">
        <v>0</v>
      </c>
      <c r="J208" s="602">
        <v>134211.93</v>
      </c>
      <c r="K208" s="602">
        <v>0</v>
      </c>
      <c r="L208" s="602">
        <v>134211.93</v>
      </c>
      <c r="M208" s="549" t="s">
        <v>28</v>
      </c>
      <c r="N208" s="621" t="s">
        <v>13</v>
      </c>
    </row>
    <row r="209" spans="1:14" ht="14.5">
      <c r="A209" s="552" t="s">
        <v>1356</v>
      </c>
      <c r="B209" s="553" t="s">
        <v>1684</v>
      </c>
      <c r="C209" s="601" t="s">
        <v>474</v>
      </c>
      <c r="D209" s="601" t="s">
        <v>126</v>
      </c>
      <c r="E209" s="602">
        <v>0</v>
      </c>
      <c r="F209" s="602">
        <v>531742.44999999995</v>
      </c>
      <c r="G209" s="602">
        <v>269851.99</v>
      </c>
      <c r="H209" s="602">
        <v>261890.46</v>
      </c>
      <c r="I209" s="602">
        <v>0</v>
      </c>
      <c r="J209" s="602">
        <v>6263.83</v>
      </c>
      <c r="K209" s="602">
        <v>3211.63</v>
      </c>
      <c r="L209" s="602">
        <v>3052.2</v>
      </c>
      <c r="M209" s="549" t="s">
        <v>28</v>
      </c>
      <c r="N209" s="621" t="s">
        <v>13</v>
      </c>
    </row>
    <row r="210" spans="1:14" ht="14.5">
      <c r="A210" s="552" t="s">
        <v>1356</v>
      </c>
      <c r="B210" s="553" t="s">
        <v>1685</v>
      </c>
      <c r="C210" s="601" t="s">
        <v>475</v>
      </c>
      <c r="D210" s="601" t="s">
        <v>19</v>
      </c>
      <c r="E210" s="602">
        <v>0</v>
      </c>
      <c r="F210" s="602">
        <v>47724922</v>
      </c>
      <c r="G210" s="602">
        <v>0</v>
      </c>
      <c r="H210" s="602">
        <v>47724922</v>
      </c>
      <c r="I210" s="602">
        <v>0</v>
      </c>
      <c r="J210" s="602">
        <v>561800.15</v>
      </c>
      <c r="K210" s="602">
        <v>0</v>
      </c>
      <c r="L210" s="602">
        <v>561800.15</v>
      </c>
      <c r="M210" s="549" t="s">
        <v>28</v>
      </c>
      <c r="N210" s="621" t="s">
        <v>13</v>
      </c>
    </row>
    <row r="211" spans="1:14" ht="14.5">
      <c r="A211" s="552" t="s">
        <v>1356</v>
      </c>
      <c r="B211" s="553" t="s">
        <v>1686</v>
      </c>
      <c r="C211" s="601" t="s">
        <v>476</v>
      </c>
      <c r="D211" s="601" t="s">
        <v>56</v>
      </c>
      <c r="E211" s="602">
        <v>0</v>
      </c>
      <c r="F211" s="602">
        <v>24190233</v>
      </c>
      <c r="G211" s="602">
        <v>0</v>
      </c>
      <c r="H211" s="602">
        <v>24190233</v>
      </c>
      <c r="I211" s="602">
        <v>0</v>
      </c>
      <c r="J211" s="602">
        <v>284758.48</v>
      </c>
      <c r="K211" s="602">
        <v>0</v>
      </c>
      <c r="L211" s="602">
        <v>284758.48</v>
      </c>
      <c r="M211" s="549" t="s">
        <v>28</v>
      </c>
      <c r="N211" s="621" t="s">
        <v>13</v>
      </c>
    </row>
    <row r="212" spans="1:14" ht="14.5">
      <c r="A212" s="552" t="s">
        <v>1356</v>
      </c>
      <c r="B212" s="553" t="s">
        <v>1687</v>
      </c>
      <c r="C212" s="601" t="s">
        <v>478</v>
      </c>
      <c r="D212" s="601" t="s">
        <v>57</v>
      </c>
      <c r="E212" s="602">
        <v>0</v>
      </c>
      <c r="F212" s="602">
        <v>13380176</v>
      </c>
      <c r="G212" s="602">
        <v>0</v>
      </c>
      <c r="H212" s="602">
        <v>13380176</v>
      </c>
      <c r="I212" s="602">
        <v>0</v>
      </c>
      <c r="J212" s="602">
        <v>157506.84</v>
      </c>
      <c r="K212" s="602">
        <v>0</v>
      </c>
      <c r="L212" s="602">
        <v>157506.84</v>
      </c>
      <c r="M212" s="549" t="s">
        <v>28</v>
      </c>
      <c r="N212" s="621" t="s">
        <v>13</v>
      </c>
    </row>
    <row r="213" spans="1:14" ht="14.5">
      <c r="A213" s="552" t="s">
        <v>1356</v>
      </c>
      <c r="B213" s="553" t="s">
        <v>1688</v>
      </c>
      <c r="C213" s="601" t="s">
        <v>479</v>
      </c>
      <c r="D213" s="601" t="s">
        <v>58</v>
      </c>
      <c r="E213" s="602">
        <v>0</v>
      </c>
      <c r="F213" s="602">
        <v>57909724.82</v>
      </c>
      <c r="G213" s="602">
        <v>10821743.85</v>
      </c>
      <c r="H213" s="602">
        <v>47087980.969999999</v>
      </c>
      <c r="I213" s="602">
        <v>0</v>
      </c>
      <c r="J213" s="602">
        <v>682510.2</v>
      </c>
      <c r="K213" s="602">
        <v>127935.4</v>
      </c>
      <c r="L213" s="602">
        <v>554574.80000000005</v>
      </c>
      <c r="M213" s="549" t="s">
        <v>28</v>
      </c>
      <c r="N213" s="621" t="s">
        <v>13</v>
      </c>
    </row>
    <row r="214" spans="1:14" ht="14.5">
      <c r="A214" s="552" t="s">
        <v>1356</v>
      </c>
      <c r="B214" s="553" t="s">
        <v>1689</v>
      </c>
      <c r="C214" s="601" t="s">
        <v>480</v>
      </c>
      <c r="D214" s="601" t="s">
        <v>127</v>
      </c>
      <c r="E214" s="602">
        <v>0</v>
      </c>
      <c r="F214" s="602">
        <v>122263.16</v>
      </c>
      <c r="G214" s="602">
        <v>105263.16</v>
      </c>
      <c r="H214" s="602">
        <v>17000</v>
      </c>
      <c r="I214" s="602">
        <v>0</v>
      </c>
      <c r="J214" s="602">
        <v>1439.77</v>
      </c>
      <c r="K214" s="602">
        <v>1239.1199999999999</v>
      </c>
      <c r="L214" s="602">
        <v>200.65</v>
      </c>
      <c r="M214" s="549" t="s">
        <v>28</v>
      </c>
      <c r="N214" s="621" t="s">
        <v>13</v>
      </c>
    </row>
    <row r="215" spans="1:14" ht="14.5">
      <c r="A215" s="552" t="s">
        <v>1356</v>
      </c>
      <c r="B215" s="553" t="s">
        <v>1690</v>
      </c>
      <c r="C215" s="601" t="s">
        <v>1128</v>
      </c>
      <c r="D215" s="601" t="s">
        <v>1129</v>
      </c>
      <c r="E215" s="602">
        <v>0</v>
      </c>
      <c r="F215" s="602">
        <v>1544075.49</v>
      </c>
      <c r="G215" s="602">
        <v>942.01</v>
      </c>
      <c r="H215" s="602">
        <v>1543133.48</v>
      </c>
      <c r="I215" s="602">
        <v>0</v>
      </c>
      <c r="J215" s="602">
        <v>18218.86</v>
      </c>
      <c r="K215" s="602">
        <v>11.11</v>
      </c>
      <c r="L215" s="602">
        <v>18207.75</v>
      </c>
      <c r="M215" s="549" t="s">
        <v>28</v>
      </c>
      <c r="N215" s="621" t="s">
        <v>13</v>
      </c>
    </row>
    <row r="216" spans="1:14" ht="14.5">
      <c r="A216" s="552" t="s">
        <v>1356</v>
      </c>
      <c r="B216" s="710" t="s">
        <v>1691</v>
      </c>
      <c r="C216" s="601" t="s">
        <v>481</v>
      </c>
      <c r="D216" s="601" t="s">
        <v>128</v>
      </c>
      <c r="E216" s="602">
        <v>0</v>
      </c>
      <c r="F216" s="602">
        <v>47696</v>
      </c>
      <c r="G216" s="602">
        <v>0</v>
      </c>
      <c r="H216" s="602">
        <v>47696</v>
      </c>
      <c r="I216" s="602">
        <v>0</v>
      </c>
      <c r="J216" s="602">
        <v>561.45000000000005</v>
      </c>
      <c r="K216" s="602">
        <v>0</v>
      </c>
      <c r="L216" s="602">
        <v>561.45000000000005</v>
      </c>
      <c r="M216" s="549" t="s">
        <v>1482</v>
      </c>
      <c r="N216" s="621" t="s">
        <v>13</v>
      </c>
    </row>
    <row r="217" spans="1:14" ht="14.5">
      <c r="A217" s="552" t="s">
        <v>1356</v>
      </c>
      <c r="B217" s="710" t="s">
        <v>1692</v>
      </c>
      <c r="C217" s="601" t="s">
        <v>483</v>
      </c>
      <c r="D217" s="601" t="s">
        <v>130</v>
      </c>
      <c r="E217" s="602">
        <v>0</v>
      </c>
      <c r="F217" s="602">
        <v>2915120.4</v>
      </c>
      <c r="G217" s="602">
        <v>2047861.19</v>
      </c>
      <c r="H217" s="602">
        <v>867259.21</v>
      </c>
      <c r="I217" s="602">
        <v>0</v>
      </c>
      <c r="J217" s="602">
        <v>34449.54</v>
      </c>
      <c r="K217" s="602">
        <v>24389.11</v>
      </c>
      <c r="L217" s="602">
        <v>10060.43</v>
      </c>
      <c r="M217" s="549" t="s">
        <v>1482</v>
      </c>
      <c r="N217" s="621" t="s">
        <v>13</v>
      </c>
    </row>
    <row r="218" spans="1:14" ht="14.5">
      <c r="A218" s="552" t="s">
        <v>1356</v>
      </c>
      <c r="B218" s="710" t="s">
        <v>1693</v>
      </c>
      <c r="C218" s="601" t="s">
        <v>485</v>
      </c>
      <c r="D218" s="601" t="s">
        <v>131</v>
      </c>
      <c r="E218" s="602">
        <v>0</v>
      </c>
      <c r="F218" s="602">
        <v>39769569.729999997</v>
      </c>
      <c r="G218" s="602">
        <v>38122667.170000002</v>
      </c>
      <c r="H218" s="602">
        <v>1646902.56</v>
      </c>
      <c r="I218" s="602">
        <v>0</v>
      </c>
      <c r="J218" s="602">
        <v>473729.24</v>
      </c>
      <c r="K218" s="602">
        <v>454111.58</v>
      </c>
      <c r="L218" s="602">
        <v>19617.66</v>
      </c>
      <c r="M218" s="549" t="s">
        <v>1482</v>
      </c>
      <c r="N218" s="621" t="s">
        <v>13</v>
      </c>
    </row>
    <row r="219" spans="1:14" ht="14.5">
      <c r="A219" s="552" t="s">
        <v>1356</v>
      </c>
      <c r="B219" s="710" t="s">
        <v>1694</v>
      </c>
      <c r="C219" s="601" t="s">
        <v>486</v>
      </c>
      <c r="D219" s="601" t="s">
        <v>132</v>
      </c>
      <c r="E219" s="602">
        <v>0</v>
      </c>
      <c r="F219" s="602">
        <v>113102977.73999999</v>
      </c>
      <c r="G219" s="602">
        <v>49440333.920000002</v>
      </c>
      <c r="H219" s="602">
        <v>63662643.82</v>
      </c>
      <c r="I219" s="602">
        <v>0</v>
      </c>
      <c r="J219" s="602">
        <v>1340792.92</v>
      </c>
      <c r="K219" s="602">
        <v>588644.87</v>
      </c>
      <c r="L219" s="602">
        <v>752148.05</v>
      </c>
      <c r="M219" s="549" t="s">
        <v>885</v>
      </c>
      <c r="N219" s="621" t="s">
        <v>575</v>
      </c>
    </row>
    <row r="220" spans="1:14" ht="14.5">
      <c r="A220" s="552" t="s">
        <v>1356</v>
      </c>
      <c r="B220" s="553" t="s">
        <v>1695</v>
      </c>
      <c r="C220" s="601" t="s">
        <v>487</v>
      </c>
      <c r="D220" s="601" t="s">
        <v>133</v>
      </c>
      <c r="E220" s="602">
        <v>0</v>
      </c>
      <c r="F220" s="602">
        <v>1757482.38</v>
      </c>
      <c r="G220" s="602">
        <v>184764.38</v>
      </c>
      <c r="H220" s="602">
        <v>1572718</v>
      </c>
      <c r="I220" s="602">
        <v>0</v>
      </c>
      <c r="J220" s="602">
        <v>20709.740000000002</v>
      </c>
      <c r="K220" s="602">
        <v>2196.21</v>
      </c>
      <c r="L220" s="602">
        <v>18513.53</v>
      </c>
      <c r="M220" s="549" t="s">
        <v>4148</v>
      </c>
      <c r="N220" s="621" t="s">
        <v>575</v>
      </c>
    </row>
    <row r="221" spans="1:14" ht="14.5">
      <c r="A221" s="552" t="s">
        <v>1356</v>
      </c>
      <c r="B221" s="710" t="s">
        <v>1696</v>
      </c>
      <c r="C221" s="601" t="s">
        <v>488</v>
      </c>
      <c r="D221" s="601" t="s">
        <v>134</v>
      </c>
      <c r="E221" s="602">
        <v>0</v>
      </c>
      <c r="F221" s="602">
        <v>158227574.81999999</v>
      </c>
      <c r="G221" s="602">
        <v>105483255.55</v>
      </c>
      <c r="H221" s="602">
        <v>52744319.270000003</v>
      </c>
      <c r="I221" s="602">
        <v>0</v>
      </c>
      <c r="J221" s="602">
        <v>1876907.64</v>
      </c>
      <c r="K221" s="602">
        <v>1255594.1399999999</v>
      </c>
      <c r="L221" s="602">
        <v>621313.5</v>
      </c>
      <c r="M221" s="549" t="s">
        <v>714</v>
      </c>
      <c r="N221" s="621" t="s">
        <v>575</v>
      </c>
    </row>
    <row r="222" spans="1:14" ht="14.5">
      <c r="A222" s="552" t="s">
        <v>1356</v>
      </c>
      <c r="B222" s="553" t="s">
        <v>1697</v>
      </c>
      <c r="C222" s="601" t="s">
        <v>490</v>
      </c>
      <c r="D222" s="601" t="s">
        <v>135</v>
      </c>
      <c r="E222" s="602">
        <v>0</v>
      </c>
      <c r="F222" s="602">
        <v>28075079.190000001</v>
      </c>
      <c r="G222" s="602">
        <v>22261501.859999999</v>
      </c>
      <c r="H222" s="602">
        <v>5813577.3300000001</v>
      </c>
      <c r="I222" s="602">
        <v>0</v>
      </c>
      <c r="J222" s="602">
        <v>333586.95</v>
      </c>
      <c r="K222" s="602">
        <v>265175.71999999997</v>
      </c>
      <c r="L222" s="602">
        <v>68411.23</v>
      </c>
      <c r="M222" s="549" t="s">
        <v>644</v>
      </c>
      <c r="N222" s="621" t="s">
        <v>575</v>
      </c>
    </row>
    <row r="223" spans="1:14" ht="14.5">
      <c r="A223" s="552" t="s">
        <v>1356</v>
      </c>
      <c r="B223" s="553" t="s">
        <v>1698</v>
      </c>
      <c r="C223" s="601" t="s">
        <v>491</v>
      </c>
      <c r="D223" s="601" t="s">
        <v>60</v>
      </c>
      <c r="E223" s="602">
        <v>0</v>
      </c>
      <c r="F223" s="602">
        <v>95999912.170000002</v>
      </c>
      <c r="G223" s="602">
        <v>46447992.439999998</v>
      </c>
      <c r="H223" s="602">
        <v>49551919.729999997</v>
      </c>
      <c r="I223" s="602">
        <v>0</v>
      </c>
      <c r="J223" s="602">
        <v>1136323.2</v>
      </c>
      <c r="K223" s="602">
        <v>552692.04</v>
      </c>
      <c r="L223" s="602">
        <v>583631.16</v>
      </c>
      <c r="M223" s="549" t="s">
        <v>932</v>
      </c>
      <c r="N223" s="621" t="s">
        <v>575</v>
      </c>
    </row>
    <row r="224" spans="1:14" ht="14.5">
      <c r="A224" s="552" t="s">
        <v>1356</v>
      </c>
      <c r="B224" s="553" t="s">
        <v>1699</v>
      </c>
      <c r="C224" s="601" t="s">
        <v>492</v>
      </c>
      <c r="D224" s="601" t="s">
        <v>61</v>
      </c>
      <c r="E224" s="602">
        <v>0</v>
      </c>
      <c r="F224" s="602">
        <v>11759023.609999999</v>
      </c>
      <c r="G224" s="602">
        <v>4757367.12</v>
      </c>
      <c r="H224" s="602">
        <v>7001656.4900000002</v>
      </c>
      <c r="I224" s="602">
        <v>0</v>
      </c>
      <c r="J224" s="602">
        <v>139105.23000000001</v>
      </c>
      <c r="K224" s="602">
        <v>56623.65</v>
      </c>
      <c r="L224" s="602">
        <v>82481.58</v>
      </c>
      <c r="M224" s="549" t="s">
        <v>931</v>
      </c>
      <c r="N224" s="621" t="s">
        <v>575</v>
      </c>
    </row>
    <row r="225" spans="1:14" ht="14.5">
      <c r="A225" s="552" t="s">
        <v>1356</v>
      </c>
      <c r="B225" s="553" t="s">
        <v>1700</v>
      </c>
      <c r="C225" s="601" t="s">
        <v>494</v>
      </c>
      <c r="D225" s="601" t="s">
        <v>136</v>
      </c>
      <c r="E225" s="602">
        <v>0</v>
      </c>
      <c r="F225" s="602">
        <v>1466340.54</v>
      </c>
      <c r="G225" s="602">
        <v>26694.29</v>
      </c>
      <c r="H225" s="602">
        <v>1439646.25</v>
      </c>
      <c r="I225" s="602">
        <v>0</v>
      </c>
      <c r="J225" s="602">
        <v>17261.86</v>
      </c>
      <c r="K225" s="602">
        <v>314.92</v>
      </c>
      <c r="L225" s="602">
        <v>16946.939999999999</v>
      </c>
      <c r="M225" s="549" t="s">
        <v>934</v>
      </c>
      <c r="N225" s="621" t="s">
        <v>575</v>
      </c>
    </row>
    <row r="226" spans="1:14" ht="14.5">
      <c r="A226" s="552" t="s">
        <v>1356</v>
      </c>
      <c r="B226" s="553" t="s">
        <v>1701</v>
      </c>
      <c r="C226" s="601" t="s">
        <v>495</v>
      </c>
      <c r="D226" s="601" t="s">
        <v>137</v>
      </c>
      <c r="E226" s="602">
        <v>0</v>
      </c>
      <c r="F226" s="602">
        <v>1044000</v>
      </c>
      <c r="G226" s="602">
        <v>0</v>
      </c>
      <c r="H226" s="602">
        <v>1044000</v>
      </c>
      <c r="I226" s="602">
        <v>0</v>
      </c>
      <c r="J226" s="602">
        <v>12289.57</v>
      </c>
      <c r="K226" s="602">
        <v>0</v>
      </c>
      <c r="L226" s="602">
        <v>12289.57</v>
      </c>
      <c r="M226" s="549" t="s">
        <v>574</v>
      </c>
      <c r="N226" s="621" t="s">
        <v>575</v>
      </c>
    </row>
    <row r="227" spans="1:14" ht="14.5">
      <c r="A227" s="552" t="s">
        <v>1356</v>
      </c>
      <c r="B227" s="553" t="s">
        <v>1310</v>
      </c>
      <c r="C227" s="601" t="s">
        <v>496</v>
      </c>
      <c r="D227" s="601" t="s">
        <v>138</v>
      </c>
      <c r="E227" s="602">
        <v>0</v>
      </c>
      <c r="F227" s="602">
        <v>13430132.960000001</v>
      </c>
      <c r="G227" s="602">
        <v>0</v>
      </c>
      <c r="H227" s="602">
        <v>13430132.960000001</v>
      </c>
      <c r="I227" s="602">
        <v>0</v>
      </c>
      <c r="J227" s="602">
        <v>173846.96</v>
      </c>
      <c r="K227" s="602">
        <v>0</v>
      </c>
      <c r="L227" s="602">
        <v>173846.96</v>
      </c>
      <c r="M227" s="549" t="s">
        <v>2</v>
      </c>
      <c r="N227" s="621" t="s">
        <v>575</v>
      </c>
    </row>
    <row r="228" spans="1:14" ht="14.5">
      <c r="A228" s="552" t="s">
        <v>1356</v>
      </c>
      <c r="B228" s="553" t="s">
        <v>1702</v>
      </c>
      <c r="C228" s="601" t="s">
        <v>497</v>
      </c>
      <c r="D228" s="601" t="s">
        <v>139</v>
      </c>
      <c r="E228" s="602">
        <v>0</v>
      </c>
      <c r="F228" s="602">
        <v>40739927.460000001</v>
      </c>
      <c r="G228" s="602">
        <v>3733.05</v>
      </c>
      <c r="H228" s="602">
        <v>40736194.409999996</v>
      </c>
      <c r="I228" s="602">
        <v>0</v>
      </c>
      <c r="J228" s="602">
        <v>563659.80000000005</v>
      </c>
      <c r="K228" s="602">
        <v>44.47</v>
      </c>
      <c r="L228" s="602">
        <v>563615.32999999996</v>
      </c>
      <c r="M228" s="549" t="s">
        <v>2</v>
      </c>
      <c r="N228" s="621" t="s">
        <v>575</v>
      </c>
    </row>
    <row r="229" spans="1:14" ht="14.5">
      <c r="A229" s="552" t="s">
        <v>1356</v>
      </c>
      <c r="B229" s="553" t="s">
        <v>1703</v>
      </c>
      <c r="C229" s="601" t="s">
        <v>498</v>
      </c>
      <c r="D229" s="601" t="s">
        <v>140</v>
      </c>
      <c r="E229" s="602">
        <v>0</v>
      </c>
      <c r="F229" s="602">
        <v>8290737.5899999999</v>
      </c>
      <c r="G229" s="602">
        <v>0</v>
      </c>
      <c r="H229" s="602">
        <v>8290737.5899999999</v>
      </c>
      <c r="I229" s="602">
        <v>0</v>
      </c>
      <c r="J229" s="602">
        <v>101611.75</v>
      </c>
      <c r="K229" s="602">
        <v>0</v>
      </c>
      <c r="L229" s="602">
        <v>101611.75</v>
      </c>
      <c r="M229" s="549" t="s">
        <v>2</v>
      </c>
      <c r="N229" s="621" t="s">
        <v>15</v>
      </c>
    </row>
    <row r="230" spans="1:14" ht="14.5">
      <c r="A230" s="552" t="s">
        <v>1356</v>
      </c>
      <c r="B230" s="553" t="s">
        <v>1704</v>
      </c>
      <c r="C230" s="601" t="s">
        <v>499</v>
      </c>
      <c r="D230" s="601" t="s">
        <v>141</v>
      </c>
      <c r="E230" s="602">
        <v>0</v>
      </c>
      <c r="F230" s="602">
        <v>5162046.3099999996</v>
      </c>
      <c r="G230" s="602">
        <v>0</v>
      </c>
      <c r="H230" s="602">
        <v>5162046.3099999996</v>
      </c>
      <c r="I230" s="602">
        <v>0</v>
      </c>
      <c r="J230" s="602">
        <v>64630.1</v>
      </c>
      <c r="K230" s="602">
        <v>0</v>
      </c>
      <c r="L230" s="602">
        <v>64630.1</v>
      </c>
      <c r="M230" s="549" t="s">
        <v>2</v>
      </c>
      <c r="N230" s="621" t="s">
        <v>15</v>
      </c>
    </row>
    <row r="231" spans="1:14" ht="14.5">
      <c r="A231" s="552" t="s">
        <v>1356</v>
      </c>
      <c r="B231" s="553" t="s">
        <v>1705</v>
      </c>
      <c r="C231" s="601" t="s">
        <v>500</v>
      </c>
      <c r="D231" s="601" t="s">
        <v>142</v>
      </c>
      <c r="E231" s="602">
        <v>0</v>
      </c>
      <c r="F231" s="602">
        <v>2472462.17</v>
      </c>
      <c r="G231" s="602">
        <v>0</v>
      </c>
      <c r="H231" s="602">
        <v>2472462.17</v>
      </c>
      <c r="I231" s="602">
        <v>0</v>
      </c>
      <c r="J231" s="602">
        <v>29516.17</v>
      </c>
      <c r="K231" s="602">
        <v>0</v>
      </c>
      <c r="L231" s="602">
        <v>29516.17</v>
      </c>
      <c r="M231" s="549" t="s">
        <v>2</v>
      </c>
      <c r="N231" s="621" t="s">
        <v>15</v>
      </c>
    </row>
    <row r="232" spans="1:14" ht="14.5">
      <c r="A232" s="552" t="s">
        <v>1356</v>
      </c>
      <c r="B232" s="553" t="s">
        <v>1706</v>
      </c>
      <c r="C232" s="601" t="s">
        <v>501</v>
      </c>
      <c r="D232" s="601" t="s">
        <v>143</v>
      </c>
      <c r="E232" s="602">
        <v>0</v>
      </c>
      <c r="F232" s="602">
        <v>92832.45</v>
      </c>
      <c r="G232" s="602">
        <v>0</v>
      </c>
      <c r="H232" s="602">
        <v>92832.45</v>
      </c>
      <c r="I232" s="602">
        <v>0</v>
      </c>
      <c r="J232" s="602">
        <v>1092.79</v>
      </c>
      <c r="K232" s="602">
        <v>0</v>
      </c>
      <c r="L232" s="602">
        <v>1092.79</v>
      </c>
      <c r="M232" s="549" t="s">
        <v>2</v>
      </c>
      <c r="N232" s="621" t="s">
        <v>15</v>
      </c>
    </row>
    <row r="233" spans="1:14" ht="14.5">
      <c r="A233" s="552" t="s">
        <v>1356</v>
      </c>
      <c r="B233" s="553" t="s">
        <v>1311</v>
      </c>
      <c r="C233" s="601" t="s">
        <v>502</v>
      </c>
      <c r="D233" s="601" t="s">
        <v>144</v>
      </c>
      <c r="E233" s="602">
        <v>0</v>
      </c>
      <c r="F233" s="602">
        <v>259200</v>
      </c>
      <c r="G233" s="602">
        <v>0</v>
      </c>
      <c r="H233" s="602">
        <v>259200</v>
      </c>
      <c r="I233" s="602">
        <v>0</v>
      </c>
      <c r="J233" s="602">
        <v>3142.18</v>
      </c>
      <c r="K233" s="602">
        <v>0</v>
      </c>
      <c r="L233" s="602">
        <v>3142.18</v>
      </c>
      <c r="M233" s="549" t="s">
        <v>248</v>
      </c>
      <c r="N233" s="621" t="s">
        <v>15</v>
      </c>
    </row>
    <row r="234" spans="1:14" ht="14.5">
      <c r="A234" s="552" t="s">
        <v>1356</v>
      </c>
      <c r="B234" s="553" t="s">
        <v>1312</v>
      </c>
      <c r="C234" s="601" t="s">
        <v>503</v>
      </c>
      <c r="D234" s="601" t="s">
        <v>196</v>
      </c>
      <c r="E234" s="602">
        <v>0</v>
      </c>
      <c r="F234" s="602">
        <v>4583232.67</v>
      </c>
      <c r="G234" s="602">
        <v>34.96</v>
      </c>
      <c r="H234" s="602">
        <v>4583197.71</v>
      </c>
      <c r="I234" s="602">
        <v>0</v>
      </c>
      <c r="J234" s="602">
        <v>57772.93</v>
      </c>
      <c r="K234" s="602">
        <v>0.41</v>
      </c>
      <c r="L234" s="602">
        <v>57772.52</v>
      </c>
      <c r="M234" s="549" t="s">
        <v>2</v>
      </c>
      <c r="N234" s="621" t="s">
        <v>575</v>
      </c>
    </row>
    <row r="235" spans="1:14" ht="14.5">
      <c r="A235" s="552" t="s">
        <v>1356</v>
      </c>
      <c r="B235" s="553" t="s">
        <v>1707</v>
      </c>
      <c r="C235" s="601" t="s">
        <v>1461</v>
      </c>
      <c r="D235" s="601" t="s">
        <v>1462</v>
      </c>
      <c r="E235" s="602">
        <v>0</v>
      </c>
      <c r="F235" s="602">
        <v>2753138.2</v>
      </c>
      <c r="G235" s="602">
        <v>2753138.2</v>
      </c>
      <c r="H235" s="602">
        <v>0</v>
      </c>
      <c r="I235" s="602">
        <v>0</v>
      </c>
      <c r="J235" s="602">
        <v>32408.9</v>
      </c>
      <c r="K235" s="602">
        <v>32408.9</v>
      </c>
      <c r="L235" s="602">
        <v>0</v>
      </c>
      <c r="M235" s="549" t="e">
        <v>#N/A</v>
      </c>
      <c r="N235" s="621" t="e">
        <v>#N/A</v>
      </c>
    </row>
    <row r="236" spans="1:14" ht="14.5">
      <c r="A236" s="552" t="s">
        <v>1356</v>
      </c>
      <c r="B236" s="553" t="s">
        <v>1708</v>
      </c>
      <c r="C236" s="601" t="s">
        <v>705</v>
      </c>
      <c r="D236" s="601" t="s">
        <v>657</v>
      </c>
      <c r="E236" s="602">
        <v>0</v>
      </c>
      <c r="F236" s="602">
        <v>51637607.579999998</v>
      </c>
      <c r="G236" s="602">
        <v>0</v>
      </c>
      <c r="H236" s="602">
        <v>51637607.579999998</v>
      </c>
      <c r="I236" s="602">
        <v>0</v>
      </c>
      <c r="J236" s="602">
        <v>686464.95</v>
      </c>
      <c r="K236" s="602">
        <v>0</v>
      </c>
      <c r="L236" s="602">
        <v>686464.95</v>
      </c>
      <c r="M236" s="549" t="s">
        <v>2</v>
      </c>
      <c r="N236" s="621" t="s">
        <v>575</v>
      </c>
    </row>
    <row r="237" spans="1:14" ht="14.5">
      <c r="A237" s="552" t="s">
        <v>1356</v>
      </c>
      <c r="B237" s="553" t="s">
        <v>1361</v>
      </c>
      <c r="C237" s="601" t="s">
        <v>1130</v>
      </c>
      <c r="D237" s="601" t="s">
        <v>744</v>
      </c>
      <c r="E237" s="602">
        <v>0</v>
      </c>
      <c r="F237" s="602">
        <v>3078937.57</v>
      </c>
      <c r="G237" s="602">
        <v>0</v>
      </c>
      <c r="H237" s="602">
        <v>3078937.57</v>
      </c>
      <c r="I237" s="602">
        <v>0</v>
      </c>
      <c r="J237" s="602">
        <v>36675.85</v>
      </c>
      <c r="K237" s="602">
        <v>0</v>
      </c>
      <c r="L237" s="602">
        <v>36675.85</v>
      </c>
      <c r="M237" s="549" t="s">
        <v>2</v>
      </c>
      <c r="N237" s="621" t="s">
        <v>15</v>
      </c>
    </row>
    <row r="238" spans="1:14" ht="14.5">
      <c r="A238" s="552" t="s">
        <v>1356</v>
      </c>
      <c r="B238" s="553" t="s">
        <v>1709</v>
      </c>
      <c r="C238" s="601" t="s">
        <v>504</v>
      </c>
      <c r="D238" s="601" t="s">
        <v>145</v>
      </c>
      <c r="E238" s="602">
        <v>0</v>
      </c>
      <c r="F238" s="602">
        <v>5580597.4500000002</v>
      </c>
      <c r="G238" s="602">
        <v>1091251.6000000001</v>
      </c>
      <c r="H238" s="602">
        <v>4489345.8499999996</v>
      </c>
      <c r="I238" s="602">
        <v>0</v>
      </c>
      <c r="J238" s="602">
        <v>65787.31</v>
      </c>
      <c r="K238" s="602">
        <v>12940.33</v>
      </c>
      <c r="L238" s="602">
        <v>52846.98</v>
      </c>
      <c r="M238" s="549" t="s">
        <v>887</v>
      </c>
      <c r="N238" s="621" t="s">
        <v>575</v>
      </c>
    </row>
    <row r="239" spans="1:14" ht="14.5">
      <c r="A239" s="552" t="s">
        <v>1356</v>
      </c>
      <c r="B239" s="553" t="s">
        <v>1710</v>
      </c>
      <c r="C239" s="601" t="s">
        <v>631</v>
      </c>
      <c r="D239" s="601" t="s">
        <v>505</v>
      </c>
      <c r="E239" s="602">
        <v>0</v>
      </c>
      <c r="F239" s="602">
        <v>18751</v>
      </c>
      <c r="G239" s="602">
        <v>18751</v>
      </c>
      <c r="H239" s="602">
        <v>0</v>
      </c>
      <c r="I239" s="602">
        <v>0</v>
      </c>
      <c r="J239" s="602">
        <v>220.73</v>
      </c>
      <c r="K239" s="602">
        <v>220.73</v>
      </c>
      <c r="L239" s="602">
        <v>0</v>
      </c>
      <c r="M239" s="549" t="s">
        <v>887</v>
      </c>
      <c r="N239" s="621" t="s">
        <v>575</v>
      </c>
    </row>
    <row r="240" spans="1:14" ht="14.5">
      <c r="A240" s="552" t="s">
        <v>1356</v>
      </c>
      <c r="B240" s="553" t="s">
        <v>1711</v>
      </c>
      <c r="C240" s="601" t="s">
        <v>506</v>
      </c>
      <c r="D240" s="601" t="s">
        <v>29</v>
      </c>
      <c r="E240" s="602">
        <v>0</v>
      </c>
      <c r="F240" s="602">
        <v>93803016.939999998</v>
      </c>
      <c r="G240" s="602">
        <v>6606321.8399999999</v>
      </c>
      <c r="H240" s="602">
        <v>87196695.099999994</v>
      </c>
      <c r="I240" s="602">
        <v>0</v>
      </c>
      <c r="J240" s="602">
        <v>1115084.6200000001</v>
      </c>
      <c r="K240" s="602">
        <v>78693.53</v>
      </c>
      <c r="L240" s="602">
        <v>1036391.09</v>
      </c>
      <c r="M240" s="549" t="s">
        <v>888</v>
      </c>
      <c r="N240" s="621" t="s">
        <v>15</v>
      </c>
    </row>
    <row r="241" spans="1:14" ht="14.5">
      <c r="A241" s="552" t="s">
        <v>1356</v>
      </c>
      <c r="B241" s="553" t="s">
        <v>1712</v>
      </c>
      <c r="C241" s="601" t="s">
        <v>507</v>
      </c>
      <c r="D241" s="601" t="s">
        <v>146</v>
      </c>
      <c r="E241" s="602">
        <v>0</v>
      </c>
      <c r="F241" s="602">
        <v>1548608.65</v>
      </c>
      <c r="G241" s="602">
        <v>1212808.6499999999</v>
      </c>
      <c r="H241" s="602">
        <v>335800</v>
      </c>
      <c r="I241" s="602">
        <v>0</v>
      </c>
      <c r="J241" s="602">
        <v>18303.650000000001</v>
      </c>
      <c r="K241" s="602">
        <v>14303.65</v>
      </c>
      <c r="L241" s="602">
        <v>4000</v>
      </c>
      <c r="M241" s="549" t="s">
        <v>888</v>
      </c>
      <c r="N241" s="621" t="s">
        <v>15</v>
      </c>
    </row>
    <row r="242" spans="1:14" ht="14.5">
      <c r="A242" s="552" t="s">
        <v>1356</v>
      </c>
      <c r="B242" s="553" t="s">
        <v>1713</v>
      </c>
      <c r="C242" s="601" t="s">
        <v>508</v>
      </c>
      <c r="D242" s="601" t="s">
        <v>63</v>
      </c>
      <c r="E242" s="602">
        <v>0</v>
      </c>
      <c r="F242" s="602">
        <v>255261803.5</v>
      </c>
      <c r="G242" s="602">
        <v>1232642</v>
      </c>
      <c r="H242" s="602">
        <v>254029161.5</v>
      </c>
      <c r="I242" s="602">
        <v>0</v>
      </c>
      <c r="J242" s="602">
        <v>3004847.69</v>
      </c>
      <c r="K242" s="602">
        <v>14510.2</v>
      </c>
      <c r="L242" s="602">
        <v>2990337.49</v>
      </c>
      <c r="M242" s="549" t="s">
        <v>888</v>
      </c>
      <c r="N242" s="621" t="s">
        <v>15</v>
      </c>
    </row>
    <row r="243" spans="1:14" ht="14.5">
      <c r="A243" s="552" t="s">
        <v>1356</v>
      </c>
      <c r="B243" s="553" t="s">
        <v>1714</v>
      </c>
      <c r="C243" s="601" t="s">
        <v>511</v>
      </c>
      <c r="D243" s="601" t="s">
        <v>197</v>
      </c>
      <c r="E243" s="602">
        <v>0</v>
      </c>
      <c r="F243" s="602">
        <v>6650060.5</v>
      </c>
      <c r="G243" s="602">
        <v>0</v>
      </c>
      <c r="H243" s="602">
        <v>6650060.5</v>
      </c>
      <c r="I243" s="602">
        <v>0</v>
      </c>
      <c r="J243" s="602">
        <v>78282.02</v>
      </c>
      <c r="K243" s="602">
        <v>0</v>
      </c>
      <c r="L243" s="602">
        <v>78282.02</v>
      </c>
      <c r="M243" s="549" t="s">
        <v>888</v>
      </c>
      <c r="N243" s="621" t="s">
        <v>15</v>
      </c>
    </row>
    <row r="244" spans="1:14" ht="14.5">
      <c r="A244" s="552" t="s">
        <v>1356</v>
      </c>
      <c r="B244" s="553" t="s">
        <v>1715</v>
      </c>
      <c r="C244" s="601" t="s">
        <v>633</v>
      </c>
      <c r="D244" s="601" t="s">
        <v>610</v>
      </c>
      <c r="E244" s="602">
        <v>0</v>
      </c>
      <c r="F244" s="602">
        <v>1828645</v>
      </c>
      <c r="G244" s="602">
        <v>0</v>
      </c>
      <c r="H244" s="602">
        <v>1828645</v>
      </c>
      <c r="I244" s="602">
        <v>0</v>
      </c>
      <c r="J244" s="602">
        <v>21526.11</v>
      </c>
      <c r="K244" s="602">
        <v>0</v>
      </c>
      <c r="L244" s="602">
        <v>21526.11</v>
      </c>
      <c r="M244" s="549" t="s">
        <v>885</v>
      </c>
      <c r="N244" s="621" t="s">
        <v>15</v>
      </c>
    </row>
    <row r="245" spans="1:14" ht="14.5">
      <c r="A245" s="552" t="s">
        <v>1356</v>
      </c>
      <c r="B245" s="553" t="s">
        <v>1716</v>
      </c>
      <c r="C245" s="601" t="s">
        <v>512</v>
      </c>
      <c r="D245" s="601" t="s">
        <v>19</v>
      </c>
      <c r="E245" s="602">
        <v>0</v>
      </c>
      <c r="F245" s="602">
        <v>25565573</v>
      </c>
      <c r="G245" s="602">
        <v>0</v>
      </c>
      <c r="H245" s="602">
        <v>25565573</v>
      </c>
      <c r="I245" s="602">
        <v>0</v>
      </c>
      <c r="J245" s="602">
        <v>300948.47999999998</v>
      </c>
      <c r="K245" s="602">
        <v>0</v>
      </c>
      <c r="L245" s="602">
        <v>300948.47999999998</v>
      </c>
      <c r="M245" s="549" t="s">
        <v>888</v>
      </c>
      <c r="N245" s="621" t="s">
        <v>15</v>
      </c>
    </row>
    <row r="246" spans="1:14" ht="14.5">
      <c r="A246" s="552" t="s">
        <v>1356</v>
      </c>
      <c r="B246" s="553" t="s">
        <v>1717</v>
      </c>
      <c r="C246" s="601" t="s">
        <v>513</v>
      </c>
      <c r="D246" s="601" t="s">
        <v>147</v>
      </c>
      <c r="E246" s="602">
        <v>0</v>
      </c>
      <c r="F246" s="602">
        <v>8127959</v>
      </c>
      <c r="G246" s="602">
        <v>727288</v>
      </c>
      <c r="H246" s="602">
        <v>7400671</v>
      </c>
      <c r="I246" s="602">
        <v>0</v>
      </c>
      <c r="J246" s="602">
        <v>95679.55</v>
      </c>
      <c r="K246" s="602">
        <v>8561.6</v>
      </c>
      <c r="L246" s="602">
        <v>87117.95</v>
      </c>
      <c r="M246" s="549" t="s">
        <v>888</v>
      </c>
      <c r="N246" s="621" t="s">
        <v>15</v>
      </c>
    </row>
    <row r="247" spans="1:14" ht="14.5">
      <c r="A247" s="552" t="s">
        <v>1356</v>
      </c>
      <c r="B247" s="553" t="s">
        <v>1718</v>
      </c>
      <c r="C247" s="601" t="s">
        <v>514</v>
      </c>
      <c r="D247" s="601" t="s">
        <v>299</v>
      </c>
      <c r="E247" s="602">
        <v>0</v>
      </c>
      <c r="F247" s="602">
        <v>5460083.8600000003</v>
      </c>
      <c r="G247" s="602">
        <v>5388768.5999999996</v>
      </c>
      <c r="H247" s="602">
        <v>71315.259999999995</v>
      </c>
      <c r="I247" s="602">
        <v>0</v>
      </c>
      <c r="J247" s="602">
        <v>64875.58</v>
      </c>
      <c r="K247" s="602">
        <v>64092.73</v>
      </c>
      <c r="L247" s="602">
        <v>782.85</v>
      </c>
      <c r="M247" s="549" t="s">
        <v>926</v>
      </c>
      <c r="N247" s="621" t="s">
        <v>15</v>
      </c>
    </row>
    <row r="248" spans="1:14" ht="14.5">
      <c r="A248" s="552" t="s">
        <v>1356</v>
      </c>
      <c r="B248" s="553" t="s">
        <v>1719</v>
      </c>
      <c r="C248" s="601" t="s">
        <v>515</v>
      </c>
      <c r="D248" s="601" t="s">
        <v>300</v>
      </c>
      <c r="E248" s="602">
        <v>0</v>
      </c>
      <c r="F248" s="602">
        <v>45051781</v>
      </c>
      <c r="G248" s="602">
        <v>12688359</v>
      </c>
      <c r="H248" s="602">
        <v>32363422</v>
      </c>
      <c r="I248" s="602">
        <v>0</v>
      </c>
      <c r="J248" s="602">
        <v>530330.15</v>
      </c>
      <c r="K248" s="602">
        <v>149362.46</v>
      </c>
      <c r="L248" s="602">
        <v>380967.69</v>
      </c>
      <c r="M248" s="549" t="s">
        <v>1480</v>
      </c>
      <c r="N248" s="621" t="s">
        <v>15</v>
      </c>
    </row>
    <row r="249" spans="1:14" ht="14.5">
      <c r="A249" s="552" t="s">
        <v>1356</v>
      </c>
      <c r="B249" s="553" t="s">
        <v>1720</v>
      </c>
      <c r="C249" s="601" t="s">
        <v>516</v>
      </c>
      <c r="D249" s="601" t="s">
        <v>148</v>
      </c>
      <c r="E249" s="602">
        <v>0</v>
      </c>
      <c r="F249" s="602">
        <v>4280591.12</v>
      </c>
      <c r="G249" s="602">
        <v>1065868.76</v>
      </c>
      <c r="H249" s="602">
        <v>3214722.36</v>
      </c>
      <c r="I249" s="602">
        <v>0</v>
      </c>
      <c r="J249" s="602">
        <v>50544.21</v>
      </c>
      <c r="K249" s="602">
        <v>12688.31</v>
      </c>
      <c r="L249" s="602">
        <v>37855.9</v>
      </c>
      <c r="M249" s="549" t="s">
        <v>246</v>
      </c>
      <c r="N249" s="621" t="s">
        <v>13</v>
      </c>
    </row>
    <row r="250" spans="1:14" ht="14.5">
      <c r="A250" s="552" t="s">
        <v>1356</v>
      </c>
      <c r="B250" s="553" t="s">
        <v>1721</v>
      </c>
      <c r="C250" s="601" t="s">
        <v>634</v>
      </c>
      <c r="D250" s="601" t="s">
        <v>149</v>
      </c>
      <c r="E250" s="602">
        <v>0</v>
      </c>
      <c r="F250" s="602">
        <v>6481064</v>
      </c>
      <c r="G250" s="602">
        <v>3549933.58</v>
      </c>
      <c r="H250" s="602">
        <v>2931130.42</v>
      </c>
      <c r="I250" s="602">
        <v>0</v>
      </c>
      <c r="J250" s="602">
        <v>72416.929999999993</v>
      </c>
      <c r="K250" s="602">
        <v>40313.74</v>
      </c>
      <c r="L250" s="602">
        <v>32103.19</v>
      </c>
      <c r="M250" s="549" t="s">
        <v>564</v>
      </c>
      <c r="N250" s="621" t="s">
        <v>15</v>
      </c>
    </row>
    <row r="251" spans="1:14" ht="14.5">
      <c r="A251" s="552" t="s">
        <v>1356</v>
      </c>
      <c r="B251" s="553" t="s">
        <v>1722</v>
      </c>
      <c r="C251" s="601" t="s">
        <v>517</v>
      </c>
      <c r="D251" s="601" t="s">
        <v>64</v>
      </c>
      <c r="E251" s="602">
        <v>0</v>
      </c>
      <c r="F251" s="602">
        <v>3286517.4</v>
      </c>
      <c r="G251" s="602">
        <v>751475.35</v>
      </c>
      <c r="H251" s="602">
        <v>2535042.0499999998</v>
      </c>
      <c r="I251" s="602">
        <v>0</v>
      </c>
      <c r="J251" s="602">
        <v>38756.199999999997</v>
      </c>
      <c r="K251" s="602">
        <v>8921.69</v>
      </c>
      <c r="L251" s="602">
        <v>29834.51</v>
      </c>
      <c r="M251" s="549" t="s">
        <v>247</v>
      </c>
      <c r="N251" s="621" t="s">
        <v>15</v>
      </c>
    </row>
    <row r="252" spans="1:14" ht="14.5">
      <c r="A252" s="552" t="s">
        <v>1356</v>
      </c>
      <c r="B252" s="553" t="s">
        <v>1723</v>
      </c>
      <c r="C252" s="601" t="s">
        <v>518</v>
      </c>
      <c r="D252" s="601" t="s">
        <v>150</v>
      </c>
      <c r="E252" s="602">
        <v>0</v>
      </c>
      <c r="F252" s="602">
        <v>21880388.84</v>
      </c>
      <c r="G252" s="602">
        <v>10182046.85</v>
      </c>
      <c r="H252" s="602">
        <v>11698341.99</v>
      </c>
      <c r="I252" s="602">
        <v>0</v>
      </c>
      <c r="J252" s="602">
        <v>259128.62</v>
      </c>
      <c r="K252" s="602">
        <v>121259.52</v>
      </c>
      <c r="L252" s="602">
        <v>137869.1</v>
      </c>
      <c r="M252" s="549" t="s">
        <v>884</v>
      </c>
      <c r="N252" s="621" t="s">
        <v>15</v>
      </c>
    </row>
    <row r="253" spans="1:14" ht="14.5">
      <c r="A253" s="552" t="s">
        <v>1356</v>
      </c>
      <c r="B253" s="553" t="s">
        <v>1724</v>
      </c>
      <c r="C253" s="601" t="s">
        <v>519</v>
      </c>
      <c r="D253" s="601" t="s">
        <v>151</v>
      </c>
      <c r="E253" s="602">
        <v>0</v>
      </c>
      <c r="F253" s="602">
        <v>1169808.3</v>
      </c>
      <c r="G253" s="602">
        <v>15000</v>
      </c>
      <c r="H253" s="602">
        <v>1154808.3</v>
      </c>
      <c r="I253" s="602">
        <v>0</v>
      </c>
      <c r="J253" s="602">
        <v>13853.08</v>
      </c>
      <c r="K253" s="602">
        <v>176.57</v>
      </c>
      <c r="L253" s="602">
        <v>13676.51</v>
      </c>
      <c r="M253" s="549" t="s">
        <v>924</v>
      </c>
      <c r="N253" s="621" t="s">
        <v>15</v>
      </c>
    </row>
    <row r="254" spans="1:14" ht="14.5">
      <c r="A254" s="552" t="s">
        <v>1356</v>
      </c>
      <c r="B254" s="710" t="s">
        <v>1725</v>
      </c>
      <c r="C254" s="601" t="s">
        <v>520</v>
      </c>
      <c r="D254" s="601" t="s">
        <v>152</v>
      </c>
      <c r="E254" s="602">
        <v>0</v>
      </c>
      <c r="F254" s="602">
        <v>35666902.119999997</v>
      </c>
      <c r="G254" s="602">
        <v>27526682.52</v>
      </c>
      <c r="H254" s="602">
        <v>8140219.5999999996</v>
      </c>
      <c r="I254" s="602">
        <v>0</v>
      </c>
      <c r="J254" s="602">
        <v>422383.06</v>
      </c>
      <c r="K254" s="602">
        <v>325841.89</v>
      </c>
      <c r="L254" s="602">
        <v>96541.17</v>
      </c>
      <c r="M254" s="549" t="s">
        <v>885</v>
      </c>
      <c r="N254" s="621" t="s">
        <v>15</v>
      </c>
    </row>
    <row r="255" spans="1:14" ht="14.5">
      <c r="A255" s="552" t="s">
        <v>1356</v>
      </c>
      <c r="B255" s="710" t="s">
        <v>1726</v>
      </c>
      <c r="C255" s="601" t="s">
        <v>521</v>
      </c>
      <c r="D255" s="601" t="s">
        <v>153</v>
      </c>
      <c r="E255" s="602">
        <v>0</v>
      </c>
      <c r="F255" s="602">
        <v>3764555.42</v>
      </c>
      <c r="G255" s="602">
        <v>1330003.6599999999</v>
      </c>
      <c r="H255" s="602">
        <v>2434551.7599999998</v>
      </c>
      <c r="I255" s="602">
        <v>0</v>
      </c>
      <c r="J255" s="602">
        <v>44477.53</v>
      </c>
      <c r="K255" s="602">
        <v>15785.62</v>
      </c>
      <c r="L255" s="602">
        <v>28691.91</v>
      </c>
      <c r="M255" s="549" t="s">
        <v>927</v>
      </c>
      <c r="N255" s="621" t="s">
        <v>15</v>
      </c>
    </row>
    <row r="256" spans="1:14" ht="14.5">
      <c r="A256" s="552" t="s">
        <v>1356</v>
      </c>
      <c r="B256" s="553" t="s">
        <v>1727</v>
      </c>
      <c r="C256" s="601" t="s">
        <v>522</v>
      </c>
      <c r="D256" s="601" t="s">
        <v>154</v>
      </c>
      <c r="E256" s="602">
        <v>0</v>
      </c>
      <c r="F256" s="602">
        <v>1955700.11</v>
      </c>
      <c r="G256" s="602">
        <v>1523095.61</v>
      </c>
      <c r="H256" s="602">
        <v>432604.5</v>
      </c>
      <c r="I256" s="602">
        <v>0</v>
      </c>
      <c r="J256" s="602">
        <v>23254.91</v>
      </c>
      <c r="K256" s="602">
        <v>18142.71</v>
      </c>
      <c r="L256" s="602">
        <v>5112.2</v>
      </c>
      <c r="M256" s="549" t="s">
        <v>925</v>
      </c>
      <c r="N256" s="621" t="s">
        <v>15</v>
      </c>
    </row>
    <row r="257" spans="1:14" ht="14.5">
      <c r="A257" s="552" t="s">
        <v>1356</v>
      </c>
      <c r="B257" s="553" t="s">
        <v>1728</v>
      </c>
      <c r="C257" s="601" t="s">
        <v>523</v>
      </c>
      <c r="D257" s="601" t="s">
        <v>155</v>
      </c>
      <c r="E257" s="602">
        <v>0</v>
      </c>
      <c r="F257" s="602">
        <v>108500</v>
      </c>
      <c r="G257" s="602">
        <v>22000</v>
      </c>
      <c r="H257" s="602">
        <v>86500</v>
      </c>
      <c r="I257" s="602">
        <v>0</v>
      </c>
      <c r="J257" s="602">
        <v>1277.22</v>
      </c>
      <c r="K257" s="602">
        <v>258.98</v>
      </c>
      <c r="L257" s="602">
        <v>1018.24</v>
      </c>
      <c r="M257" s="549" t="s">
        <v>885</v>
      </c>
      <c r="N257" s="621" t="s">
        <v>15</v>
      </c>
    </row>
    <row r="258" spans="1:14" ht="14.5">
      <c r="A258" s="552" t="s">
        <v>1356</v>
      </c>
      <c r="B258" s="553" t="s">
        <v>1729</v>
      </c>
      <c r="C258" s="601" t="s">
        <v>524</v>
      </c>
      <c r="D258" s="601" t="s">
        <v>156</v>
      </c>
      <c r="E258" s="602">
        <v>0</v>
      </c>
      <c r="F258" s="602">
        <v>2271424.5</v>
      </c>
      <c r="G258" s="602">
        <v>794942.79</v>
      </c>
      <c r="H258" s="602">
        <v>1476481.71</v>
      </c>
      <c r="I258" s="602">
        <v>0</v>
      </c>
      <c r="J258" s="602">
        <v>26821.14</v>
      </c>
      <c r="K258" s="602">
        <v>9428.25</v>
      </c>
      <c r="L258" s="602">
        <v>17392.89</v>
      </c>
      <c r="M258" s="549" t="s">
        <v>887</v>
      </c>
      <c r="N258" s="621" t="s">
        <v>15</v>
      </c>
    </row>
    <row r="259" spans="1:14" ht="14.5">
      <c r="A259" s="552" t="s">
        <v>1356</v>
      </c>
      <c r="B259" s="710" t="s">
        <v>1730</v>
      </c>
      <c r="C259" s="601" t="s">
        <v>525</v>
      </c>
      <c r="D259" s="601" t="s">
        <v>157</v>
      </c>
      <c r="E259" s="602">
        <v>0</v>
      </c>
      <c r="F259" s="602">
        <v>3596482.34</v>
      </c>
      <c r="G259" s="602">
        <v>1740979.06</v>
      </c>
      <c r="H259" s="602">
        <v>1855503.28</v>
      </c>
      <c r="I259" s="602">
        <v>0</v>
      </c>
      <c r="J259" s="602">
        <v>42687.94</v>
      </c>
      <c r="K259" s="602">
        <v>20738.169999999998</v>
      </c>
      <c r="L259" s="602">
        <v>21949.77</v>
      </c>
      <c r="M259" s="549" t="s">
        <v>928</v>
      </c>
      <c r="N259" s="621" t="s">
        <v>15</v>
      </c>
    </row>
    <row r="260" spans="1:14" ht="14.5">
      <c r="A260" s="552" t="s">
        <v>1356</v>
      </c>
      <c r="B260" s="553" t="s">
        <v>1731</v>
      </c>
      <c r="C260" s="601" t="s">
        <v>526</v>
      </c>
      <c r="D260" s="601" t="s">
        <v>158</v>
      </c>
      <c r="E260" s="602">
        <v>0</v>
      </c>
      <c r="F260" s="602">
        <v>15309607.560000001</v>
      </c>
      <c r="G260" s="602">
        <v>11774143.869999999</v>
      </c>
      <c r="H260" s="602">
        <v>3535463.69</v>
      </c>
      <c r="I260" s="602">
        <v>0</v>
      </c>
      <c r="J260" s="602">
        <v>181306.75</v>
      </c>
      <c r="K260" s="602">
        <v>139842.03</v>
      </c>
      <c r="L260" s="602">
        <v>41464.720000000001</v>
      </c>
      <c r="M260" s="549" t="s">
        <v>886</v>
      </c>
      <c r="N260" s="621" t="s">
        <v>15</v>
      </c>
    </row>
    <row r="261" spans="1:14" ht="14.5">
      <c r="A261" s="552" t="s">
        <v>1356</v>
      </c>
      <c r="B261" s="553" t="s">
        <v>1732</v>
      </c>
      <c r="C261" s="601" t="s">
        <v>527</v>
      </c>
      <c r="D261" s="601" t="s">
        <v>159</v>
      </c>
      <c r="E261" s="602">
        <v>0</v>
      </c>
      <c r="F261" s="602">
        <v>25574113.969999999</v>
      </c>
      <c r="G261" s="602">
        <v>15179126.189999999</v>
      </c>
      <c r="H261" s="602">
        <v>10394987.779999999</v>
      </c>
      <c r="I261" s="602">
        <v>0</v>
      </c>
      <c r="J261" s="602">
        <v>304004.88</v>
      </c>
      <c r="K261" s="602">
        <v>180731.35</v>
      </c>
      <c r="L261" s="602">
        <v>123273.53</v>
      </c>
      <c r="M261" s="549" t="s">
        <v>929</v>
      </c>
      <c r="N261" s="621" t="s">
        <v>15</v>
      </c>
    </row>
    <row r="262" spans="1:14" ht="14.5">
      <c r="A262" s="552" t="s">
        <v>1356</v>
      </c>
      <c r="B262" s="553" t="s">
        <v>1733</v>
      </c>
      <c r="C262" s="601" t="s">
        <v>528</v>
      </c>
      <c r="D262" s="601" t="s">
        <v>160</v>
      </c>
      <c r="E262" s="602">
        <v>0</v>
      </c>
      <c r="F262" s="602">
        <v>568191</v>
      </c>
      <c r="G262" s="602">
        <v>174681</v>
      </c>
      <c r="H262" s="602">
        <v>393510</v>
      </c>
      <c r="I262" s="602">
        <v>0</v>
      </c>
      <c r="J262" s="602">
        <v>6698.42</v>
      </c>
      <c r="K262" s="602">
        <v>2058.3000000000002</v>
      </c>
      <c r="L262" s="602">
        <v>4640.12</v>
      </c>
      <c r="M262" s="549" t="s">
        <v>529</v>
      </c>
      <c r="N262" s="621" t="s">
        <v>15</v>
      </c>
    </row>
    <row r="263" spans="1:14" ht="14.5">
      <c r="A263" s="552" t="s">
        <v>1356</v>
      </c>
      <c r="B263" s="553" t="s">
        <v>1734</v>
      </c>
      <c r="C263" s="601" t="s">
        <v>530</v>
      </c>
      <c r="D263" s="601" t="s">
        <v>161</v>
      </c>
      <c r="E263" s="602">
        <v>0</v>
      </c>
      <c r="F263" s="602">
        <v>3320629.32</v>
      </c>
      <c r="G263" s="602">
        <v>539192.72</v>
      </c>
      <c r="H263" s="602">
        <v>2781436.6</v>
      </c>
      <c r="I263" s="602">
        <v>0</v>
      </c>
      <c r="J263" s="602">
        <v>39154.89</v>
      </c>
      <c r="K263" s="602">
        <v>6410.31</v>
      </c>
      <c r="L263" s="602">
        <v>32744.58</v>
      </c>
      <c r="M263" s="549" t="s">
        <v>926</v>
      </c>
      <c r="N263" s="621" t="s">
        <v>15</v>
      </c>
    </row>
    <row r="264" spans="1:14" ht="14.5">
      <c r="A264" s="552" t="s">
        <v>1356</v>
      </c>
      <c r="B264" s="553" t="s">
        <v>1735</v>
      </c>
      <c r="C264" s="601" t="s">
        <v>531</v>
      </c>
      <c r="D264" s="601" t="s">
        <v>162</v>
      </c>
      <c r="E264" s="602">
        <v>0</v>
      </c>
      <c r="F264" s="602">
        <v>632547.49</v>
      </c>
      <c r="G264" s="602">
        <v>373412.13</v>
      </c>
      <c r="H264" s="602">
        <v>259135.35999999999</v>
      </c>
      <c r="I264" s="602">
        <v>0</v>
      </c>
      <c r="J264" s="602">
        <v>7489.05</v>
      </c>
      <c r="K264" s="602">
        <v>4448.03</v>
      </c>
      <c r="L264" s="602">
        <v>3041.02</v>
      </c>
      <c r="M264" s="549" t="s">
        <v>930</v>
      </c>
      <c r="N264" s="621" t="s">
        <v>15</v>
      </c>
    </row>
    <row r="265" spans="1:14" ht="14.5">
      <c r="A265" s="552" t="s">
        <v>1356</v>
      </c>
      <c r="B265" s="553" t="s">
        <v>1736</v>
      </c>
      <c r="C265" s="601" t="s">
        <v>532</v>
      </c>
      <c r="D265" s="601" t="s">
        <v>163</v>
      </c>
      <c r="E265" s="602">
        <v>0</v>
      </c>
      <c r="F265" s="602">
        <v>1342306.75</v>
      </c>
      <c r="G265" s="602">
        <v>85482.09</v>
      </c>
      <c r="H265" s="602">
        <v>1256824.6599999999</v>
      </c>
      <c r="I265" s="602">
        <v>0</v>
      </c>
      <c r="J265" s="602">
        <v>15873</v>
      </c>
      <c r="K265" s="602">
        <v>1018.25</v>
      </c>
      <c r="L265" s="602">
        <v>14854.75</v>
      </c>
      <c r="M265" s="549" t="s">
        <v>924</v>
      </c>
      <c r="N265" s="621" t="s">
        <v>15</v>
      </c>
    </row>
    <row r="266" spans="1:14" ht="14.5">
      <c r="A266" s="552" t="s">
        <v>1356</v>
      </c>
      <c r="B266" s="553" t="s">
        <v>1737</v>
      </c>
      <c r="C266" s="601" t="s">
        <v>533</v>
      </c>
      <c r="D266" s="601" t="s">
        <v>164</v>
      </c>
      <c r="E266" s="602">
        <v>0</v>
      </c>
      <c r="F266" s="602">
        <v>1763605.62</v>
      </c>
      <c r="G266" s="602">
        <v>20</v>
      </c>
      <c r="H266" s="602">
        <v>1763585.62</v>
      </c>
      <c r="I266" s="602">
        <v>0</v>
      </c>
      <c r="J266" s="602">
        <v>20760.5</v>
      </c>
      <c r="K266" s="602">
        <v>0.24</v>
      </c>
      <c r="L266" s="602">
        <v>20760.259999999998</v>
      </c>
      <c r="M266" s="549" t="s">
        <v>924</v>
      </c>
      <c r="N266" s="621" t="s">
        <v>15</v>
      </c>
    </row>
    <row r="267" spans="1:14" ht="14.5">
      <c r="A267" s="552" t="s">
        <v>1356</v>
      </c>
      <c r="B267" s="553" t="s">
        <v>1738</v>
      </c>
      <c r="C267" s="601" t="s">
        <v>534</v>
      </c>
      <c r="D267" s="601" t="s">
        <v>165</v>
      </c>
      <c r="E267" s="602">
        <v>0</v>
      </c>
      <c r="F267" s="602">
        <v>10087724.16</v>
      </c>
      <c r="G267" s="602">
        <v>2935580.39</v>
      </c>
      <c r="H267" s="602">
        <v>7152143.7699999996</v>
      </c>
      <c r="I267" s="602">
        <v>0</v>
      </c>
      <c r="J267" s="602">
        <v>119160.6</v>
      </c>
      <c r="K267" s="602">
        <v>34968.199999999997</v>
      </c>
      <c r="L267" s="602">
        <v>84192.4</v>
      </c>
      <c r="M267" s="549" t="s">
        <v>929</v>
      </c>
      <c r="N267" s="621" t="s">
        <v>15</v>
      </c>
    </row>
    <row r="268" spans="1:14" ht="14.5">
      <c r="A268" s="552" t="s">
        <v>1356</v>
      </c>
      <c r="B268" s="553" t="s">
        <v>1315</v>
      </c>
      <c r="C268" s="601" t="s">
        <v>535</v>
      </c>
      <c r="D268" s="601" t="s">
        <v>166</v>
      </c>
      <c r="E268" s="602">
        <v>0</v>
      </c>
      <c r="F268" s="602">
        <v>20000</v>
      </c>
      <c r="G268" s="602">
        <v>0</v>
      </c>
      <c r="H268" s="602">
        <v>20000</v>
      </c>
      <c r="I268" s="602">
        <v>0</v>
      </c>
      <c r="J268" s="602">
        <v>236.69</v>
      </c>
      <c r="K268" s="602">
        <v>0</v>
      </c>
      <c r="L268" s="602">
        <v>236.69</v>
      </c>
      <c r="M268" s="549" t="s">
        <v>926</v>
      </c>
      <c r="N268" s="621" t="s">
        <v>15</v>
      </c>
    </row>
    <row r="269" spans="1:14" ht="14.5">
      <c r="A269" s="552" t="s">
        <v>1356</v>
      </c>
      <c r="B269" s="553" t="s">
        <v>1739</v>
      </c>
      <c r="C269" s="601" t="s">
        <v>537</v>
      </c>
      <c r="D269" s="601" t="s">
        <v>168</v>
      </c>
      <c r="E269" s="602">
        <v>0</v>
      </c>
      <c r="F269" s="602">
        <v>2748.5</v>
      </c>
      <c r="G269" s="602">
        <v>4394.84</v>
      </c>
      <c r="H269" s="602">
        <v>-1646.34</v>
      </c>
      <c r="I269" s="602">
        <v>0</v>
      </c>
      <c r="J269" s="602">
        <v>32.74</v>
      </c>
      <c r="K269" s="602">
        <v>52.35</v>
      </c>
      <c r="L269" s="602">
        <v>-19.61</v>
      </c>
      <c r="M269" s="549" t="s">
        <v>1158</v>
      </c>
      <c r="N269" s="621" t="s">
        <v>210</v>
      </c>
    </row>
    <row r="270" spans="1:14" ht="14.5">
      <c r="A270" s="552" t="s">
        <v>1356</v>
      </c>
      <c r="B270" s="553" t="s">
        <v>1740</v>
      </c>
      <c r="C270" s="601" t="s">
        <v>538</v>
      </c>
      <c r="D270" s="601" t="s">
        <v>169</v>
      </c>
      <c r="E270" s="602">
        <v>0</v>
      </c>
      <c r="F270" s="602">
        <v>10319.84</v>
      </c>
      <c r="G270" s="602">
        <v>1129.8399999999999</v>
      </c>
      <c r="H270" s="602">
        <v>9190</v>
      </c>
      <c r="I270" s="602">
        <v>0</v>
      </c>
      <c r="J270" s="602">
        <v>121.49</v>
      </c>
      <c r="K270" s="602">
        <v>13.3</v>
      </c>
      <c r="L270" s="602">
        <v>108.19</v>
      </c>
      <c r="M270" s="549" t="s">
        <v>927</v>
      </c>
      <c r="N270" s="621" t="s">
        <v>15</v>
      </c>
    </row>
    <row r="271" spans="1:14" ht="14.5">
      <c r="A271" s="552" t="s">
        <v>1356</v>
      </c>
      <c r="B271" s="553" t="s">
        <v>1741</v>
      </c>
      <c r="C271" s="601" t="s">
        <v>1132</v>
      </c>
      <c r="D271" s="601" t="s">
        <v>710</v>
      </c>
      <c r="E271" s="602">
        <v>0</v>
      </c>
      <c r="F271" s="602">
        <v>593330</v>
      </c>
      <c r="G271" s="602">
        <v>0</v>
      </c>
      <c r="H271" s="602">
        <v>593330</v>
      </c>
      <c r="I271" s="602">
        <v>0</v>
      </c>
      <c r="J271" s="602">
        <v>6984.46</v>
      </c>
      <c r="K271" s="602">
        <v>0</v>
      </c>
      <c r="L271" s="602">
        <v>6984.46</v>
      </c>
      <c r="M271" s="549" t="s">
        <v>706</v>
      </c>
      <c r="N271" s="621" t="s">
        <v>707</v>
      </c>
    </row>
    <row r="272" spans="1:14" ht="14.5">
      <c r="A272" s="552" t="s">
        <v>1356</v>
      </c>
      <c r="B272" s="553" t="s">
        <v>1742</v>
      </c>
      <c r="C272" s="601" t="s">
        <v>540</v>
      </c>
      <c r="D272" s="601" t="s">
        <v>170</v>
      </c>
      <c r="E272" s="602">
        <v>0</v>
      </c>
      <c r="F272" s="602">
        <v>13100077.84</v>
      </c>
      <c r="G272" s="602">
        <v>6829060.7699999996</v>
      </c>
      <c r="H272" s="602">
        <v>6271017.0700000003</v>
      </c>
      <c r="I272" s="602">
        <v>0</v>
      </c>
      <c r="J272" s="602">
        <v>155171.9</v>
      </c>
      <c r="K272" s="602">
        <v>81250.12</v>
      </c>
      <c r="L272" s="602">
        <v>73921.78</v>
      </c>
      <c r="M272" s="549" t="s">
        <v>680</v>
      </c>
      <c r="N272" s="621" t="s">
        <v>275</v>
      </c>
    </row>
    <row r="273" spans="1:14" ht="14.5">
      <c r="A273" s="552" t="s">
        <v>1356</v>
      </c>
      <c r="B273" s="553" t="s">
        <v>1743</v>
      </c>
      <c r="C273" s="601" t="s">
        <v>541</v>
      </c>
      <c r="D273" s="601" t="s">
        <v>171</v>
      </c>
      <c r="E273" s="602">
        <v>0</v>
      </c>
      <c r="F273" s="602">
        <v>9855988.1699999999</v>
      </c>
      <c r="G273" s="602">
        <v>5266011.5599999996</v>
      </c>
      <c r="H273" s="602">
        <v>4589976.6100000003</v>
      </c>
      <c r="I273" s="602">
        <v>0</v>
      </c>
      <c r="J273" s="602">
        <v>116709.98</v>
      </c>
      <c r="K273" s="602">
        <v>62656.78</v>
      </c>
      <c r="L273" s="602">
        <v>54053.2</v>
      </c>
      <c r="M273" s="549" t="s">
        <v>682</v>
      </c>
      <c r="N273" s="621" t="s">
        <v>275</v>
      </c>
    </row>
    <row r="274" spans="1:14" ht="14.5">
      <c r="A274" s="552" t="s">
        <v>1356</v>
      </c>
      <c r="B274" s="553" t="s">
        <v>1744</v>
      </c>
      <c r="C274" s="601" t="s">
        <v>542</v>
      </c>
      <c r="D274" s="601" t="s">
        <v>65</v>
      </c>
      <c r="E274" s="602">
        <v>0</v>
      </c>
      <c r="F274" s="602">
        <v>48744787.740000002</v>
      </c>
      <c r="G274" s="602">
        <v>24524783.260000002</v>
      </c>
      <c r="H274" s="602">
        <v>24220004.48</v>
      </c>
      <c r="I274" s="602">
        <v>0</v>
      </c>
      <c r="J274" s="602">
        <v>577511.75</v>
      </c>
      <c r="K274" s="602">
        <v>292042.28999999998</v>
      </c>
      <c r="L274" s="602">
        <v>285469.46000000002</v>
      </c>
      <c r="M274" s="549" t="s">
        <v>543</v>
      </c>
      <c r="N274" s="621" t="s">
        <v>275</v>
      </c>
    </row>
    <row r="275" spans="1:14" ht="14.5">
      <c r="A275" s="552" t="s">
        <v>1356</v>
      </c>
      <c r="B275" s="553" t="s">
        <v>1745</v>
      </c>
      <c r="C275" s="601" t="s">
        <v>544</v>
      </c>
      <c r="D275" s="601" t="s">
        <v>172</v>
      </c>
      <c r="E275" s="602">
        <v>0</v>
      </c>
      <c r="F275" s="602">
        <v>37731744.689999998</v>
      </c>
      <c r="G275" s="602">
        <v>2823957.96</v>
      </c>
      <c r="H275" s="602">
        <v>34907786.729999997</v>
      </c>
      <c r="I275" s="602">
        <v>0</v>
      </c>
      <c r="J275" s="602">
        <v>444657.47</v>
      </c>
      <c r="K275" s="602">
        <v>33638.57</v>
      </c>
      <c r="L275" s="602">
        <v>411018.9</v>
      </c>
      <c r="M275" s="549" t="s">
        <v>681</v>
      </c>
      <c r="N275" s="621" t="s">
        <v>275</v>
      </c>
    </row>
    <row r="276" spans="1:14" ht="14.5">
      <c r="A276" s="552" t="s">
        <v>1356</v>
      </c>
      <c r="B276" s="553" t="s">
        <v>1746</v>
      </c>
      <c r="C276" s="601" t="s">
        <v>1133</v>
      </c>
      <c r="D276" s="601" t="s">
        <v>613</v>
      </c>
      <c r="E276" s="602">
        <v>0</v>
      </c>
      <c r="F276" s="602">
        <v>4306167.33</v>
      </c>
      <c r="G276" s="602">
        <v>0</v>
      </c>
      <c r="H276" s="602">
        <v>4306167.33</v>
      </c>
      <c r="I276" s="602">
        <v>0</v>
      </c>
      <c r="J276" s="602">
        <v>50690.64</v>
      </c>
      <c r="K276" s="602">
        <v>0</v>
      </c>
      <c r="L276" s="602">
        <v>50690.64</v>
      </c>
      <c r="M276" s="549" t="s">
        <v>681</v>
      </c>
      <c r="N276" s="621" t="s">
        <v>275</v>
      </c>
    </row>
    <row r="277" spans="1:14" ht="14.5">
      <c r="A277" s="552" t="s">
        <v>1356</v>
      </c>
      <c r="B277" s="553" t="s">
        <v>1747</v>
      </c>
      <c r="C277" s="601" t="s">
        <v>545</v>
      </c>
      <c r="D277" s="601" t="s">
        <v>173</v>
      </c>
      <c r="E277" s="602">
        <v>0</v>
      </c>
      <c r="F277" s="602">
        <v>55074</v>
      </c>
      <c r="G277" s="602">
        <v>10074</v>
      </c>
      <c r="H277" s="602">
        <v>45000</v>
      </c>
      <c r="I277" s="602">
        <v>0</v>
      </c>
      <c r="J277" s="602">
        <v>649.74</v>
      </c>
      <c r="K277" s="602">
        <v>120</v>
      </c>
      <c r="L277" s="602">
        <v>529.74</v>
      </c>
      <c r="M277" s="549" t="s">
        <v>882</v>
      </c>
      <c r="N277" s="621" t="s">
        <v>275</v>
      </c>
    </row>
    <row r="278" spans="1:14" ht="14.5">
      <c r="A278" s="552" t="s">
        <v>1356</v>
      </c>
      <c r="B278" s="553" t="s">
        <v>1748</v>
      </c>
      <c r="C278" s="601" t="s">
        <v>546</v>
      </c>
      <c r="D278" s="601" t="s">
        <v>174</v>
      </c>
      <c r="E278" s="602">
        <v>0</v>
      </c>
      <c r="F278" s="602">
        <v>58950</v>
      </c>
      <c r="G278" s="602">
        <v>0</v>
      </c>
      <c r="H278" s="602">
        <v>58950</v>
      </c>
      <c r="I278" s="602">
        <v>0</v>
      </c>
      <c r="J278" s="602">
        <v>693.94</v>
      </c>
      <c r="K278" s="602">
        <v>0</v>
      </c>
      <c r="L278" s="602">
        <v>693.94</v>
      </c>
      <c r="M278" s="549" t="s">
        <v>882</v>
      </c>
      <c r="N278" s="621" t="s">
        <v>275</v>
      </c>
    </row>
    <row r="279" spans="1:14" ht="14.5">
      <c r="A279" s="552" t="s">
        <v>1356</v>
      </c>
      <c r="B279" s="553" t="s">
        <v>1749</v>
      </c>
      <c r="C279" s="601" t="s">
        <v>547</v>
      </c>
      <c r="D279" s="601" t="s">
        <v>175</v>
      </c>
      <c r="E279" s="602">
        <v>0</v>
      </c>
      <c r="F279" s="602">
        <v>10488071.18</v>
      </c>
      <c r="G279" s="602">
        <v>2771789.42</v>
      </c>
      <c r="H279" s="602">
        <v>7716281.7599999998</v>
      </c>
      <c r="I279" s="602">
        <v>0</v>
      </c>
      <c r="J279" s="602">
        <v>123815.85</v>
      </c>
      <c r="K279" s="602">
        <v>32786.49</v>
      </c>
      <c r="L279" s="602">
        <v>91029.36</v>
      </c>
      <c r="M279" s="549" t="s">
        <v>681</v>
      </c>
      <c r="N279" s="621" t="s">
        <v>275</v>
      </c>
    </row>
    <row r="280" spans="1:14" ht="14.5">
      <c r="A280" s="552" t="s">
        <v>1356</v>
      </c>
      <c r="B280" s="553" t="s">
        <v>1750</v>
      </c>
      <c r="C280" s="601" t="s">
        <v>548</v>
      </c>
      <c r="D280" s="601" t="s">
        <v>176</v>
      </c>
      <c r="E280" s="602">
        <v>0</v>
      </c>
      <c r="F280" s="602">
        <v>40378486.280000001</v>
      </c>
      <c r="G280" s="602">
        <v>21060178.199999999</v>
      </c>
      <c r="H280" s="602">
        <v>19318308.079999998</v>
      </c>
      <c r="I280" s="602">
        <v>0</v>
      </c>
      <c r="J280" s="602">
        <v>478252.14</v>
      </c>
      <c r="K280" s="602">
        <v>250572.55</v>
      </c>
      <c r="L280" s="602">
        <v>227679.59</v>
      </c>
      <c r="M280" s="549" t="s">
        <v>1158</v>
      </c>
      <c r="N280" s="621" t="s">
        <v>210</v>
      </c>
    </row>
    <row r="281" spans="1:14" ht="14.5">
      <c r="A281" s="552" t="s">
        <v>1356</v>
      </c>
      <c r="B281" s="553" t="s">
        <v>1751</v>
      </c>
      <c r="C281" s="601" t="s">
        <v>549</v>
      </c>
      <c r="D281" s="601" t="s">
        <v>177</v>
      </c>
      <c r="E281" s="602">
        <v>0</v>
      </c>
      <c r="F281" s="602">
        <v>32769</v>
      </c>
      <c r="G281" s="602">
        <v>0</v>
      </c>
      <c r="H281" s="602">
        <v>32769</v>
      </c>
      <c r="I281" s="602">
        <v>0</v>
      </c>
      <c r="J281" s="602">
        <v>385.74</v>
      </c>
      <c r="K281" s="602">
        <v>0</v>
      </c>
      <c r="L281" s="602">
        <v>385.74</v>
      </c>
      <c r="M281" s="549" t="s">
        <v>1158</v>
      </c>
      <c r="N281" s="621" t="s">
        <v>210</v>
      </c>
    </row>
    <row r="282" spans="1:14" ht="14.5">
      <c r="A282" s="552" t="s">
        <v>1356</v>
      </c>
      <c r="B282" s="553" t="s">
        <v>1752</v>
      </c>
      <c r="C282" s="601" t="s">
        <v>550</v>
      </c>
      <c r="D282" s="601" t="s">
        <v>178</v>
      </c>
      <c r="E282" s="602">
        <v>0</v>
      </c>
      <c r="F282" s="602">
        <v>61849223.25</v>
      </c>
      <c r="G282" s="602">
        <v>30399540.050000001</v>
      </c>
      <c r="H282" s="602">
        <v>31449683.199999999</v>
      </c>
      <c r="I282" s="602">
        <v>0</v>
      </c>
      <c r="J282" s="602">
        <v>732743.23</v>
      </c>
      <c r="K282" s="602">
        <v>362113.85</v>
      </c>
      <c r="L282" s="602">
        <v>370629.38</v>
      </c>
      <c r="M282" s="549" t="s">
        <v>1158</v>
      </c>
      <c r="N282" s="621" t="s">
        <v>210</v>
      </c>
    </row>
    <row r="283" spans="1:14" ht="14.5">
      <c r="A283" s="552" t="s">
        <v>1356</v>
      </c>
      <c r="B283" s="710" t="s">
        <v>1753</v>
      </c>
      <c r="C283" s="601" t="s">
        <v>636</v>
      </c>
      <c r="D283" s="601" t="s">
        <v>198</v>
      </c>
      <c r="E283" s="602">
        <v>0</v>
      </c>
      <c r="F283" s="602">
        <v>322579.59999999998</v>
      </c>
      <c r="G283" s="602">
        <v>71968</v>
      </c>
      <c r="H283" s="602">
        <v>250611.6</v>
      </c>
      <c r="I283" s="602">
        <v>0</v>
      </c>
      <c r="J283" s="602">
        <v>3811.51</v>
      </c>
      <c r="K283" s="602">
        <v>847.18</v>
      </c>
      <c r="L283" s="602">
        <v>2964.33</v>
      </c>
      <c r="M283" s="549" t="s">
        <v>1158</v>
      </c>
      <c r="N283" s="621" t="s">
        <v>210</v>
      </c>
    </row>
    <row r="284" spans="1:14" ht="14.5">
      <c r="A284" s="552" t="s">
        <v>1356</v>
      </c>
      <c r="B284" s="553" t="s">
        <v>1754</v>
      </c>
      <c r="C284" s="601" t="s">
        <v>552</v>
      </c>
      <c r="D284" s="601" t="s">
        <v>202</v>
      </c>
      <c r="E284" s="602">
        <v>0</v>
      </c>
      <c r="F284" s="602">
        <v>266956.43</v>
      </c>
      <c r="G284" s="602">
        <v>167302.29</v>
      </c>
      <c r="H284" s="602">
        <v>99654.14</v>
      </c>
      <c r="I284" s="602">
        <v>0</v>
      </c>
      <c r="J284" s="602">
        <v>3165.42</v>
      </c>
      <c r="K284" s="602">
        <v>1992.88</v>
      </c>
      <c r="L284" s="602">
        <v>1172.54</v>
      </c>
      <c r="M284" s="549" t="s">
        <v>1158</v>
      </c>
      <c r="N284" s="621" t="s">
        <v>210</v>
      </c>
    </row>
    <row r="285" spans="1:14" ht="14.5">
      <c r="A285" s="552" t="s">
        <v>1356</v>
      </c>
      <c r="B285" s="553" t="s">
        <v>1317</v>
      </c>
      <c r="C285" s="601" t="s">
        <v>553</v>
      </c>
      <c r="D285" s="601" t="s">
        <v>179</v>
      </c>
      <c r="E285" s="602">
        <v>0</v>
      </c>
      <c r="F285" s="602">
        <v>1200</v>
      </c>
      <c r="G285" s="602">
        <v>0</v>
      </c>
      <c r="H285" s="602">
        <v>1200</v>
      </c>
      <c r="I285" s="602">
        <v>0</v>
      </c>
      <c r="J285" s="602">
        <v>14.12</v>
      </c>
      <c r="K285" s="602">
        <v>0</v>
      </c>
      <c r="L285" s="602">
        <v>14.12</v>
      </c>
      <c r="M285" s="549" t="s">
        <v>1158</v>
      </c>
      <c r="N285" s="621" t="s">
        <v>210</v>
      </c>
    </row>
    <row r="286" spans="1:14" ht="14.5">
      <c r="A286" s="552" t="s">
        <v>1356</v>
      </c>
      <c r="B286" s="553" t="s">
        <v>1755</v>
      </c>
      <c r="C286" s="601" t="s">
        <v>554</v>
      </c>
      <c r="D286" s="601" t="s">
        <v>301</v>
      </c>
      <c r="E286" s="602">
        <v>0</v>
      </c>
      <c r="F286" s="602">
        <v>1002460</v>
      </c>
      <c r="G286" s="602">
        <v>819340.28</v>
      </c>
      <c r="H286" s="602">
        <v>183119.72</v>
      </c>
      <c r="I286" s="602">
        <v>0</v>
      </c>
      <c r="J286" s="602">
        <v>11916.02</v>
      </c>
      <c r="K286" s="602">
        <v>9759.86</v>
      </c>
      <c r="L286" s="602">
        <v>2156.16</v>
      </c>
      <c r="M286" s="549" t="s">
        <v>1158</v>
      </c>
      <c r="N286" s="621" t="s">
        <v>210</v>
      </c>
    </row>
    <row r="287" spans="1:14" ht="14.5">
      <c r="A287" s="552" t="s">
        <v>1356</v>
      </c>
      <c r="B287" s="553" t="s">
        <v>1756</v>
      </c>
      <c r="C287" s="601" t="s">
        <v>1134</v>
      </c>
      <c r="D287" s="601" t="s">
        <v>221</v>
      </c>
      <c r="E287" s="602">
        <v>0</v>
      </c>
      <c r="F287" s="602">
        <v>442842.98</v>
      </c>
      <c r="G287" s="602">
        <v>25079</v>
      </c>
      <c r="H287" s="602">
        <v>417763.98</v>
      </c>
      <c r="I287" s="602">
        <v>0</v>
      </c>
      <c r="J287" s="602">
        <v>5212.97</v>
      </c>
      <c r="K287" s="602">
        <v>295.22000000000003</v>
      </c>
      <c r="L287" s="602">
        <v>4917.75</v>
      </c>
      <c r="M287" s="549" t="s">
        <v>1158</v>
      </c>
      <c r="N287" s="621" t="s">
        <v>210</v>
      </c>
    </row>
    <row r="288" spans="1:14" ht="14.5">
      <c r="A288" s="552" t="s">
        <v>1356</v>
      </c>
      <c r="B288" s="710" t="s">
        <v>1757</v>
      </c>
      <c r="C288" s="601" t="s">
        <v>555</v>
      </c>
      <c r="D288" s="601" t="s">
        <v>180</v>
      </c>
      <c r="E288" s="602">
        <v>0</v>
      </c>
      <c r="F288" s="602">
        <v>10830844.58</v>
      </c>
      <c r="G288" s="602">
        <v>14080628.199999999</v>
      </c>
      <c r="H288" s="602">
        <v>-3249783.62</v>
      </c>
      <c r="I288" s="602">
        <v>0</v>
      </c>
      <c r="J288" s="602">
        <v>129016.52</v>
      </c>
      <c r="K288" s="602">
        <v>167267.24</v>
      </c>
      <c r="L288" s="602">
        <v>-38250.720000000001</v>
      </c>
      <c r="M288" s="549" t="s">
        <v>1158</v>
      </c>
      <c r="N288" s="621" t="s">
        <v>210</v>
      </c>
    </row>
    <row r="289" spans="1:14" ht="14.5">
      <c r="A289" s="552" t="s">
        <v>1356</v>
      </c>
      <c r="B289" s="553" t="s">
        <v>1758</v>
      </c>
      <c r="C289" s="601" t="s">
        <v>556</v>
      </c>
      <c r="D289" s="601" t="s">
        <v>181</v>
      </c>
      <c r="E289" s="602">
        <v>0</v>
      </c>
      <c r="F289" s="602">
        <v>13940341.720000001</v>
      </c>
      <c r="G289" s="602">
        <v>81181.3</v>
      </c>
      <c r="H289" s="602">
        <v>13859160.42</v>
      </c>
      <c r="I289" s="602">
        <v>0</v>
      </c>
      <c r="J289" s="602">
        <v>164383.60999999999</v>
      </c>
      <c r="K289" s="602">
        <v>957.39</v>
      </c>
      <c r="L289" s="602">
        <v>163426.22</v>
      </c>
      <c r="M289" s="549" t="s">
        <v>1158</v>
      </c>
      <c r="N289" s="621" t="s">
        <v>210</v>
      </c>
    </row>
    <row r="290" spans="1:14" ht="14.5">
      <c r="A290" s="552" t="s">
        <v>1356</v>
      </c>
      <c r="B290" s="553" t="s">
        <v>1759</v>
      </c>
      <c r="C290" s="601" t="s">
        <v>557</v>
      </c>
      <c r="D290" s="601" t="s">
        <v>182</v>
      </c>
      <c r="E290" s="602">
        <v>0</v>
      </c>
      <c r="F290" s="602">
        <v>1988717.57</v>
      </c>
      <c r="G290" s="602">
        <v>3005.59</v>
      </c>
      <c r="H290" s="602">
        <v>1985711.98</v>
      </c>
      <c r="I290" s="602">
        <v>0</v>
      </c>
      <c r="J290" s="602">
        <v>23475.599999999999</v>
      </c>
      <c r="K290" s="602">
        <v>35.590000000000003</v>
      </c>
      <c r="L290" s="602">
        <v>23440.01</v>
      </c>
      <c r="M290" s="549" t="s">
        <v>883</v>
      </c>
      <c r="N290" s="621" t="s">
        <v>275</v>
      </c>
    </row>
    <row r="291" spans="1:14" ht="14.5">
      <c r="A291" s="552" t="s">
        <v>1356</v>
      </c>
      <c r="B291" s="553" t="s">
        <v>1760</v>
      </c>
      <c r="C291" s="601" t="s">
        <v>558</v>
      </c>
      <c r="D291" s="601" t="s">
        <v>66</v>
      </c>
      <c r="E291" s="602">
        <v>0</v>
      </c>
      <c r="F291" s="602">
        <v>2471262.4</v>
      </c>
      <c r="G291" s="602">
        <v>32402.42</v>
      </c>
      <c r="H291" s="602">
        <v>2438859.98</v>
      </c>
      <c r="I291" s="602">
        <v>0</v>
      </c>
      <c r="J291" s="602">
        <v>29201.4</v>
      </c>
      <c r="K291" s="602">
        <v>383.64</v>
      </c>
      <c r="L291" s="602">
        <v>28817.759999999998</v>
      </c>
      <c r="M291" s="549" t="s">
        <v>923</v>
      </c>
      <c r="N291" s="621" t="s">
        <v>41</v>
      </c>
    </row>
    <row r="292" spans="1:14" ht="14.5">
      <c r="A292" s="552" t="s">
        <v>1356</v>
      </c>
      <c r="B292" s="553" t="s">
        <v>1761</v>
      </c>
      <c r="C292" s="601" t="s">
        <v>559</v>
      </c>
      <c r="D292" s="601" t="s">
        <v>183</v>
      </c>
      <c r="E292" s="602">
        <v>0</v>
      </c>
      <c r="F292" s="602">
        <v>1023131.09</v>
      </c>
      <c r="G292" s="602">
        <v>7809.23</v>
      </c>
      <c r="H292" s="602">
        <v>1015321.86</v>
      </c>
      <c r="I292" s="602">
        <v>0</v>
      </c>
      <c r="J292" s="602">
        <v>12187.35</v>
      </c>
      <c r="K292" s="602">
        <v>92.49</v>
      </c>
      <c r="L292" s="602">
        <v>12094.86</v>
      </c>
      <c r="M292" s="549" t="s">
        <v>883</v>
      </c>
      <c r="N292" s="621" t="s">
        <v>275</v>
      </c>
    </row>
    <row r="293" spans="1:14" ht="14.5">
      <c r="A293" s="552" t="s">
        <v>1356</v>
      </c>
      <c r="B293" s="553" t="s">
        <v>1762</v>
      </c>
      <c r="C293" s="601" t="s">
        <v>1135</v>
      </c>
      <c r="D293" s="601" t="s">
        <v>654</v>
      </c>
      <c r="E293" s="602">
        <v>0</v>
      </c>
      <c r="F293" s="602">
        <v>4685592.6500000004</v>
      </c>
      <c r="G293" s="602">
        <v>3126085.87</v>
      </c>
      <c r="H293" s="602">
        <v>1559506.78</v>
      </c>
      <c r="I293" s="602">
        <v>0</v>
      </c>
      <c r="J293" s="602">
        <v>55714.34</v>
      </c>
      <c r="K293" s="602">
        <v>37236.47</v>
      </c>
      <c r="L293" s="602">
        <v>18477.87</v>
      </c>
      <c r="M293" s="549" t="s">
        <v>1158</v>
      </c>
      <c r="N293" s="621" t="s">
        <v>210</v>
      </c>
    </row>
    <row r="294" spans="1:14" ht="14.5">
      <c r="A294" s="552" t="s">
        <v>1356</v>
      </c>
      <c r="B294" s="553" t="s">
        <v>1763</v>
      </c>
      <c r="C294" s="601" t="s">
        <v>1136</v>
      </c>
      <c r="D294" s="601" t="s">
        <v>1137</v>
      </c>
      <c r="E294" s="602">
        <v>0</v>
      </c>
      <c r="F294" s="602">
        <v>488204.52</v>
      </c>
      <c r="G294" s="602">
        <v>448293.85</v>
      </c>
      <c r="H294" s="602">
        <v>39910.67</v>
      </c>
      <c r="I294" s="602">
        <v>0</v>
      </c>
      <c r="J294" s="602">
        <v>5815.42</v>
      </c>
      <c r="K294" s="602">
        <v>5340.01</v>
      </c>
      <c r="L294" s="602">
        <v>475.41</v>
      </c>
      <c r="M294" s="549" t="s">
        <v>1158</v>
      </c>
      <c r="N294" s="621" t="s">
        <v>210</v>
      </c>
    </row>
    <row r="295" spans="1:14" ht="14.5">
      <c r="A295" s="552" t="s">
        <v>1356</v>
      </c>
      <c r="B295" s="553" t="s">
        <v>1764</v>
      </c>
      <c r="C295" s="601" t="s">
        <v>638</v>
      </c>
      <c r="D295" s="601" t="s">
        <v>611</v>
      </c>
      <c r="E295" s="602">
        <v>0</v>
      </c>
      <c r="F295" s="602">
        <v>394900.8</v>
      </c>
      <c r="G295" s="602">
        <v>394900.8</v>
      </c>
      <c r="H295" s="602">
        <v>0</v>
      </c>
      <c r="I295" s="602">
        <v>0</v>
      </c>
      <c r="J295" s="602">
        <v>4704</v>
      </c>
      <c r="K295" s="602">
        <v>4704</v>
      </c>
      <c r="L295" s="602">
        <v>0</v>
      </c>
      <c r="M295" s="549" t="s">
        <v>921</v>
      </c>
      <c r="N295" s="621" t="s">
        <v>41</v>
      </c>
    </row>
    <row r="296" spans="1:14" ht="14.5">
      <c r="A296" s="552" t="s">
        <v>1356</v>
      </c>
      <c r="B296" s="553" t="s">
        <v>1359</v>
      </c>
      <c r="C296" s="601" t="s">
        <v>1345</v>
      </c>
      <c r="D296" s="601" t="s">
        <v>1346</v>
      </c>
      <c r="E296" s="602">
        <v>0</v>
      </c>
      <c r="F296" s="602">
        <v>7459132.1299999999</v>
      </c>
      <c r="G296" s="602">
        <v>4260607.76</v>
      </c>
      <c r="H296" s="602">
        <v>3198524.37</v>
      </c>
      <c r="I296" s="602">
        <v>0</v>
      </c>
      <c r="J296" s="602">
        <v>88824.18</v>
      </c>
      <c r="K296" s="602">
        <v>50751.9</v>
      </c>
      <c r="L296" s="602">
        <v>38072.28</v>
      </c>
      <c r="M296" s="549" t="s">
        <v>1360</v>
      </c>
      <c r="N296" s="621" t="s">
        <v>41</v>
      </c>
    </row>
    <row r="297" spans="1:14" ht="14.5">
      <c r="A297" s="552" t="s">
        <v>1356</v>
      </c>
      <c r="B297" s="553" t="s">
        <v>1765</v>
      </c>
      <c r="C297" s="601" t="s">
        <v>1138</v>
      </c>
      <c r="D297" s="601" t="s">
        <v>745</v>
      </c>
      <c r="E297" s="602">
        <v>0</v>
      </c>
      <c r="F297" s="602">
        <v>624722.31999999995</v>
      </c>
      <c r="G297" s="602">
        <v>0</v>
      </c>
      <c r="H297" s="602">
        <v>624722.31999999995</v>
      </c>
      <c r="I297" s="602">
        <v>0</v>
      </c>
      <c r="J297" s="602">
        <v>7441.6</v>
      </c>
      <c r="K297" s="602">
        <v>0</v>
      </c>
      <c r="L297" s="602">
        <v>7441.6</v>
      </c>
      <c r="M297" s="549" t="s">
        <v>922</v>
      </c>
      <c r="N297" s="621" t="s">
        <v>41</v>
      </c>
    </row>
    <row r="298" spans="1:14" ht="14.5">
      <c r="A298" s="552" t="s">
        <v>1356</v>
      </c>
      <c r="B298" s="553" t="s">
        <v>1766</v>
      </c>
      <c r="C298" s="601" t="s">
        <v>560</v>
      </c>
      <c r="D298" s="601" t="s">
        <v>184</v>
      </c>
      <c r="E298" s="602">
        <v>0</v>
      </c>
      <c r="F298" s="602">
        <v>3393567.53</v>
      </c>
      <c r="G298" s="602">
        <v>3257241.02</v>
      </c>
      <c r="H298" s="602">
        <v>136326.51</v>
      </c>
      <c r="I298" s="602">
        <v>0</v>
      </c>
      <c r="J298" s="602">
        <v>56918.41</v>
      </c>
      <c r="K298" s="602">
        <v>51203.7</v>
      </c>
      <c r="L298" s="602">
        <v>5714.71</v>
      </c>
      <c r="M298" s="549" t="s">
        <v>184</v>
      </c>
      <c r="N298" s="621" t="s">
        <v>760</v>
      </c>
    </row>
    <row r="299" spans="1:14" ht="14.5">
      <c r="A299" s="552" t="s">
        <v>1356</v>
      </c>
      <c r="B299" s="553" t="s">
        <v>1767</v>
      </c>
      <c r="C299" s="601" t="s">
        <v>561</v>
      </c>
      <c r="D299" s="601" t="s">
        <v>185</v>
      </c>
      <c r="E299" s="602">
        <v>0</v>
      </c>
      <c r="F299" s="602">
        <v>15610839.49</v>
      </c>
      <c r="G299" s="602">
        <v>93635.79</v>
      </c>
      <c r="H299" s="602">
        <v>15517203.699999999</v>
      </c>
      <c r="I299" s="602">
        <v>0</v>
      </c>
      <c r="J299" s="602">
        <v>182859.94</v>
      </c>
      <c r="K299" s="602">
        <v>2706.35</v>
      </c>
      <c r="L299" s="602">
        <v>180153.59</v>
      </c>
      <c r="M299" s="549" t="s">
        <v>185</v>
      </c>
      <c r="N299" s="621" t="s">
        <v>760</v>
      </c>
    </row>
    <row r="300" spans="1:14" ht="14.5">
      <c r="A300" s="552" t="s">
        <v>1356</v>
      </c>
      <c r="B300" s="553" t="s">
        <v>1768</v>
      </c>
      <c r="C300" s="601" t="s">
        <v>562</v>
      </c>
      <c r="D300" s="601" t="s">
        <v>186</v>
      </c>
      <c r="E300" s="602">
        <v>0</v>
      </c>
      <c r="F300" s="602">
        <v>362402.58</v>
      </c>
      <c r="G300" s="602">
        <v>349</v>
      </c>
      <c r="H300" s="602">
        <v>362053.58</v>
      </c>
      <c r="I300" s="602">
        <v>0</v>
      </c>
      <c r="J300" s="602">
        <v>5259.35</v>
      </c>
      <c r="K300" s="602">
        <v>4.1100000000000003</v>
      </c>
      <c r="L300" s="602">
        <v>5255.24</v>
      </c>
      <c r="M300" s="549" t="s">
        <v>1155</v>
      </c>
      <c r="N300" s="621" t="s">
        <v>912</v>
      </c>
    </row>
    <row r="301" spans="1:14" ht="14.5">
      <c r="A301" s="552" t="s">
        <v>1356</v>
      </c>
      <c r="B301" s="553" t="s">
        <v>1769</v>
      </c>
      <c r="C301" s="601" t="s">
        <v>639</v>
      </c>
      <c r="D301" s="601" t="s">
        <v>612</v>
      </c>
      <c r="E301" s="602">
        <v>0</v>
      </c>
      <c r="F301" s="602">
        <v>26410493.59</v>
      </c>
      <c r="G301" s="602">
        <v>38464.39</v>
      </c>
      <c r="H301" s="602">
        <v>26372029.199999999</v>
      </c>
      <c r="I301" s="602">
        <v>0</v>
      </c>
      <c r="J301" s="602">
        <v>314509.25</v>
      </c>
      <c r="K301" s="602">
        <v>458.23</v>
      </c>
      <c r="L301" s="602">
        <v>314051.02</v>
      </c>
      <c r="M301" s="549" t="s">
        <v>708</v>
      </c>
      <c r="N301" s="621" t="s">
        <v>707</v>
      </c>
    </row>
    <row r="302" spans="1:14" ht="14.5">
      <c r="A302" s="552" t="s">
        <v>1356</v>
      </c>
      <c r="B302" s="553" t="s">
        <v>1770</v>
      </c>
      <c r="C302" s="601" t="s">
        <v>1139</v>
      </c>
      <c r="D302" s="601" t="s">
        <v>1140</v>
      </c>
      <c r="E302" s="602">
        <v>0</v>
      </c>
      <c r="F302" s="602">
        <v>15430200</v>
      </c>
      <c r="G302" s="602">
        <v>0</v>
      </c>
      <c r="H302" s="602">
        <v>15430200</v>
      </c>
      <c r="I302" s="602">
        <v>0</v>
      </c>
      <c r="J302" s="602">
        <v>185680.94</v>
      </c>
      <c r="K302" s="602">
        <v>0</v>
      </c>
      <c r="L302" s="602">
        <v>185680.94</v>
      </c>
      <c r="M302" s="549" t="s">
        <v>1483</v>
      </c>
      <c r="N302" s="621" t="s">
        <v>707</v>
      </c>
    </row>
    <row r="303" spans="1:14" ht="13">
      <c r="A303" s="554" t="s">
        <v>290</v>
      </c>
      <c r="B303" s="555"/>
      <c r="C303" s="556" t="s">
        <v>290</v>
      </c>
      <c r="D303" s="556" t="s">
        <v>290</v>
      </c>
      <c r="E303" s="557">
        <v>2.1457672119140625E-6</v>
      </c>
      <c r="F303" s="557">
        <v>66314325800.789978</v>
      </c>
      <c r="G303" s="557">
        <v>66314325800.789978</v>
      </c>
      <c r="H303" s="557">
        <v>3.3341348171234131E-6</v>
      </c>
      <c r="I303" s="557">
        <v>1.862645149230957E-9</v>
      </c>
      <c r="J303" s="557">
        <v>789384507.99000013</v>
      </c>
      <c r="K303" s="557">
        <v>789384507.99000025</v>
      </c>
      <c r="L303" s="557">
        <v>2.7415808290243149E-8</v>
      </c>
      <c r="M303" s="557"/>
      <c r="N303" s="557"/>
    </row>
    <row r="306" spans="3:14" ht="14">
      <c r="C306" s="642"/>
      <c r="D306" s="642" t="s">
        <v>298</v>
      </c>
      <c r="E306" s="643"/>
      <c r="F306" s="643"/>
      <c r="G306" s="643"/>
      <c r="H306" s="643"/>
      <c r="I306" s="644"/>
      <c r="J306" s="645"/>
      <c r="K306" s="645"/>
      <c r="L306" s="646">
        <v>-11170962.449999999</v>
      </c>
      <c r="M306" s="647" t="s">
        <v>228</v>
      </c>
      <c r="N306" s="648" t="s">
        <v>304</v>
      </c>
    </row>
    <row r="307" spans="3:14" ht="14">
      <c r="C307" s="642"/>
      <c r="D307" s="642" t="s">
        <v>298</v>
      </c>
      <c r="E307" s="643"/>
      <c r="F307" s="643"/>
      <c r="G307" s="643"/>
      <c r="H307" s="643"/>
      <c r="I307" s="644"/>
      <c r="J307" s="645"/>
      <c r="K307" s="645"/>
      <c r="L307" s="646">
        <v>-1774758.4599999997</v>
      </c>
      <c r="M307" s="649"/>
      <c r="N307" s="648" t="s">
        <v>880</v>
      </c>
    </row>
    <row r="308" spans="3:14" ht="14">
      <c r="C308" s="650"/>
      <c r="D308" s="650"/>
      <c r="E308" s="643"/>
      <c r="F308" s="643"/>
      <c r="G308" s="643"/>
      <c r="H308" s="643"/>
      <c r="I308" s="645"/>
      <c r="J308" s="645"/>
      <c r="K308" s="645"/>
      <c r="L308" s="651"/>
      <c r="M308" s="649"/>
      <c r="N308" s="648"/>
    </row>
    <row r="309" spans="3:14" ht="15">
      <c r="C309" s="652"/>
      <c r="D309" s="653"/>
      <c r="E309" s="654"/>
      <c r="F309" s="655"/>
      <c r="G309" s="655"/>
      <c r="H309" s="654"/>
      <c r="I309" s="654">
        <v>0</v>
      </c>
      <c r="J309" s="656"/>
      <c r="K309" s="656"/>
      <c r="L309" s="654">
        <v>3382248.7700000093</v>
      </c>
      <c r="M309" s="649"/>
      <c r="N309" s="54" t="s">
        <v>1488</v>
      </c>
    </row>
    <row r="310" spans="3:14" ht="14">
      <c r="C310" s="657"/>
      <c r="D310" s="658"/>
      <c r="E310" s="659"/>
      <c r="F310" s="659"/>
      <c r="G310" s="659"/>
      <c r="H310" s="659"/>
      <c r="I310" s="660"/>
      <c r="J310" s="660"/>
      <c r="K310" s="660"/>
      <c r="L310" s="660"/>
      <c r="M310" s="661"/>
      <c r="N310" s="661"/>
    </row>
    <row r="311" spans="3:14" ht="14">
      <c r="C311" s="657"/>
      <c r="D311" s="658"/>
      <c r="E311" s="659"/>
      <c r="F311" s="659"/>
      <c r="G311" s="659"/>
      <c r="H311" s="659"/>
      <c r="I311" s="660"/>
      <c r="J311" s="660"/>
      <c r="K311" s="660"/>
      <c r="L311" s="660"/>
      <c r="M311" s="661"/>
      <c r="N311" s="661"/>
    </row>
    <row r="318" spans="3:14">
      <c r="L318" s="549">
        <v>186836.58</v>
      </c>
    </row>
    <row r="319" spans="3:14">
      <c r="L319" s="549">
        <v>176478.69</v>
      </c>
    </row>
    <row r="320" spans="3:14">
      <c r="L320" s="549">
        <f>SUBTOTAL(9,L318:L319)</f>
        <v>363315.27</v>
      </c>
      <c r="M320" s="911">
        <f>L320-L195-L202</f>
        <v>229369.12</v>
      </c>
    </row>
  </sheetData>
  <autoFilter ref="A1:N303" xr:uid="{61C81A53-3999-475B-A886-8732690FEB8A}"/>
  <conditionalFormatting sqref="A2:B302 A303">
    <cfRule type="colorScale" priority="11">
      <colorScale>
        <cfvo type="min"/>
        <cfvo type="percentile" val="50"/>
        <cfvo type="max"/>
        <color rgb="FFF8696B"/>
        <color rgb="FFFCFCFF"/>
        <color rgb="FF63BE7B"/>
      </colorScale>
    </cfRule>
  </conditionalFormatting>
  <conditionalFormatting sqref="C308:C309">
    <cfRule type="duplicateValues" dxfId="24" priority="4"/>
  </conditionalFormatting>
  <conditionalFormatting sqref="C306:C307">
    <cfRule type="duplicateValues" dxfId="23" priority="3"/>
  </conditionalFormatting>
  <conditionalFormatting sqref="C306:C309">
    <cfRule type="duplicateValues" dxfId="22" priority="2"/>
  </conditionalFormatting>
  <conditionalFormatting sqref="C306:C309">
    <cfRule type="duplicateValues" dxfId="21" priority="5"/>
  </conditionalFormatting>
  <conditionalFormatting sqref="C306:C309">
    <cfRule type="duplicateValues" dxfId="20" priority="6"/>
  </conditionalFormatting>
  <conditionalFormatting sqref="C306:C309">
    <cfRule type="duplicateValues" dxfId="19" priority="7" stopIfTrue="1"/>
  </conditionalFormatting>
  <conditionalFormatting sqref="D306:D309">
    <cfRule type="duplicateValues" dxfId="18" priority="8"/>
  </conditionalFormatting>
  <conditionalFormatting sqref="C306:C309">
    <cfRule type="duplicateValues" dxfId="17" priority="9"/>
  </conditionalFormatting>
  <conditionalFormatting sqref="C306:C309">
    <cfRule type="duplicateValues" dxfId="16" priority="10"/>
  </conditionalFormatting>
  <conditionalFormatting sqref="C306:C309">
    <cfRule type="duplicateValues" dxfId="15" priority="1"/>
  </conditionalFormatting>
  <conditionalFormatting sqref="C310:C311">
    <cfRule type="duplicateValues" dxfId="14" priority="12"/>
  </conditionalFormatting>
  <conditionalFormatting sqref="C310:C311">
    <cfRule type="duplicateValues" dxfId="13" priority="13" stopIfTrue="1"/>
  </conditionalFormatting>
  <conditionalFormatting sqref="D310:D311">
    <cfRule type="duplicateValues" dxfId="12" priority="14"/>
  </conditionalFormatting>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91CB-B259-40DC-BB5D-3166617267B7}">
  <sheetPr codeName="Sheet16"/>
  <dimension ref="A1:F334"/>
  <sheetViews>
    <sheetView workbookViewId="0">
      <pane xSplit="3" ySplit="1" topLeftCell="D2" activePane="bottomRight" state="frozen"/>
      <selection pane="topRight" activeCell="D1" sqref="D1"/>
      <selection pane="bottomLeft" activeCell="A2" sqref="A2"/>
      <selection pane="bottomRight" activeCell="F336" sqref="F336"/>
    </sheetView>
  </sheetViews>
  <sheetFormatPr defaultRowHeight="14.5"/>
  <cols>
    <col min="3" max="3" width="23.453125" customWidth="1"/>
    <col min="4" max="4" width="31.26953125" customWidth="1"/>
    <col min="5" max="5" width="50" customWidth="1"/>
    <col min="6" max="6" width="39.453125" customWidth="1"/>
  </cols>
  <sheetData>
    <row r="1" spans="1:6">
      <c r="A1" s="550" t="s">
        <v>1143</v>
      </c>
      <c r="B1" s="551" t="s">
        <v>1141</v>
      </c>
      <c r="C1" s="548" t="s">
        <v>325</v>
      </c>
      <c r="D1" s="548" t="s">
        <v>325</v>
      </c>
      <c r="E1" s="548" t="s">
        <v>1142</v>
      </c>
      <c r="F1" s="548" t="s">
        <v>3</v>
      </c>
    </row>
    <row r="2" spans="1:6">
      <c r="A2" s="552" t="str">
        <f>LEFT(B2,1)</f>
        <v>1</v>
      </c>
      <c r="B2" s="553" t="str">
        <f t="shared" ref="B2:B65" si="0">RIGHT(C2,8)</f>
        <v>10101010</v>
      </c>
      <c r="C2" s="549" t="s">
        <v>1016</v>
      </c>
      <c r="D2" s="549" t="s">
        <v>1017</v>
      </c>
      <c r="E2" s="549" t="s">
        <v>1144</v>
      </c>
      <c r="F2" s="549" t="s">
        <v>716</v>
      </c>
    </row>
    <row r="3" spans="1:6">
      <c r="A3" s="552" t="str">
        <f t="shared" ref="A3:A66" si="1">LEFT(B3,1)</f>
        <v>1</v>
      </c>
      <c r="B3" s="553" t="str">
        <f t="shared" si="0"/>
        <v>10101020</v>
      </c>
      <c r="C3" s="549" t="s">
        <v>330</v>
      </c>
      <c r="D3" s="549" t="s">
        <v>42</v>
      </c>
      <c r="E3" s="549" t="s">
        <v>283</v>
      </c>
      <c r="F3" s="549" t="s">
        <v>716</v>
      </c>
    </row>
    <row r="4" spans="1:6">
      <c r="A4" s="552" t="str">
        <f t="shared" si="1"/>
        <v>1</v>
      </c>
      <c r="B4" s="553" t="str">
        <f t="shared" si="0"/>
        <v>10101021</v>
      </c>
      <c r="C4" s="549" t="s">
        <v>698</v>
      </c>
      <c r="D4" s="549" t="s">
        <v>683</v>
      </c>
      <c r="E4" s="549" t="s">
        <v>283</v>
      </c>
      <c r="F4" s="549" t="s">
        <v>716</v>
      </c>
    </row>
    <row r="5" spans="1:6">
      <c r="A5" s="552" t="str">
        <f t="shared" si="1"/>
        <v>1</v>
      </c>
      <c r="B5" s="553" t="str">
        <f t="shared" si="0"/>
        <v>10101025</v>
      </c>
      <c r="C5" s="549" t="s">
        <v>331</v>
      </c>
      <c r="D5" s="549" t="s">
        <v>68</v>
      </c>
      <c r="E5" s="549" t="s">
        <v>68</v>
      </c>
      <c r="F5" s="549" t="s">
        <v>716</v>
      </c>
    </row>
    <row r="6" spans="1:6">
      <c r="A6" s="552" t="str">
        <f t="shared" si="1"/>
        <v>1</v>
      </c>
      <c r="B6" s="553" t="str">
        <f t="shared" si="0"/>
        <v>10101026</v>
      </c>
      <c r="C6" s="549" t="s">
        <v>699</v>
      </c>
      <c r="D6" s="549" t="s">
        <v>649</v>
      </c>
      <c r="E6" s="549" t="s">
        <v>649</v>
      </c>
      <c r="F6" s="549" t="s">
        <v>716</v>
      </c>
    </row>
    <row r="7" spans="1:6">
      <c r="A7" s="552" t="str">
        <f t="shared" si="1"/>
        <v>1</v>
      </c>
      <c r="B7" s="553" t="str">
        <f t="shared" si="0"/>
        <v>10101040</v>
      </c>
      <c r="C7" s="549" t="s">
        <v>332</v>
      </c>
      <c r="D7" s="549" t="s">
        <v>22</v>
      </c>
      <c r="E7" s="549" t="s">
        <v>315</v>
      </c>
      <c r="F7" s="549" t="s">
        <v>716</v>
      </c>
    </row>
    <row r="8" spans="1:6">
      <c r="A8" s="552" t="str">
        <f t="shared" si="1"/>
        <v>1</v>
      </c>
      <c r="B8" s="553" t="str">
        <f t="shared" si="0"/>
        <v>10101045</v>
      </c>
      <c r="C8" s="549" t="s">
        <v>333</v>
      </c>
      <c r="D8" s="549" t="s">
        <v>69</v>
      </c>
      <c r="E8" s="549" t="s">
        <v>1145</v>
      </c>
      <c r="F8" s="549" t="s">
        <v>716</v>
      </c>
    </row>
    <row r="9" spans="1:6">
      <c r="A9" s="552" t="str">
        <f t="shared" si="1"/>
        <v>1</v>
      </c>
      <c r="B9" s="553" t="str">
        <f t="shared" si="0"/>
        <v>10101050</v>
      </c>
      <c r="C9" s="549" t="s">
        <v>334</v>
      </c>
      <c r="D9" s="549" t="s">
        <v>23</v>
      </c>
      <c r="E9" s="549" t="s">
        <v>309</v>
      </c>
      <c r="F9" s="549" t="s">
        <v>716</v>
      </c>
    </row>
    <row r="10" spans="1:6">
      <c r="A10" s="552" t="str">
        <f t="shared" si="1"/>
        <v>1</v>
      </c>
      <c r="B10" s="553" t="str">
        <f t="shared" si="0"/>
        <v>10101055</v>
      </c>
      <c r="C10" s="549" t="s">
        <v>335</v>
      </c>
      <c r="D10" s="549" t="s">
        <v>70</v>
      </c>
      <c r="E10" s="549" t="s">
        <v>70</v>
      </c>
      <c r="F10" s="549" t="s">
        <v>716</v>
      </c>
    </row>
    <row r="11" spans="1:6">
      <c r="A11" s="552" t="str">
        <f t="shared" si="1"/>
        <v>1</v>
      </c>
      <c r="B11" s="553" t="str">
        <f t="shared" si="0"/>
        <v>10101060</v>
      </c>
      <c r="C11" s="549" t="s">
        <v>336</v>
      </c>
      <c r="D11" s="549" t="s">
        <v>24</v>
      </c>
      <c r="E11" s="549" t="s">
        <v>305</v>
      </c>
      <c r="F11" s="549" t="s">
        <v>716</v>
      </c>
    </row>
    <row r="12" spans="1:6">
      <c r="A12" s="552" t="str">
        <f t="shared" si="1"/>
        <v>1</v>
      </c>
      <c r="B12" s="553" t="str">
        <f t="shared" si="0"/>
        <v>10101065</v>
      </c>
      <c r="C12" s="549" t="s">
        <v>337</v>
      </c>
      <c r="D12" s="549" t="s">
        <v>71</v>
      </c>
      <c r="E12" s="549" t="s">
        <v>71</v>
      </c>
      <c r="F12" s="549" t="s">
        <v>716</v>
      </c>
    </row>
    <row r="13" spans="1:6">
      <c r="A13" s="552" t="str">
        <f t="shared" si="1"/>
        <v>1</v>
      </c>
      <c r="B13" s="553" t="str">
        <f t="shared" si="0"/>
        <v>10101070</v>
      </c>
      <c r="C13" s="549" t="s">
        <v>338</v>
      </c>
      <c r="D13" s="549" t="s">
        <v>25</v>
      </c>
      <c r="E13" s="549" t="s">
        <v>306</v>
      </c>
      <c r="F13" s="549" t="s">
        <v>716</v>
      </c>
    </row>
    <row r="14" spans="1:6">
      <c r="A14" s="552" t="str">
        <f t="shared" si="1"/>
        <v>1</v>
      </c>
      <c r="B14" s="553" t="str">
        <f t="shared" si="0"/>
        <v>10101075</v>
      </c>
      <c r="C14" s="549" t="s">
        <v>339</v>
      </c>
      <c r="D14" s="549" t="s">
        <v>72</v>
      </c>
      <c r="E14" s="549" t="s">
        <v>72</v>
      </c>
      <c r="F14" s="549" t="s">
        <v>716</v>
      </c>
    </row>
    <row r="15" spans="1:6">
      <c r="A15" s="552" t="str">
        <f t="shared" si="1"/>
        <v>1</v>
      </c>
      <c r="B15" s="553" t="str">
        <f t="shared" si="0"/>
        <v>10101080</v>
      </c>
      <c r="C15" s="549" t="s">
        <v>340</v>
      </c>
      <c r="D15" s="549" t="s">
        <v>26</v>
      </c>
      <c r="E15" s="549" t="s">
        <v>1146</v>
      </c>
      <c r="F15" s="549" t="s">
        <v>716</v>
      </c>
    </row>
    <row r="16" spans="1:6">
      <c r="A16" s="552" t="str">
        <f t="shared" si="1"/>
        <v>1</v>
      </c>
      <c r="B16" s="553" t="str">
        <f t="shared" si="0"/>
        <v>10101085</v>
      </c>
      <c r="C16" s="549" t="s">
        <v>341</v>
      </c>
      <c r="D16" s="549" t="s">
        <v>73</v>
      </c>
      <c r="E16" s="549" t="s">
        <v>73</v>
      </c>
      <c r="F16" s="549" t="s">
        <v>716</v>
      </c>
    </row>
    <row r="17" spans="1:6">
      <c r="A17" s="552" t="str">
        <f t="shared" si="1"/>
        <v>1</v>
      </c>
      <c r="B17" s="553" t="str">
        <f t="shared" si="0"/>
        <v>10101130</v>
      </c>
      <c r="C17" s="549" t="s">
        <v>700</v>
      </c>
      <c r="D17" s="549" t="s">
        <v>650</v>
      </c>
      <c r="E17" s="549" t="s">
        <v>650</v>
      </c>
      <c r="F17" s="549" t="s">
        <v>716</v>
      </c>
    </row>
    <row r="18" spans="1:6">
      <c r="A18" s="552" t="str">
        <f t="shared" si="1"/>
        <v>1</v>
      </c>
      <c r="B18" s="553" t="str">
        <f t="shared" si="0"/>
        <v>10101135</v>
      </c>
      <c r="C18" s="549" t="s">
        <v>701</v>
      </c>
      <c r="D18" s="549" t="s">
        <v>656</v>
      </c>
      <c r="E18" s="549" t="s">
        <v>656</v>
      </c>
      <c r="F18" s="549" t="s">
        <v>716</v>
      </c>
    </row>
    <row r="19" spans="1:6">
      <c r="A19" s="552" t="str">
        <f t="shared" si="1"/>
        <v>1</v>
      </c>
      <c r="B19" s="553" t="str">
        <f t="shared" si="0"/>
        <v>10101200</v>
      </c>
      <c r="C19" s="549" t="s">
        <v>1018</v>
      </c>
      <c r="D19" s="549" t="s">
        <v>746</v>
      </c>
      <c r="E19" s="549" t="s">
        <v>746</v>
      </c>
      <c r="F19" s="549" t="s">
        <v>826</v>
      </c>
    </row>
    <row r="20" spans="1:6">
      <c r="A20" s="552" t="str">
        <f t="shared" si="1"/>
        <v>1</v>
      </c>
      <c r="B20" s="553" t="str">
        <f t="shared" si="0"/>
        <v>10101201</v>
      </c>
      <c r="C20" s="549" t="s">
        <v>1019</v>
      </c>
      <c r="D20" s="549" t="s">
        <v>743</v>
      </c>
      <c r="E20" s="549" t="s">
        <v>743</v>
      </c>
      <c r="F20" s="549" t="s">
        <v>826</v>
      </c>
    </row>
    <row r="21" spans="1:6">
      <c r="A21" s="552" t="str">
        <f t="shared" si="1"/>
        <v>1</v>
      </c>
      <c r="B21" s="553" t="str">
        <f t="shared" si="0"/>
        <v>10102010</v>
      </c>
      <c r="C21" s="549" t="s">
        <v>342</v>
      </c>
      <c r="D21" s="549" t="s">
        <v>31</v>
      </c>
      <c r="E21" s="549" t="s">
        <v>31</v>
      </c>
      <c r="F21" s="549" t="s">
        <v>989</v>
      </c>
    </row>
    <row r="22" spans="1:6">
      <c r="A22" s="552" t="str">
        <f t="shared" si="1"/>
        <v>1</v>
      </c>
      <c r="B22" s="553" t="str">
        <f t="shared" si="0"/>
        <v>10102015</v>
      </c>
      <c r="C22" s="549" t="s">
        <v>343</v>
      </c>
      <c r="D22" s="549" t="s">
        <v>74</v>
      </c>
      <c r="E22" s="549" t="s">
        <v>74</v>
      </c>
      <c r="F22" s="549" t="s">
        <v>989</v>
      </c>
    </row>
    <row r="23" spans="1:6">
      <c r="A23" s="552" t="str">
        <f t="shared" si="1"/>
        <v>1</v>
      </c>
      <c r="B23" s="553" t="str">
        <f t="shared" si="0"/>
        <v>10103001</v>
      </c>
      <c r="C23" s="549" t="s">
        <v>344</v>
      </c>
      <c r="D23" s="549" t="s">
        <v>216</v>
      </c>
      <c r="E23" s="549" t="s">
        <v>283</v>
      </c>
      <c r="F23" s="549" t="s">
        <v>205</v>
      </c>
    </row>
    <row r="24" spans="1:6">
      <c r="A24" s="552" t="str">
        <f t="shared" si="1"/>
        <v>1</v>
      </c>
      <c r="B24" s="553" t="str">
        <f t="shared" si="0"/>
        <v>10103003</v>
      </c>
      <c r="C24" s="549" t="s">
        <v>345</v>
      </c>
      <c r="D24" s="549" t="s">
        <v>217</v>
      </c>
      <c r="E24" s="549" t="s">
        <v>315</v>
      </c>
      <c r="F24" s="549" t="s">
        <v>205</v>
      </c>
    </row>
    <row r="25" spans="1:6">
      <c r="A25" s="552" t="str">
        <f t="shared" si="1"/>
        <v>1</v>
      </c>
      <c r="B25" s="553" t="str">
        <f t="shared" si="0"/>
        <v>10103004</v>
      </c>
      <c r="C25" s="549" t="s">
        <v>346</v>
      </c>
      <c r="D25" s="549" t="s">
        <v>291</v>
      </c>
      <c r="E25" s="549" t="s">
        <v>309</v>
      </c>
      <c r="F25" s="549" t="s">
        <v>205</v>
      </c>
    </row>
    <row r="26" spans="1:6">
      <c r="A26" s="552" t="str">
        <f t="shared" si="1"/>
        <v>1</v>
      </c>
      <c r="B26" s="553" t="str">
        <f t="shared" si="0"/>
        <v>10103005</v>
      </c>
      <c r="C26" s="549" t="s">
        <v>347</v>
      </c>
      <c r="D26" s="549" t="s">
        <v>218</v>
      </c>
      <c r="E26" s="549" t="s">
        <v>1147</v>
      </c>
      <c r="F26" s="549" t="s">
        <v>205</v>
      </c>
    </row>
    <row r="27" spans="1:6">
      <c r="A27" s="552" t="str">
        <f t="shared" si="1"/>
        <v>1</v>
      </c>
      <c r="B27" s="553" t="str">
        <f t="shared" si="0"/>
        <v>10103006</v>
      </c>
      <c r="C27" s="549" t="s">
        <v>348</v>
      </c>
      <c r="D27" s="549" t="s">
        <v>219</v>
      </c>
      <c r="E27" s="549" t="s">
        <v>306</v>
      </c>
      <c r="F27" s="549" t="s">
        <v>205</v>
      </c>
    </row>
    <row r="28" spans="1:6">
      <c r="A28" s="552" t="str">
        <f t="shared" si="1"/>
        <v>1</v>
      </c>
      <c r="B28" s="553" t="str">
        <f t="shared" si="0"/>
        <v>10103009</v>
      </c>
      <c r="C28" s="549" t="s">
        <v>617</v>
      </c>
      <c r="D28" s="549" t="s">
        <v>349</v>
      </c>
      <c r="E28" s="549" t="s">
        <v>349</v>
      </c>
      <c r="F28" s="549" t="s">
        <v>205</v>
      </c>
    </row>
    <row r="29" spans="1:6">
      <c r="A29" s="552" t="str">
        <f t="shared" si="1"/>
        <v>1</v>
      </c>
      <c r="B29" s="553" t="str">
        <f t="shared" si="0"/>
        <v>10103013</v>
      </c>
      <c r="C29" s="549" t="s">
        <v>1020</v>
      </c>
      <c r="D29" s="549" t="s">
        <v>733</v>
      </c>
      <c r="E29" s="549" t="s">
        <v>650</v>
      </c>
      <c r="F29" s="549" t="s">
        <v>205</v>
      </c>
    </row>
    <row r="30" spans="1:6">
      <c r="A30" s="552" t="str">
        <f t="shared" si="1"/>
        <v>1</v>
      </c>
      <c r="B30" s="553" t="str">
        <f t="shared" si="0"/>
        <v>10201001</v>
      </c>
      <c r="C30" s="549" t="s">
        <v>1021</v>
      </c>
      <c r="D30" s="549" t="s">
        <v>1022</v>
      </c>
      <c r="E30" s="549">
        <v>0</v>
      </c>
      <c r="F30" s="549">
        <v>0</v>
      </c>
    </row>
    <row r="31" spans="1:6">
      <c r="A31" s="552" t="str">
        <f t="shared" si="1"/>
        <v>1</v>
      </c>
      <c r="B31" s="553" t="str">
        <f t="shared" si="0"/>
        <v>10201004</v>
      </c>
      <c r="C31" s="549" t="s">
        <v>1023</v>
      </c>
      <c r="D31" s="549" t="s">
        <v>1024</v>
      </c>
      <c r="E31" s="549" t="s">
        <v>965</v>
      </c>
      <c r="F31" s="549" t="s">
        <v>206</v>
      </c>
    </row>
    <row r="32" spans="1:6">
      <c r="A32" s="552" t="str">
        <f t="shared" si="1"/>
        <v>1</v>
      </c>
      <c r="B32" s="553" t="str">
        <f t="shared" si="0"/>
        <v>10201007</v>
      </c>
      <c r="C32" s="549" t="s">
        <v>1025</v>
      </c>
      <c r="D32" s="549" t="s">
        <v>1026</v>
      </c>
      <c r="E32" s="549" t="s">
        <v>1148</v>
      </c>
      <c r="F32" s="561" t="s">
        <v>1478</v>
      </c>
    </row>
    <row r="33" spans="1:6">
      <c r="A33" s="552" t="str">
        <f t="shared" si="1"/>
        <v>1</v>
      </c>
      <c r="B33" s="553" t="str">
        <f t="shared" si="0"/>
        <v>10301001</v>
      </c>
      <c r="C33" s="549" t="s">
        <v>350</v>
      </c>
      <c r="D33" s="549" t="s">
        <v>75</v>
      </c>
      <c r="E33" s="549" t="s">
        <v>75</v>
      </c>
      <c r="F33" s="549" t="s">
        <v>990</v>
      </c>
    </row>
    <row r="34" spans="1:6">
      <c r="A34" s="552" t="str">
        <f t="shared" si="1"/>
        <v>1</v>
      </c>
      <c r="B34" s="553" t="str">
        <f t="shared" si="0"/>
        <v>10301002</v>
      </c>
      <c r="C34" s="549" t="s">
        <v>351</v>
      </c>
      <c r="D34" s="549" t="s">
        <v>76</v>
      </c>
      <c r="E34" s="549" t="s">
        <v>76</v>
      </c>
      <c r="F34" s="549" t="s">
        <v>990</v>
      </c>
    </row>
    <row r="35" spans="1:6">
      <c r="A35" s="552" t="str">
        <f t="shared" si="1"/>
        <v>1</v>
      </c>
      <c r="B35" s="553" t="str">
        <f t="shared" si="0"/>
        <v>10301003</v>
      </c>
      <c r="C35" s="549" t="s">
        <v>352</v>
      </c>
      <c r="D35" s="549" t="s">
        <v>194</v>
      </c>
      <c r="E35" s="549" t="s">
        <v>194</v>
      </c>
      <c r="F35" s="549" t="s">
        <v>903</v>
      </c>
    </row>
    <row r="36" spans="1:6">
      <c r="A36" s="552" t="str">
        <f t="shared" si="1"/>
        <v>1</v>
      </c>
      <c r="B36" s="553" t="str">
        <f t="shared" si="0"/>
        <v>10301004</v>
      </c>
      <c r="C36" s="549" t="s">
        <v>618</v>
      </c>
      <c r="D36" s="549" t="s">
        <v>606</v>
      </c>
      <c r="E36" s="549" t="s">
        <v>606</v>
      </c>
      <c r="F36" s="549" t="s">
        <v>903</v>
      </c>
    </row>
    <row r="37" spans="1:6">
      <c r="A37" s="552" t="str">
        <f t="shared" si="1"/>
        <v>1</v>
      </c>
      <c r="B37" s="553" t="str">
        <f t="shared" si="0"/>
        <v>10301005</v>
      </c>
      <c r="C37" s="549" t="s">
        <v>1027</v>
      </c>
      <c r="D37" s="549" t="s">
        <v>1028</v>
      </c>
      <c r="E37" s="549" t="s">
        <v>971</v>
      </c>
      <c r="F37" s="549" t="s">
        <v>904</v>
      </c>
    </row>
    <row r="38" spans="1:6">
      <c r="A38" s="552" t="str">
        <f t="shared" si="1"/>
        <v>1</v>
      </c>
      <c r="B38" s="553" t="str">
        <f t="shared" si="0"/>
        <v>10301008</v>
      </c>
      <c r="C38" s="549" t="s">
        <v>353</v>
      </c>
      <c r="D38" s="662" t="s">
        <v>0</v>
      </c>
      <c r="E38" s="662" t="s">
        <v>1013</v>
      </c>
      <c r="F38" s="549" t="s">
        <v>904</v>
      </c>
    </row>
    <row r="39" spans="1:6">
      <c r="A39" s="552" t="str">
        <f t="shared" si="1"/>
        <v>1</v>
      </c>
      <c r="B39" s="553" t="str">
        <f t="shared" si="0"/>
        <v>10330001</v>
      </c>
      <c r="C39" s="549" t="s">
        <v>354</v>
      </c>
      <c r="D39" s="549" t="s">
        <v>47</v>
      </c>
      <c r="E39" s="549" t="s">
        <v>10</v>
      </c>
      <c r="F39" s="549" t="s">
        <v>206</v>
      </c>
    </row>
    <row r="40" spans="1:6">
      <c r="A40" s="552" t="str">
        <f t="shared" si="1"/>
        <v>1</v>
      </c>
      <c r="B40" s="553" t="str">
        <f t="shared" si="0"/>
        <v>10330002</v>
      </c>
      <c r="C40" s="549" t="s">
        <v>355</v>
      </c>
      <c r="D40" s="549" t="s">
        <v>5</v>
      </c>
      <c r="E40" s="549" t="s">
        <v>10</v>
      </c>
      <c r="F40" s="549" t="s">
        <v>206</v>
      </c>
    </row>
    <row r="41" spans="1:6">
      <c r="A41" s="552" t="str">
        <f t="shared" si="1"/>
        <v>1</v>
      </c>
      <c r="B41" s="553" t="str">
        <f t="shared" si="0"/>
        <v>10340010</v>
      </c>
      <c r="C41" s="549" t="s">
        <v>1029</v>
      </c>
      <c r="D41" s="549" t="s">
        <v>1030</v>
      </c>
      <c r="E41" s="152" t="s">
        <v>962</v>
      </c>
      <c r="F41" s="549" t="s">
        <v>206</v>
      </c>
    </row>
    <row r="42" spans="1:6">
      <c r="A42" s="552" t="str">
        <f t="shared" si="1"/>
        <v>1</v>
      </c>
      <c r="B42" s="553" t="str">
        <f t="shared" si="0"/>
        <v>10340020</v>
      </c>
      <c r="C42" s="549" t="s">
        <v>1031</v>
      </c>
      <c r="D42" s="549" t="s">
        <v>1032</v>
      </c>
      <c r="E42" s="152" t="s">
        <v>962</v>
      </c>
      <c r="F42" s="549" t="s">
        <v>206</v>
      </c>
    </row>
    <row r="43" spans="1:6">
      <c r="A43" s="552" t="str">
        <f t="shared" si="1"/>
        <v>1</v>
      </c>
      <c r="B43" s="553" t="str">
        <f t="shared" si="0"/>
        <v>10340022</v>
      </c>
      <c r="C43" s="549" t="s">
        <v>1033</v>
      </c>
      <c r="D43" s="549" t="s">
        <v>1034</v>
      </c>
      <c r="E43" s="152" t="s">
        <v>962</v>
      </c>
      <c r="F43" s="549" t="s">
        <v>206</v>
      </c>
    </row>
    <row r="44" spans="1:6">
      <c r="A44" s="552" t="str">
        <f t="shared" si="1"/>
        <v>1</v>
      </c>
      <c r="B44" s="553" t="str">
        <f t="shared" si="0"/>
        <v>10340030</v>
      </c>
      <c r="C44" s="549" t="s">
        <v>1035</v>
      </c>
      <c r="D44" s="549" t="s">
        <v>1036</v>
      </c>
      <c r="E44" s="152" t="s">
        <v>962</v>
      </c>
      <c r="F44" s="549" t="s">
        <v>206</v>
      </c>
    </row>
    <row r="45" spans="1:6">
      <c r="A45" s="552" t="str">
        <f t="shared" si="1"/>
        <v>1</v>
      </c>
      <c r="B45" s="553" t="str">
        <f t="shared" si="0"/>
        <v>10340031</v>
      </c>
      <c r="C45" s="549" t="s">
        <v>1037</v>
      </c>
      <c r="D45" s="549" t="s">
        <v>1038</v>
      </c>
      <c r="E45" s="152" t="s">
        <v>962</v>
      </c>
      <c r="F45" s="549" t="s">
        <v>206</v>
      </c>
    </row>
    <row r="46" spans="1:6">
      <c r="A46" s="552" t="str">
        <f t="shared" si="1"/>
        <v>1</v>
      </c>
      <c r="B46" s="553" t="str">
        <f t="shared" si="0"/>
        <v>10340032</v>
      </c>
      <c r="C46" s="549" t="s">
        <v>1039</v>
      </c>
      <c r="D46" s="549" t="s">
        <v>1040</v>
      </c>
      <c r="E46" s="152" t="s">
        <v>962</v>
      </c>
      <c r="F46" s="549" t="s">
        <v>206</v>
      </c>
    </row>
    <row r="47" spans="1:6">
      <c r="A47" s="552" t="str">
        <f t="shared" si="1"/>
        <v>1</v>
      </c>
      <c r="B47" s="553" t="str">
        <f t="shared" si="0"/>
        <v>10340040</v>
      </c>
      <c r="C47" s="549" t="s">
        <v>1041</v>
      </c>
      <c r="D47" s="549" t="s">
        <v>1042</v>
      </c>
      <c r="E47" s="152" t="s">
        <v>962</v>
      </c>
      <c r="F47" s="549" t="s">
        <v>206</v>
      </c>
    </row>
    <row r="48" spans="1:6">
      <c r="A48" s="552" t="str">
        <f t="shared" si="1"/>
        <v>1</v>
      </c>
      <c r="B48" s="553" t="str">
        <f t="shared" si="0"/>
        <v>10340041</v>
      </c>
      <c r="C48" s="549" t="s">
        <v>1043</v>
      </c>
      <c r="D48" s="549" t="s">
        <v>1044</v>
      </c>
      <c r="E48" s="152" t="s">
        <v>962</v>
      </c>
      <c r="F48" s="549" t="s">
        <v>206</v>
      </c>
    </row>
    <row r="49" spans="1:6">
      <c r="A49" s="552" t="str">
        <f t="shared" si="1"/>
        <v>1</v>
      </c>
      <c r="B49" s="553" t="str">
        <f t="shared" si="0"/>
        <v>10340042</v>
      </c>
      <c r="C49" s="549" t="s">
        <v>1045</v>
      </c>
      <c r="D49" s="549" t="s">
        <v>1046</v>
      </c>
      <c r="E49" s="152" t="s">
        <v>962</v>
      </c>
      <c r="F49" s="549" t="s">
        <v>206</v>
      </c>
    </row>
    <row r="50" spans="1:6">
      <c r="A50" s="552" t="str">
        <f t="shared" si="1"/>
        <v>1</v>
      </c>
      <c r="B50" s="553" t="str">
        <f t="shared" si="0"/>
        <v>10340050</v>
      </c>
      <c r="C50" s="549" t="s">
        <v>1047</v>
      </c>
      <c r="D50" s="549" t="s">
        <v>1048</v>
      </c>
      <c r="E50" s="152" t="s">
        <v>1441</v>
      </c>
      <c r="F50" s="549" t="s">
        <v>206</v>
      </c>
    </row>
    <row r="51" spans="1:6">
      <c r="A51" s="552" t="str">
        <f t="shared" si="1"/>
        <v>1</v>
      </c>
      <c r="B51" s="553" t="str">
        <f t="shared" si="0"/>
        <v>10340051</v>
      </c>
      <c r="C51" s="549" t="s">
        <v>1049</v>
      </c>
      <c r="D51" s="549" t="s">
        <v>1050</v>
      </c>
      <c r="E51" s="152" t="s">
        <v>1441</v>
      </c>
      <c r="F51" s="549" t="s">
        <v>206</v>
      </c>
    </row>
    <row r="52" spans="1:6">
      <c r="A52" s="552" t="str">
        <f t="shared" si="1"/>
        <v>1</v>
      </c>
      <c r="B52" s="553" t="str">
        <f t="shared" si="0"/>
        <v>10340052</v>
      </c>
      <c r="C52" s="549" t="s">
        <v>1051</v>
      </c>
      <c r="D52" s="549" t="s">
        <v>1052</v>
      </c>
      <c r="E52" s="152" t="s">
        <v>1441</v>
      </c>
      <c r="F52" s="549" t="s">
        <v>206</v>
      </c>
    </row>
    <row r="53" spans="1:6">
      <c r="A53" s="552" t="str">
        <f t="shared" si="1"/>
        <v>1</v>
      </c>
      <c r="B53" s="553" t="str">
        <f t="shared" si="0"/>
        <v>10340060</v>
      </c>
      <c r="C53" s="549" t="s">
        <v>1053</v>
      </c>
      <c r="D53" s="549" t="s">
        <v>1054</v>
      </c>
      <c r="E53" s="549" t="s">
        <v>962</v>
      </c>
      <c r="F53" s="549" t="s">
        <v>206</v>
      </c>
    </row>
    <row r="54" spans="1:6">
      <c r="A54" s="552" t="str">
        <f t="shared" si="1"/>
        <v>1</v>
      </c>
      <c r="B54" s="553" t="str">
        <f t="shared" si="0"/>
        <v>10340062</v>
      </c>
      <c r="C54" s="549" t="s">
        <v>1055</v>
      </c>
      <c r="D54" s="549" t="s">
        <v>1056</v>
      </c>
      <c r="E54" s="152" t="s">
        <v>962</v>
      </c>
      <c r="F54" s="549" t="s">
        <v>206</v>
      </c>
    </row>
    <row r="55" spans="1:6">
      <c r="A55" s="552" t="str">
        <f t="shared" si="1"/>
        <v>1</v>
      </c>
      <c r="B55" s="553" t="str">
        <f t="shared" si="0"/>
        <v>10340070</v>
      </c>
      <c r="C55" s="549" t="s">
        <v>1057</v>
      </c>
      <c r="D55" s="549" t="s">
        <v>1058</v>
      </c>
      <c r="E55" s="379" t="s">
        <v>963</v>
      </c>
      <c r="F55" s="549" t="s">
        <v>206</v>
      </c>
    </row>
    <row r="56" spans="1:6">
      <c r="A56" s="552" t="str">
        <f t="shared" si="1"/>
        <v>1</v>
      </c>
      <c r="B56" s="553" t="str">
        <f t="shared" si="0"/>
        <v>10340080</v>
      </c>
      <c r="C56" s="549" t="s">
        <v>1059</v>
      </c>
      <c r="D56" s="549" t="s">
        <v>1060</v>
      </c>
      <c r="E56" s="131" t="s">
        <v>900</v>
      </c>
      <c r="F56" s="549" t="s">
        <v>206</v>
      </c>
    </row>
    <row r="57" spans="1:6">
      <c r="A57" s="552" t="str">
        <f t="shared" si="1"/>
        <v>1</v>
      </c>
      <c r="B57" s="553" t="str">
        <f t="shared" si="0"/>
        <v>10340081</v>
      </c>
      <c r="C57" s="549" t="s">
        <v>1061</v>
      </c>
      <c r="D57" s="549" t="s">
        <v>1060</v>
      </c>
      <c r="E57" s="131" t="s">
        <v>900</v>
      </c>
      <c r="F57" s="549" t="s">
        <v>206</v>
      </c>
    </row>
    <row r="58" spans="1:6">
      <c r="A58" s="552" t="str">
        <f t="shared" si="1"/>
        <v>1</v>
      </c>
      <c r="B58" s="553" t="str">
        <f t="shared" si="0"/>
        <v>10340082</v>
      </c>
      <c r="C58" s="549" t="s">
        <v>1062</v>
      </c>
      <c r="D58" s="549" t="s">
        <v>1060</v>
      </c>
      <c r="E58" s="131" t="s">
        <v>900</v>
      </c>
      <c r="F58" s="549" t="s">
        <v>206</v>
      </c>
    </row>
    <row r="59" spans="1:6">
      <c r="A59" s="552" t="str">
        <f t="shared" si="1"/>
        <v>1</v>
      </c>
      <c r="B59" s="553" t="str">
        <f t="shared" si="0"/>
        <v>10340090</v>
      </c>
      <c r="C59" s="549" t="s">
        <v>1063</v>
      </c>
      <c r="D59" s="549" t="s">
        <v>1064</v>
      </c>
      <c r="E59" s="152" t="s">
        <v>962</v>
      </c>
      <c r="F59" s="549" t="s">
        <v>206</v>
      </c>
    </row>
    <row r="60" spans="1:6">
      <c r="A60" s="552" t="str">
        <f t="shared" si="1"/>
        <v>1</v>
      </c>
      <c r="B60" s="553" t="str">
        <f t="shared" si="0"/>
        <v>10340100</v>
      </c>
      <c r="C60" s="549" t="s">
        <v>1065</v>
      </c>
      <c r="D60" s="549" t="s">
        <v>1066</v>
      </c>
      <c r="E60" s="152" t="s">
        <v>962</v>
      </c>
      <c r="F60" s="549" t="s">
        <v>206</v>
      </c>
    </row>
    <row r="61" spans="1:6">
      <c r="A61" s="552" t="str">
        <f t="shared" si="1"/>
        <v>1</v>
      </c>
      <c r="B61" s="553" t="str">
        <f t="shared" si="0"/>
        <v>10340102</v>
      </c>
      <c r="C61" s="549" t="s">
        <v>1067</v>
      </c>
      <c r="D61" s="549" t="s">
        <v>1068</v>
      </c>
      <c r="E61" s="152" t="s">
        <v>962</v>
      </c>
      <c r="F61" s="549" t="s">
        <v>206</v>
      </c>
    </row>
    <row r="62" spans="1:6">
      <c r="A62" s="552" t="str">
        <f t="shared" si="1"/>
        <v>1</v>
      </c>
      <c r="B62" s="553" t="str">
        <f t="shared" si="0"/>
        <v>10340110</v>
      </c>
      <c r="C62" s="549" t="s">
        <v>1069</v>
      </c>
      <c r="D62" s="549" t="s">
        <v>1070</v>
      </c>
      <c r="E62" s="379" t="s">
        <v>963</v>
      </c>
      <c r="F62" s="549" t="s">
        <v>206</v>
      </c>
    </row>
    <row r="63" spans="1:6">
      <c r="A63" s="552" t="str">
        <f t="shared" si="1"/>
        <v>1</v>
      </c>
      <c r="B63" s="553" t="str">
        <f t="shared" si="0"/>
        <v>10340111</v>
      </c>
      <c r="C63" s="549" t="s">
        <v>1071</v>
      </c>
      <c r="D63" s="549" t="s">
        <v>1072</v>
      </c>
      <c r="E63" s="379" t="s">
        <v>963</v>
      </c>
      <c r="F63" s="549" t="s">
        <v>206</v>
      </c>
    </row>
    <row r="64" spans="1:6">
      <c r="A64" s="552" t="str">
        <f t="shared" si="1"/>
        <v>1</v>
      </c>
      <c r="B64" s="553" t="str">
        <f t="shared" si="0"/>
        <v>10340112</v>
      </c>
      <c r="C64" s="549" t="s">
        <v>1073</v>
      </c>
      <c r="D64" s="549" t="s">
        <v>1074</v>
      </c>
      <c r="E64" s="379" t="s">
        <v>963</v>
      </c>
      <c r="F64" s="549" t="s">
        <v>206</v>
      </c>
    </row>
    <row r="65" spans="1:6">
      <c r="A65" s="552" t="str">
        <f t="shared" si="1"/>
        <v>1</v>
      </c>
      <c r="B65" s="553" t="str">
        <f t="shared" si="0"/>
        <v>10340120</v>
      </c>
      <c r="C65" s="549" t="s">
        <v>1075</v>
      </c>
      <c r="D65" s="549" t="s">
        <v>1076</v>
      </c>
      <c r="E65" s="379" t="s">
        <v>963</v>
      </c>
      <c r="F65" s="549" t="s">
        <v>206</v>
      </c>
    </row>
    <row r="66" spans="1:6">
      <c r="A66" s="552" t="str">
        <f t="shared" si="1"/>
        <v>1</v>
      </c>
      <c r="B66" s="553" t="str">
        <f t="shared" ref="B66:B129" si="2">RIGHT(C66,8)</f>
        <v>10340121</v>
      </c>
      <c r="C66" s="549" t="s">
        <v>1077</v>
      </c>
      <c r="D66" s="549" t="s">
        <v>1078</v>
      </c>
      <c r="E66" s="379" t="s">
        <v>963</v>
      </c>
      <c r="F66" s="549" t="s">
        <v>206</v>
      </c>
    </row>
    <row r="67" spans="1:6">
      <c r="A67" s="552" t="str">
        <f t="shared" ref="A67:A130" si="3">LEFT(B67,1)</f>
        <v>1</v>
      </c>
      <c r="B67" s="553" t="str">
        <f t="shared" si="2"/>
        <v>10340122</v>
      </c>
      <c r="C67" s="549" t="s">
        <v>1079</v>
      </c>
      <c r="D67" s="549" t="s">
        <v>1080</v>
      </c>
      <c r="E67" s="379" t="s">
        <v>963</v>
      </c>
      <c r="F67" s="549" t="s">
        <v>206</v>
      </c>
    </row>
    <row r="68" spans="1:6">
      <c r="A68" s="552" t="str">
        <f t="shared" si="3"/>
        <v>1</v>
      </c>
      <c r="B68" s="553" t="str">
        <f t="shared" si="2"/>
        <v>10340130</v>
      </c>
      <c r="C68" s="549" t="s">
        <v>1081</v>
      </c>
      <c r="D68" s="549" t="s">
        <v>1082</v>
      </c>
      <c r="E68" s="561" t="s">
        <v>1439</v>
      </c>
      <c r="F68" s="549" t="s">
        <v>206</v>
      </c>
    </row>
    <row r="69" spans="1:6">
      <c r="A69" s="552" t="str">
        <f t="shared" si="3"/>
        <v>1</v>
      </c>
      <c r="B69" s="553" t="str">
        <f t="shared" si="2"/>
        <v>10340131</v>
      </c>
      <c r="C69" s="549" t="s">
        <v>1083</v>
      </c>
      <c r="D69" s="549" t="s">
        <v>1084</v>
      </c>
      <c r="E69" s="561" t="s">
        <v>1439</v>
      </c>
      <c r="F69" s="549" t="s">
        <v>206</v>
      </c>
    </row>
    <row r="70" spans="1:6">
      <c r="A70" s="552" t="str">
        <f t="shared" si="3"/>
        <v>1</v>
      </c>
      <c r="B70" s="553" t="str">
        <f t="shared" si="2"/>
        <v>10340132</v>
      </c>
      <c r="C70" s="549" t="s">
        <v>1085</v>
      </c>
      <c r="D70" s="549" t="s">
        <v>1086</v>
      </c>
      <c r="E70" s="561" t="s">
        <v>1439</v>
      </c>
      <c r="F70" s="549" t="s">
        <v>206</v>
      </c>
    </row>
    <row r="71" spans="1:6">
      <c r="A71" s="552" t="str">
        <f t="shared" si="3"/>
        <v>1</v>
      </c>
      <c r="B71" s="553" t="str">
        <f t="shared" si="2"/>
        <v>10340140</v>
      </c>
      <c r="C71" s="549" t="s">
        <v>1087</v>
      </c>
      <c r="D71" s="549" t="s">
        <v>1088</v>
      </c>
      <c r="E71" s="561" t="s">
        <v>1440</v>
      </c>
      <c r="F71" s="549" t="s">
        <v>206</v>
      </c>
    </row>
    <row r="72" spans="1:6">
      <c r="A72" s="552" t="str">
        <f t="shared" si="3"/>
        <v>1</v>
      </c>
      <c r="B72" s="553" t="str">
        <f t="shared" si="2"/>
        <v>10340141</v>
      </c>
      <c r="C72" s="549" t="s">
        <v>1089</v>
      </c>
      <c r="D72" s="549" t="s">
        <v>1090</v>
      </c>
      <c r="E72" s="561" t="s">
        <v>1440</v>
      </c>
      <c r="F72" s="549" t="s">
        <v>206</v>
      </c>
    </row>
    <row r="73" spans="1:6">
      <c r="A73" s="552" t="str">
        <f t="shared" si="3"/>
        <v>1</v>
      </c>
      <c r="B73" s="553" t="str">
        <f t="shared" si="2"/>
        <v>10349998</v>
      </c>
      <c r="C73" s="549" t="s">
        <v>356</v>
      </c>
      <c r="D73" s="549" t="s">
        <v>292</v>
      </c>
      <c r="E73" s="549" t="s">
        <v>357</v>
      </c>
      <c r="F73" s="549" t="s">
        <v>206</v>
      </c>
    </row>
    <row r="74" spans="1:6">
      <c r="A74" s="552" t="str">
        <f t="shared" si="3"/>
        <v>1</v>
      </c>
      <c r="B74" s="553" t="str">
        <f t="shared" si="2"/>
        <v>10350001</v>
      </c>
      <c r="C74" s="549" t="s">
        <v>358</v>
      </c>
      <c r="D74" s="549" t="s">
        <v>44</v>
      </c>
      <c r="E74" s="549" t="s">
        <v>228</v>
      </c>
      <c r="F74" s="549" t="s">
        <v>21</v>
      </c>
    </row>
    <row r="75" spans="1:6">
      <c r="A75" s="552" t="str">
        <f t="shared" si="3"/>
        <v>1</v>
      </c>
      <c r="B75" s="553" t="str">
        <f t="shared" si="2"/>
        <v>10350002</v>
      </c>
      <c r="C75" s="549" t="s">
        <v>359</v>
      </c>
      <c r="D75" s="549" t="s">
        <v>45</v>
      </c>
      <c r="E75" s="549" t="s">
        <v>228</v>
      </c>
      <c r="F75" s="549" t="s">
        <v>21</v>
      </c>
    </row>
    <row r="76" spans="1:6">
      <c r="A76" s="552" t="str">
        <f t="shared" si="3"/>
        <v>1</v>
      </c>
      <c r="B76" s="553" t="str">
        <f t="shared" si="2"/>
        <v>10350003</v>
      </c>
      <c r="C76" s="549" t="s">
        <v>360</v>
      </c>
      <c r="D76" s="549" t="s">
        <v>46</v>
      </c>
      <c r="E76" s="549" t="s">
        <v>228</v>
      </c>
      <c r="F76" s="549" t="s">
        <v>21</v>
      </c>
    </row>
    <row r="77" spans="1:6">
      <c r="A77" s="552" t="str">
        <f t="shared" si="3"/>
        <v>1</v>
      </c>
      <c r="B77" s="553" t="str">
        <f t="shared" si="2"/>
        <v>10350004</v>
      </c>
      <c r="C77" s="549" t="s">
        <v>361</v>
      </c>
      <c r="D77" s="549" t="s">
        <v>293</v>
      </c>
      <c r="E77" s="549" t="s">
        <v>980</v>
      </c>
      <c r="F77" s="549" t="s">
        <v>21</v>
      </c>
    </row>
    <row r="78" spans="1:6">
      <c r="A78" s="552" t="str">
        <f t="shared" si="3"/>
        <v>1</v>
      </c>
      <c r="B78" s="553" t="str">
        <f t="shared" si="2"/>
        <v>10350005</v>
      </c>
      <c r="C78" s="549" t="s">
        <v>362</v>
      </c>
      <c r="D78" s="549" t="s">
        <v>307</v>
      </c>
      <c r="E78" s="549" t="s">
        <v>906</v>
      </c>
      <c r="F78" s="549" t="s">
        <v>21</v>
      </c>
    </row>
    <row r="79" spans="1:6">
      <c r="A79" s="552" t="str">
        <f t="shared" si="3"/>
        <v>1</v>
      </c>
      <c r="B79" s="553" t="str">
        <f t="shared" si="2"/>
        <v>10350006</v>
      </c>
      <c r="C79" s="549" t="s">
        <v>363</v>
      </c>
      <c r="D79" s="549" t="s">
        <v>294</v>
      </c>
      <c r="E79" s="549" t="s">
        <v>980</v>
      </c>
      <c r="F79" s="549" t="s">
        <v>21</v>
      </c>
    </row>
    <row r="80" spans="1:6">
      <c r="A80" s="552" t="str">
        <f t="shared" si="3"/>
        <v>1</v>
      </c>
      <c r="B80" s="553" t="str">
        <f t="shared" si="2"/>
        <v>10350007</v>
      </c>
      <c r="C80" s="549" t="s">
        <v>364</v>
      </c>
      <c r="D80" s="549" t="s">
        <v>77</v>
      </c>
      <c r="E80" s="549" t="s">
        <v>380</v>
      </c>
      <c r="F80" s="549" t="s">
        <v>21</v>
      </c>
    </row>
    <row r="81" spans="1:6">
      <c r="A81" s="552" t="str">
        <f t="shared" si="3"/>
        <v>1</v>
      </c>
      <c r="B81" s="553" t="str">
        <f t="shared" si="2"/>
        <v>10350008</v>
      </c>
      <c r="C81" s="549" t="s">
        <v>365</v>
      </c>
      <c r="D81" s="549" t="s">
        <v>187</v>
      </c>
      <c r="E81" s="549" t="s">
        <v>16</v>
      </c>
      <c r="F81" s="549" t="s">
        <v>21</v>
      </c>
    </row>
    <row r="82" spans="1:6">
      <c r="A82" s="552" t="str">
        <f t="shared" si="3"/>
        <v>1</v>
      </c>
      <c r="B82" s="553" t="str">
        <f t="shared" si="2"/>
        <v>10350011</v>
      </c>
      <c r="C82" s="549" t="s">
        <v>366</v>
      </c>
      <c r="D82" s="549" t="s">
        <v>188</v>
      </c>
      <c r="E82" s="549" t="s">
        <v>311</v>
      </c>
      <c r="F82" s="549" t="s">
        <v>21</v>
      </c>
    </row>
    <row r="83" spans="1:6">
      <c r="A83" s="552" t="str">
        <f t="shared" si="3"/>
        <v>1</v>
      </c>
      <c r="B83" s="553" t="str">
        <f t="shared" si="2"/>
        <v>10350012</v>
      </c>
      <c r="C83" s="549" t="s">
        <v>367</v>
      </c>
      <c r="D83" s="549" t="s">
        <v>189</v>
      </c>
      <c r="E83" s="549" t="s">
        <v>311</v>
      </c>
      <c r="F83" s="549" t="s">
        <v>21</v>
      </c>
    </row>
    <row r="84" spans="1:6">
      <c r="A84" s="552" t="str">
        <f t="shared" si="3"/>
        <v>1</v>
      </c>
      <c r="B84" s="553" t="str">
        <f t="shared" si="2"/>
        <v>10350900</v>
      </c>
      <c r="C84" s="549" t="s">
        <v>369</v>
      </c>
      <c r="D84" s="549" t="s">
        <v>370</v>
      </c>
      <c r="E84" s="549" t="s">
        <v>228</v>
      </c>
      <c r="F84" s="549" t="s">
        <v>21</v>
      </c>
    </row>
    <row r="85" spans="1:6">
      <c r="A85" s="552" t="str">
        <f t="shared" si="3"/>
        <v>1</v>
      </c>
      <c r="B85" s="553" t="str">
        <f t="shared" si="2"/>
        <v>10350901</v>
      </c>
      <c r="C85" s="549" t="s">
        <v>371</v>
      </c>
      <c r="D85" s="549" t="s">
        <v>372</v>
      </c>
      <c r="E85" s="549" t="s">
        <v>228</v>
      </c>
      <c r="F85" s="549" t="s">
        <v>21</v>
      </c>
    </row>
    <row r="86" spans="1:6">
      <c r="A86" s="552" t="str">
        <f t="shared" si="3"/>
        <v>1</v>
      </c>
      <c r="B86" s="553" t="str">
        <f t="shared" si="2"/>
        <v>10350902</v>
      </c>
      <c r="C86" s="549" t="s">
        <v>373</v>
      </c>
      <c r="D86" s="549" t="s">
        <v>32</v>
      </c>
      <c r="E86" s="549" t="s">
        <v>228</v>
      </c>
      <c r="F86" s="549" t="s">
        <v>21</v>
      </c>
    </row>
    <row r="87" spans="1:6">
      <c r="A87" s="552" t="str">
        <f t="shared" si="3"/>
        <v>1</v>
      </c>
      <c r="B87" s="553" t="str">
        <f t="shared" si="2"/>
        <v>10350903</v>
      </c>
      <c r="C87" s="549" t="s">
        <v>375</v>
      </c>
      <c r="D87" s="549" t="s">
        <v>376</v>
      </c>
      <c r="E87" s="549" t="s">
        <v>906</v>
      </c>
      <c r="F87" s="549" t="s">
        <v>21</v>
      </c>
    </row>
    <row r="88" spans="1:6">
      <c r="A88" s="552" t="str">
        <f t="shared" si="3"/>
        <v>1</v>
      </c>
      <c r="B88" s="553" t="str">
        <f t="shared" si="2"/>
        <v>10350904</v>
      </c>
      <c r="C88" s="549" t="s">
        <v>377</v>
      </c>
      <c r="D88" s="549" t="s">
        <v>294</v>
      </c>
      <c r="E88" s="549" t="s">
        <v>980</v>
      </c>
      <c r="F88" s="549" t="s">
        <v>21</v>
      </c>
    </row>
    <row r="89" spans="1:6">
      <c r="A89" s="552" t="str">
        <f t="shared" si="3"/>
        <v>1</v>
      </c>
      <c r="B89" s="553" t="str">
        <f t="shared" si="2"/>
        <v>10350905</v>
      </c>
      <c r="C89" s="549" t="s">
        <v>378</v>
      </c>
      <c r="D89" s="549" t="s">
        <v>379</v>
      </c>
      <c r="E89" s="549" t="s">
        <v>380</v>
      </c>
      <c r="F89" s="549" t="s">
        <v>21</v>
      </c>
    </row>
    <row r="90" spans="1:6">
      <c r="A90" s="552" t="str">
        <f t="shared" si="3"/>
        <v>1</v>
      </c>
      <c r="B90" s="553" t="str">
        <f t="shared" si="2"/>
        <v>10350906</v>
      </c>
      <c r="C90" s="549" t="s">
        <v>374</v>
      </c>
      <c r="D90" s="549" t="s">
        <v>1</v>
      </c>
      <c r="E90" s="549" t="s">
        <v>16</v>
      </c>
      <c r="F90" s="549" t="s">
        <v>21</v>
      </c>
    </row>
    <row r="91" spans="1:6">
      <c r="A91" s="552" t="str">
        <f t="shared" si="3"/>
        <v>1</v>
      </c>
      <c r="B91" s="553" t="str">
        <f t="shared" si="2"/>
        <v>10360001</v>
      </c>
      <c r="C91" s="549" t="s">
        <v>381</v>
      </c>
      <c r="D91" s="549" t="s">
        <v>78</v>
      </c>
      <c r="E91" s="779" t="s">
        <v>3901</v>
      </c>
      <c r="F91" s="549" t="s">
        <v>901</v>
      </c>
    </row>
    <row r="92" spans="1:6">
      <c r="A92" s="552" t="str">
        <f t="shared" si="3"/>
        <v>1</v>
      </c>
      <c r="B92" s="553" t="str">
        <f t="shared" si="2"/>
        <v>10360002</v>
      </c>
      <c r="C92" s="549" t="s">
        <v>368</v>
      </c>
      <c r="D92" s="549" t="s">
        <v>48</v>
      </c>
      <c r="E92" s="549" t="s">
        <v>311</v>
      </c>
      <c r="F92" s="549" t="s">
        <v>21</v>
      </c>
    </row>
    <row r="93" spans="1:6">
      <c r="A93" s="552" t="str">
        <f t="shared" si="3"/>
        <v>1</v>
      </c>
      <c r="B93" s="553" t="str">
        <f t="shared" si="2"/>
        <v>10360003</v>
      </c>
      <c r="C93" s="549" t="s">
        <v>382</v>
      </c>
      <c r="D93" s="549" t="s">
        <v>79</v>
      </c>
      <c r="E93" s="549" t="s">
        <v>970</v>
      </c>
      <c r="F93" s="549" t="s">
        <v>901</v>
      </c>
    </row>
    <row r="94" spans="1:6">
      <c r="A94" s="552" t="str">
        <f t="shared" si="3"/>
        <v>1</v>
      </c>
      <c r="B94" s="553" t="str">
        <f t="shared" si="2"/>
        <v>10360004</v>
      </c>
      <c r="C94" s="549" t="s">
        <v>383</v>
      </c>
      <c r="D94" s="549" t="s">
        <v>80</v>
      </c>
      <c r="E94" s="549" t="s">
        <v>970</v>
      </c>
      <c r="F94" s="549" t="s">
        <v>901</v>
      </c>
    </row>
    <row r="95" spans="1:6">
      <c r="A95" s="552" t="str">
        <f t="shared" si="3"/>
        <v>1</v>
      </c>
      <c r="B95" s="553" t="str">
        <f t="shared" si="2"/>
        <v>10361001</v>
      </c>
      <c r="C95" s="549" t="s">
        <v>384</v>
      </c>
      <c r="D95" s="549" t="s">
        <v>81</v>
      </c>
      <c r="E95" s="549" t="s">
        <v>565</v>
      </c>
      <c r="F95" s="549" t="s">
        <v>901</v>
      </c>
    </row>
    <row r="96" spans="1:6">
      <c r="A96" s="552" t="str">
        <f t="shared" si="3"/>
        <v>1</v>
      </c>
      <c r="B96" s="553" t="str">
        <f t="shared" si="2"/>
        <v>10361003</v>
      </c>
      <c r="C96" s="549" t="s">
        <v>385</v>
      </c>
      <c r="D96" s="549" t="s">
        <v>82</v>
      </c>
      <c r="E96" s="549" t="s">
        <v>565</v>
      </c>
      <c r="F96" s="549" t="s">
        <v>901</v>
      </c>
    </row>
    <row r="97" spans="1:6">
      <c r="A97" s="552" t="str">
        <f t="shared" si="3"/>
        <v>1</v>
      </c>
      <c r="B97" s="553" t="str">
        <f t="shared" si="2"/>
        <v>10361004</v>
      </c>
      <c r="C97" s="549" t="s">
        <v>1091</v>
      </c>
      <c r="D97" s="549" t="s">
        <v>1092</v>
      </c>
      <c r="E97" s="549" t="s">
        <v>565</v>
      </c>
      <c r="F97" s="549" t="s">
        <v>901</v>
      </c>
    </row>
    <row r="98" spans="1:6">
      <c r="A98" s="552" t="str">
        <f t="shared" si="3"/>
        <v>1</v>
      </c>
      <c r="B98" s="553" t="str">
        <f t="shared" si="2"/>
        <v>10362003</v>
      </c>
      <c r="C98" s="549" t="s">
        <v>386</v>
      </c>
      <c r="D98" s="549" t="s">
        <v>49</v>
      </c>
      <c r="E98" s="549" t="s">
        <v>230</v>
      </c>
      <c r="F98" s="549" t="s">
        <v>901</v>
      </c>
    </row>
    <row r="99" spans="1:6">
      <c r="A99" s="552" t="str">
        <f t="shared" si="3"/>
        <v>1</v>
      </c>
      <c r="B99" s="553" t="str">
        <f t="shared" si="2"/>
        <v>10363001</v>
      </c>
      <c r="C99" s="549" t="s">
        <v>387</v>
      </c>
      <c r="D99" s="549" t="s">
        <v>50</v>
      </c>
      <c r="E99" s="549" t="s">
        <v>573</v>
      </c>
      <c r="F99" s="549" t="s">
        <v>901</v>
      </c>
    </row>
    <row r="100" spans="1:6">
      <c r="A100" s="552" t="str">
        <f t="shared" si="3"/>
        <v>1</v>
      </c>
      <c r="B100" s="553" t="str">
        <f t="shared" si="2"/>
        <v>10364001</v>
      </c>
      <c r="C100" s="549" t="s">
        <v>388</v>
      </c>
      <c r="D100" s="549" t="s">
        <v>83</v>
      </c>
      <c r="E100" s="549" t="s">
        <v>1363</v>
      </c>
      <c r="F100" s="549" t="s">
        <v>901</v>
      </c>
    </row>
    <row r="101" spans="1:6">
      <c r="A101" s="552" t="str">
        <f t="shared" si="3"/>
        <v>1</v>
      </c>
      <c r="B101" s="553" t="str">
        <f t="shared" si="2"/>
        <v>10364003</v>
      </c>
      <c r="C101" s="549" t="s">
        <v>389</v>
      </c>
      <c r="D101" s="549" t="s">
        <v>33</v>
      </c>
      <c r="E101" s="549" t="s">
        <v>33</v>
      </c>
      <c r="F101" s="549" t="s">
        <v>901</v>
      </c>
    </row>
    <row r="102" spans="1:6">
      <c r="A102" s="552" t="str">
        <f t="shared" si="3"/>
        <v>1</v>
      </c>
      <c r="B102" s="553" t="str">
        <f t="shared" si="2"/>
        <v>10364004</v>
      </c>
      <c r="C102" s="549" t="s">
        <v>390</v>
      </c>
      <c r="D102" s="549" t="s">
        <v>295</v>
      </c>
      <c r="E102" s="549" t="s">
        <v>295</v>
      </c>
      <c r="F102" s="549" t="s">
        <v>901</v>
      </c>
    </row>
    <row r="103" spans="1:6">
      <c r="A103" s="552" t="str">
        <f t="shared" si="3"/>
        <v>1</v>
      </c>
      <c r="B103" s="553" t="str">
        <f t="shared" si="2"/>
        <v>10367001</v>
      </c>
      <c r="C103" s="549" t="s">
        <v>391</v>
      </c>
      <c r="D103" s="549" t="s">
        <v>35</v>
      </c>
      <c r="E103" s="549" t="s">
        <v>888</v>
      </c>
      <c r="F103" s="549" t="s">
        <v>392</v>
      </c>
    </row>
    <row r="104" spans="1:6">
      <c r="A104" s="552" t="str">
        <f t="shared" si="3"/>
        <v>2</v>
      </c>
      <c r="B104" s="553" t="str">
        <f t="shared" si="2"/>
        <v>20100001</v>
      </c>
      <c r="C104" s="549" t="s">
        <v>393</v>
      </c>
      <c r="D104" s="549" t="s">
        <v>84</v>
      </c>
      <c r="E104" s="549" t="s">
        <v>84</v>
      </c>
      <c r="F104" s="549" t="s">
        <v>880</v>
      </c>
    </row>
    <row r="105" spans="1:6">
      <c r="A105" s="552" t="str">
        <f t="shared" si="3"/>
        <v>2</v>
      </c>
      <c r="B105" s="553" t="str">
        <f t="shared" si="2"/>
        <v>20100002</v>
      </c>
      <c r="C105" s="549" t="s">
        <v>394</v>
      </c>
      <c r="D105" s="549" t="s">
        <v>85</v>
      </c>
      <c r="E105" s="549" t="s">
        <v>85</v>
      </c>
      <c r="F105" s="549" t="s">
        <v>880</v>
      </c>
    </row>
    <row r="106" spans="1:6" ht="15">
      <c r="A106" s="552" t="str">
        <f t="shared" si="3"/>
        <v>2</v>
      </c>
      <c r="B106" s="553" t="str">
        <f t="shared" si="2"/>
        <v>20100003</v>
      </c>
      <c r="C106" s="549" t="s">
        <v>395</v>
      </c>
      <c r="D106" s="549" t="s">
        <v>86</v>
      </c>
      <c r="E106" s="549" t="s">
        <v>228</v>
      </c>
      <c r="F106" s="610" t="s">
        <v>304</v>
      </c>
    </row>
    <row r="107" spans="1:6" ht="15">
      <c r="A107" s="552" t="str">
        <f t="shared" si="3"/>
        <v>2</v>
      </c>
      <c r="B107" s="553" t="str">
        <f t="shared" si="2"/>
        <v>20100004</v>
      </c>
      <c r="C107" s="549" t="s">
        <v>396</v>
      </c>
      <c r="D107" s="549" t="s">
        <v>87</v>
      </c>
      <c r="E107" s="549" t="s">
        <v>228</v>
      </c>
      <c r="F107" s="610" t="s">
        <v>304</v>
      </c>
    </row>
    <row r="108" spans="1:6" ht="15">
      <c r="A108" s="552" t="str">
        <f t="shared" si="3"/>
        <v>2</v>
      </c>
      <c r="B108" s="553" t="str">
        <f t="shared" si="2"/>
        <v>20100005</v>
      </c>
      <c r="C108" s="549" t="s">
        <v>397</v>
      </c>
      <c r="D108" s="549" t="s">
        <v>88</v>
      </c>
      <c r="E108" s="549" t="s">
        <v>228</v>
      </c>
      <c r="F108" s="610" t="s">
        <v>304</v>
      </c>
    </row>
    <row r="109" spans="1:6" ht="15">
      <c r="A109" s="552" t="str">
        <f t="shared" si="3"/>
        <v>2</v>
      </c>
      <c r="B109" s="553" t="str">
        <f t="shared" si="2"/>
        <v>20100006</v>
      </c>
      <c r="C109" s="549" t="s">
        <v>398</v>
      </c>
      <c r="D109" s="549" t="s">
        <v>89</v>
      </c>
      <c r="E109" s="549" t="s">
        <v>228</v>
      </c>
      <c r="F109" s="610" t="s">
        <v>304</v>
      </c>
    </row>
    <row r="110" spans="1:6" ht="15">
      <c r="A110" s="552" t="str">
        <f t="shared" si="3"/>
        <v>2</v>
      </c>
      <c r="B110" s="553" t="str">
        <f t="shared" si="2"/>
        <v>20100007</v>
      </c>
      <c r="C110" s="549" t="s">
        <v>399</v>
      </c>
      <c r="D110" s="549" t="s">
        <v>90</v>
      </c>
      <c r="E110" s="549" t="s">
        <v>228</v>
      </c>
      <c r="F110" s="610" t="s">
        <v>304</v>
      </c>
    </row>
    <row r="111" spans="1:6" ht="15">
      <c r="A111" s="552" t="str">
        <f t="shared" si="3"/>
        <v>2</v>
      </c>
      <c r="B111" s="553" t="str">
        <f t="shared" si="2"/>
        <v>20100008</v>
      </c>
      <c r="C111" s="549" t="s">
        <v>400</v>
      </c>
      <c r="D111" s="549" t="s">
        <v>91</v>
      </c>
      <c r="E111" s="549" t="s">
        <v>692</v>
      </c>
      <c r="F111" s="610" t="s">
        <v>304</v>
      </c>
    </row>
    <row r="112" spans="1:6" ht="15">
      <c r="A112" s="552" t="str">
        <f t="shared" si="3"/>
        <v>2</v>
      </c>
      <c r="B112" s="553" t="str">
        <f t="shared" si="2"/>
        <v>20100009</v>
      </c>
      <c r="C112" s="549" t="s">
        <v>401</v>
      </c>
      <c r="D112" s="549" t="s">
        <v>92</v>
      </c>
      <c r="E112" s="549" t="s">
        <v>691</v>
      </c>
      <c r="F112" s="610" t="s">
        <v>304</v>
      </c>
    </row>
    <row r="113" spans="1:6" ht="15">
      <c r="A113" s="552" t="str">
        <f t="shared" si="3"/>
        <v>2</v>
      </c>
      <c r="B113" s="553" t="str">
        <f t="shared" si="2"/>
        <v>20100010</v>
      </c>
      <c r="C113" s="549" t="s">
        <v>402</v>
      </c>
      <c r="D113" s="549" t="s">
        <v>93</v>
      </c>
      <c r="E113" s="549" t="s">
        <v>228</v>
      </c>
      <c r="F113" s="610" t="s">
        <v>304</v>
      </c>
    </row>
    <row r="114" spans="1:6" ht="15">
      <c r="A114" s="552" t="str">
        <f t="shared" si="3"/>
        <v>2</v>
      </c>
      <c r="B114" s="553" t="str">
        <f t="shared" si="2"/>
        <v>20100012</v>
      </c>
      <c r="C114" s="549" t="s">
        <v>1093</v>
      </c>
      <c r="D114" s="549" t="s">
        <v>1094</v>
      </c>
      <c r="E114" s="549" t="s">
        <v>228</v>
      </c>
      <c r="F114" s="610" t="s">
        <v>304</v>
      </c>
    </row>
    <row r="115" spans="1:6" ht="15">
      <c r="A115" s="552" t="str">
        <f t="shared" si="3"/>
        <v>2</v>
      </c>
      <c r="B115" s="553" t="str">
        <f t="shared" si="2"/>
        <v>20100013</v>
      </c>
      <c r="C115" s="549" t="s">
        <v>403</v>
      </c>
      <c r="D115" s="549" t="s">
        <v>94</v>
      </c>
      <c r="E115" s="549" t="s">
        <v>691</v>
      </c>
      <c r="F115" s="610" t="s">
        <v>304</v>
      </c>
    </row>
    <row r="116" spans="1:6" ht="15">
      <c r="A116" s="552" t="str">
        <f t="shared" si="3"/>
        <v>2</v>
      </c>
      <c r="B116" s="553" t="str">
        <f t="shared" si="2"/>
        <v>20100015</v>
      </c>
      <c r="C116" s="549" t="s">
        <v>1095</v>
      </c>
      <c r="D116" s="549" t="s">
        <v>1096</v>
      </c>
      <c r="E116" s="549" t="s">
        <v>228</v>
      </c>
      <c r="F116" s="610" t="s">
        <v>304</v>
      </c>
    </row>
    <row r="117" spans="1:6">
      <c r="A117" s="552" t="str">
        <f t="shared" si="3"/>
        <v>2</v>
      </c>
      <c r="B117" s="553" t="str">
        <f t="shared" si="2"/>
        <v>20100016</v>
      </c>
      <c r="C117" s="549" t="s">
        <v>1097</v>
      </c>
      <c r="D117" s="549" t="s">
        <v>1098</v>
      </c>
      <c r="E117" s="549" t="s">
        <v>4105</v>
      </c>
      <c r="F117" s="549" t="s">
        <v>392</v>
      </c>
    </row>
    <row r="118" spans="1:6">
      <c r="A118" s="552" t="str">
        <f t="shared" si="3"/>
        <v>2</v>
      </c>
      <c r="B118" s="553" t="str">
        <f t="shared" si="2"/>
        <v>20120001</v>
      </c>
      <c r="C118" s="549" t="s">
        <v>1099</v>
      </c>
      <c r="D118" s="549" t="s">
        <v>1100</v>
      </c>
      <c r="E118" s="549" t="s">
        <v>945</v>
      </c>
      <c r="F118" s="549" t="s">
        <v>208</v>
      </c>
    </row>
    <row r="119" spans="1:6">
      <c r="A119" s="552" t="str">
        <f t="shared" si="3"/>
        <v>2</v>
      </c>
      <c r="B119" s="553" t="str">
        <f t="shared" si="2"/>
        <v>20121001</v>
      </c>
      <c r="C119" s="549" t="s">
        <v>404</v>
      </c>
      <c r="D119" s="549" t="s">
        <v>296</v>
      </c>
      <c r="E119" s="549" t="s">
        <v>881</v>
      </c>
      <c r="F119" s="549" t="s">
        <v>713</v>
      </c>
    </row>
    <row r="120" spans="1:6">
      <c r="A120" s="552" t="str">
        <f t="shared" si="3"/>
        <v>2</v>
      </c>
      <c r="B120" s="553" t="str">
        <f t="shared" si="2"/>
        <v>20122009</v>
      </c>
      <c r="C120" s="549" t="s">
        <v>1101</v>
      </c>
      <c r="D120" s="549" t="s">
        <v>1102</v>
      </c>
      <c r="E120" s="549" t="s">
        <v>1149</v>
      </c>
      <c r="F120" s="549" t="s">
        <v>208</v>
      </c>
    </row>
    <row r="121" spans="1:6">
      <c r="A121" s="552" t="str">
        <f t="shared" si="3"/>
        <v>2</v>
      </c>
      <c r="B121" s="553" t="str">
        <f t="shared" si="2"/>
        <v>20122010</v>
      </c>
      <c r="C121" s="549" t="s">
        <v>1103</v>
      </c>
      <c r="D121" s="549" t="s">
        <v>1104</v>
      </c>
      <c r="E121" s="549" t="s">
        <v>891</v>
      </c>
      <c r="F121" s="549" t="s">
        <v>208</v>
      </c>
    </row>
    <row r="122" spans="1:6">
      <c r="A122" s="552" t="str">
        <f t="shared" si="3"/>
        <v>2</v>
      </c>
      <c r="B122" s="553" t="str">
        <f t="shared" si="2"/>
        <v>20124006</v>
      </c>
      <c r="C122" s="549" t="s">
        <v>1105</v>
      </c>
      <c r="D122" s="549" t="s">
        <v>747</v>
      </c>
      <c r="E122" s="549" t="s">
        <v>747</v>
      </c>
      <c r="F122" s="549" t="s">
        <v>996</v>
      </c>
    </row>
    <row r="123" spans="1:6">
      <c r="A123" s="552" t="str">
        <f t="shared" si="3"/>
        <v>2</v>
      </c>
      <c r="B123" s="553" t="str">
        <f t="shared" si="2"/>
        <v>20130001</v>
      </c>
      <c r="C123" s="549" t="s">
        <v>405</v>
      </c>
      <c r="D123" s="549" t="s">
        <v>95</v>
      </c>
      <c r="E123" s="549" t="s">
        <v>888</v>
      </c>
      <c r="F123" s="549" t="s">
        <v>392</v>
      </c>
    </row>
    <row r="124" spans="1:6">
      <c r="A124" s="552" t="str">
        <f t="shared" si="3"/>
        <v>2</v>
      </c>
      <c r="B124" s="553" t="str">
        <f t="shared" si="2"/>
        <v>20130004</v>
      </c>
      <c r="C124" s="549" t="s">
        <v>406</v>
      </c>
      <c r="D124" s="549" t="s">
        <v>96</v>
      </c>
      <c r="E124" s="549" t="s">
        <v>888</v>
      </c>
      <c r="F124" s="549" t="s">
        <v>392</v>
      </c>
    </row>
    <row r="125" spans="1:6">
      <c r="A125" s="552" t="str">
        <f t="shared" si="3"/>
        <v>2</v>
      </c>
      <c r="B125" s="553" t="str">
        <f t="shared" si="2"/>
        <v>20130007</v>
      </c>
      <c r="C125" s="549" t="s">
        <v>407</v>
      </c>
      <c r="D125" s="549" t="s">
        <v>97</v>
      </c>
      <c r="E125" s="549" t="s">
        <v>888</v>
      </c>
      <c r="F125" s="549" t="s">
        <v>392</v>
      </c>
    </row>
    <row r="126" spans="1:6">
      <c r="A126" s="552" t="str">
        <f t="shared" si="3"/>
        <v>2</v>
      </c>
      <c r="B126" s="553" t="str">
        <f t="shared" si="2"/>
        <v>20130009</v>
      </c>
      <c r="C126" s="549" t="s">
        <v>408</v>
      </c>
      <c r="D126" s="549" t="s">
        <v>98</v>
      </c>
      <c r="E126" s="549" t="s">
        <v>888</v>
      </c>
      <c r="F126" s="549" t="s">
        <v>392</v>
      </c>
    </row>
    <row r="127" spans="1:6">
      <c r="A127" s="552" t="str">
        <f t="shared" si="3"/>
        <v>2</v>
      </c>
      <c r="B127" s="553" t="str">
        <f t="shared" si="2"/>
        <v>20130010</v>
      </c>
      <c r="C127" s="549" t="s">
        <v>409</v>
      </c>
      <c r="D127" s="549" t="s">
        <v>99</v>
      </c>
      <c r="E127" s="549" t="s">
        <v>888</v>
      </c>
      <c r="F127" s="549" t="s">
        <v>392</v>
      </c>
    </row>
    <row r="128" spans="1:6">
      <c r="A128" s="552" t="str">
        <f t="shared" si="3"/>
        <v>2</v>
      </c>
      <c r="B128" s="553" t="str">
        <f t="shared" si="2"/>
        <v>20130011</v>
      </c>
      <c r="C128" s="549" t="s">
        <v>410</v>
      </c>
      <c r="D128" s="549" t="s">
        <v>100</v>
      </c>
      <c r="E128" s="549" t="s">
        <v>888</v>
      </c>
      <c r="F128" s="549" t="s">
        <v>392</v>
      </c>
    </row>
    <row r="129" spans="1:6">
      <c r="A129" s="552" t="str">
        <f t="shared" si="3"/>
        <v>2</v>
      </c>
      <c r="B129" s="553" t="str">
        <f t="shared" si="2"/>
        <v>20130021</v>
      </c>
      <c r="C129" s="549" t="s">
        <v>702</v>
      </c>
      <c r="D129" s="549" t="s">
        <v>651</v>
      </c>
      <c r="E129" s="549" t="s">
        <v>1480</v>
      </c>
      <c r="F129" s="549" t="s">
        <v>392</v>
      </c>
    </row>
    <row r="130" spans="1:6">
      <c r="A130" s="552" t="str">
        <f t="shared" si="3"/>
        <v>2</v>
      </c>
      <c r="B130" s="553" t="str">
        <f t="shared" ref="B130:B193" si="4">RIGHT(C130,8)</f>
        <v>20135001</v>
      </c>
      <c r="C130" s="549" t="s">
        <v>411</v>
      </c>
      <c r="D130" s="549" t="s">
        <v>34</v>
      </c>
      <c r="E130" s="330" t="s">
        <v>4061</v>
      </c>
      <c r="F130" s="549" t="s">
        <v>392</v>
      </c>
    </row>
    <row r="131" spans="1:6">
      <c r="A131" s="552" t="str">
        <f t="shared" ref="A131:A194" si="5">LEFT(B131,1)</f>
        <v>2</v>
      </c>
      <c r="B131" s="553" t="str">
        <f t="shared" si="4"/>
        <v>20135002</v>
      </c>
      <c r="C131" s="549" t="s">
        <v>1106</v>
      </c>
      <c r="D131" s="549" t="s">
        <v>1107</v>
      </c>
      <c r="E131" s="549" t="s">
        <v>893</v>
      </c>
      <c r="F131" s="549" t="s">
        <v>893</v>
      </c>
    </row>
    <row r="132" spans="1:6">
      <c r="A132" s="552" t="str">
        <f t="shared" si="5"/>
        <v>2</v>
      </c>
      <c r="B132" s="553" t="str">
        <f t="shared" si="4"/>
        <v>20140001</v>
      </c>
      <c r="C132" s="549" t="s">
        <v>412</v>
      </c>
      <c r="D132" s="549" t="s">
        <v>201</v>
      </c>
      <c r="E132" s="549" t="s">
        <v>938</v>
      </c>
      <c r="F132" s="549" t="s">
        <v>392</v>
      </c>
    </row>
    <row r="133" spans="1:6">
      <c r="A133" s="552" t="str">
        <f t="shared" si="5"/>
        <v>2</v>
      </c>
      <c r="B133" s="553" t="str">
        <f t="shared" si="4"/>
        <v>20140002</v>
      </c>
      <c r="C133" s="549" t="s">
        <v>413</v>
      </c>
      <c r="D133" s="549" t="s">
        <v>52</v>
      </c>
      <c r="E133" s="561" t="s">
        <v>1473</v>
      </c>
      <c r="F133" s="549" t="s">
        <v>392</v>
      </c>
    </row>
    <row r="134" spans="1:6">
      <c r="A134" s="552" t="str">
        <f t="shared" si="5"/>
        <v>2</v>
      </c>
      <c r="B134" s="553" t="str">
        <f t="shared" si="4"/>
        <v>20140004</v>
      </c>
      <c r="C134" s="549" t="s">
        <v>619</v>
      </c>
      <c r="D134" s="549" t="s">
        <v>607</v>
      </c>
      <c r="E134" s="549" t="s">
        <v>938</v>
      </c>
      <c r="F134" s="549" t="s">
        <v>392</v>
      </c>
    </row>
    <row r="135" spans="1:6">
      <c r="A135" s="552" t="str">
        <f t="shared" si="5"/>
        <v>2</v>
      </c>
      <c r="B135" s="553" t="str">
        <f t="shared" si="4"/>
        <v>20141001</v>
      </c>
      <c r="C135" s="549" t="s">
        <v>414</v>
      </c>
      <c r="D135" s="549" t="s">
        <v>101</v>
      </c>
      <c r="E135" s="549" t="s">
        <v>415</v>
      </c>
      <c r="F135" s="549" t="s">
        <v>392</v>
      </c>
    </row>
    <row r="136" spans="1:6">
      <c r="A136" s="552" t="str">
        <f t="shared" si="5"/>
        <v>2</v>
      </c>
      <c r="B136" s="553" t="str">
        <f t="shared" si="4"/>
        <v>20141002</v>
      </c>
      <c r="C136" s="549" t="s">
        <v>416</v>
      </c>
      <c r="D136" s="549" t="s">
        <v>102</v>
      </c>
      <c r="E136" s="549" t="s">
        <v>415</v>
      </c>
      <c r="F136" s="549" t="s">
        <v>392</v>
      </c>
    </row>
    <row r="137" spans="1:6">
      <c r="A137" s="552" t="str">
        <f t="shared" si="5"/>
        <v>2</v>
      </c>
      <c r="B137" s="553" t="str">
        <f t="shared" si="4"/>
        <v>20141003</v>
      </c>
      <c r="C137" s="549" t="s">
        <v>417</v>
      </c>
      <c r="D137" s="549" t="s">
        <v>103</v>
      </c>
      <c r="E137" s="549" t="s">
        <v>415</v>
      </c>
      <c r="F137" s="549" t="s">
        <v>392</v>
      </c>
    </row>
    <row r="138" spans="1:6">
      <c r="A138" s="552" t="str">
        <f t="shared" si="5"/>
        <v>2</v>
      </c>
      <c r="B138" s="553" t="str">
        <f t="shared" si="4"/>
        <v>20141004</v>
      </c>
      <c r="C138" s="549" t="s">
        <v>418</v>
      </c>
      <c r="D138" s="549" t="s">
        <v>104</v>
      </c>
      <c r="E138" s="549" t="s">
        <v>415</v>
      </c>
      <c r="F138" s="549" t="s">
        <v>392</v>
      </c>
    </row>
    <row r="139" spans="1:6">
      <c r="A139" s="552" t="str">
        <f t="shared" si="5"/>
        <v>2</v>
      </c>
      <c r="B139" s="553" t="str">
        <f t="shared" si="4"/>
        <v>20141005</v>
      </c>
      <c r="C139" s="549" t="s">
        <v>419</v>
      </c>
      <c r="D139" s="549" t="s">
        <v>105</v>
      </c>
      <c r="E139" s="549" t="s">
        <v>415</v>
      </c>
      <c r="F139" s="549" t="s">
        <v>392</v>
      </c>
    </row>
    <row r="140" spans="1:6">
      <c r="A140" s="552" t="str">
        <f t="shared" si="5"/>
        <v>2</v>
      </c>
      <c r="B140" s="553" t="str">
        <f t="shared" si="4"/>
        <v>20141007</v>
      </c>
      <c r="C140" s="549" t="s">
        <v>1108</v>
      </c>
      <c r="D140" s="549" t="s">
        <v>739</v>
      </c>
      <c r="E140" s="549" t="s">
        <v>415</v>
      </c>
      <c r="F140" s="549" t="s">
        <v>392</v>
      </c>
    </row>
    <row r="141" spans="1:6">
      <c r="A141" s="552" t="str">
        <f t="shared" si="5"/>
        <v>2</v>
      </c>
      <c r="B141" s="553" t="str">
        <f t="shared" si="4"/>
        <v>20141008</v>
      </c>
      <c r="C141" s="549" t="s">
        <v>421</v>
      </c>
      <c r="D141" s="549" t="s">
        <v>297</v>
      </c>
      <c r="E141" s="549" t="s">
        <v>415</v>
      </c>
      <c r="F141" s="549" t="s">
        <v>392</v>
      </c>
    </row>
    <row r="142" spans="1:6">
      <c r="A142" s="552" t="str">
        <f t="shared" si="5"/>
        <v>2</v>
      </c>
      <c r="B142" s="553" t="str">
        <f t="shared" si="4"/>
        <v>20141010</v>
      </c>
      <c r="C142" s="549" t="s">
        <v>422</v>
      </c>
      <c r="D142" s="549" t="s">
        <v>106</v>
      </c>
      <c r="E142" s="549" t="s">
        <v>569</v>
      </c>
      <c r="F142" s="549" t="s">
        <v>392</v>
      </c>
    </row>
    <row r="143" spans="1:6">
      <c r="A143" s="552" t="str">
        <f t="shared" si="5"/>
        <v>2</v>
      </c>
      <c r="B143" s="553" t="str">
        <f t="shared" si="4"/>
        <v>20141011</v>
      </c>
      <c r="C143" s="549" t="s">
        <v>423</v>
      </c>
      <c r="D143" s="549" t="s">
        <v>51</v>
      </c>
      <c r="E143" s="549" t="s">
        <v>569</v>
      </c>
      <c r="F143" s="549" t="s">
        <v>392</v>
      </c>
    </row>
    <row r="144" spans="1:6">
      <c r="A144" s="552" t="str">
        <f t="shared" si="5"/>
        <v>2</v>
      </c>
      <c r="B144" s="553" t="str">
        <f t="shared" si="4"/>
        <v>20141012</v>
      </c>
      <c r="C144" s="549" t="s">
        <v>424</v>
      </c>
      <c r="D144" s="549" t="s">
        <v>107</v>
      </c>
      <c r="E144" s="549" t="s">
        <v>936</v>
      </c>
      <c r="F144" s="549" t="s">
        <v>392</v>
      </c>
    </row>
    <row r="145" spans="1:6">
      <c r="A145" s="552" t="str">
        <f t="shared" si="5"/>
        <v>2</v>
      </c>
      <c r="B145" s="553" t="str">
        <f t="shared" si="4"/>
        <v>20141014</v>
      </c>
      <c r="C145" s="549" t="s">
        <v>425</v>
      </c>
      <c r="D145" s="549" t="s">
        <v>108</v>
      </c>
      <c r="E145" s="549" t="s">
        <v>426</v>
      </c>
      <c r="F145" s="549" t="s">
        <v>392</v>
      </c>
    </row>
    <row r="146" spans="1:6">
      <c r="A146" s="552" t="str">
        <f t="shared" si="5"/>
        <v>2</v>
      </c>
      <c r="B146" s="553" t="str">
        <f t="shared" si="4"/>
        <v>20141015</v>
      </c>
      <c r="C146" s="549" t="s">
        <v>427</v>
      </c>
      <c r="D146" s="549" t="s">
        <v>109</v>
      </c>
      <c r="E146" s="549" t="s">
        <v>426</v>
      </c>
      <c r="F146" s="549" t="s">
        <v>392</v>
      </c>
    </row>
    <row r="147" spans="1:6">
      <c r="A147" s="552" t="str">
        <f t="shared" si="5"/>
        <v>2</v>
      </c>
      <c r="B147" s="553" t="str">
        <f t="shared" si="4"/>
        <v>20141016</v>
      </c>
      <c r="C147" s="549" t="s">
        <v>428</v>
      </c>
      <c r="D147" s="549" t="s">
        <v>37</v>
      </c>
      <c r="E147" s="549" t="s">
        <v>709</v>
      </c>
      <c r="F147" s="549" t="s">
        <v>392</v>
      </c>
    </row>
    <row r="148" spans="1:6">
      <c r="A148" s="552" t="str">
        <f t="shared" si="5"/>
        <v>2</v>
      </c>
      <c r="B148" s="553" t="str">
        <f t="shared" si="4"/>
        <v>20150501</v>
      </c>
      <c r="C148" s="549" t="s">
        <v>429</v>
      </c>
      <c r="D148" s="549" t="s">
        <v>36</v>
      </c>
      <c r="E148" s="549" t="s">
        <v>888</v>
      </c>
      <c r="F148" s="549" t="s">
        <v>392</v>
      </c>
    </row>
    <row r="149" spans="1:6" ht="15">
      <c r="A149" s="552" t="str">
        <f t="shared" si="5"/>
        <v>2</v>
      </c>
      <c r="B149" s="553" t="str">
        <f t="shared" si="4"/>
        <v>20201001</v>
      </c>
      <c r="C149" s="549" t="s">
        <v>430</v>
      </c>
      <c r="D149" s="549" t="s">
        <v>110</v>
      </c>
      <c r="E149" s="549" t="s">
        <v>955</v>
      </c>
      <c r="F149" s="618" t="s">
        <v>997</v>
      </c>
    </row>
    <row r="150" spans="1:6" ht="15">
      <c r="A150" s="552" t="str">
        <f t="shared" si="5"/>
        <v>2</v>
      </c>
      <c r="B150" s="553" t="str">
        <f t="shared" si="4"/>
        <v>20201003</v>
      </c>
      <c r="C150" s="549" t="s">
        <v>703</v>
      </c>
      <c r="D150" s="549" t="s">
        <v>652</v>
      </c>
      <c r="E150" s="549" t="s">
        <v>955</v>
      </c>
      <c r="F150" s="618" t="s">
        <v>997</v>
      </c>
    </row>
    <row r="151" spans="1:6">
      <c r="A151" s="552" t="str">
        <f t="shared" si="5"/>
        <v>2</v>
      </c>
      <c r="B151" s="553" t="str">
        <f t="shared" si="4"/>
        <v>20203001</v>
      </c>
      <c r="C151" s="549" t="s">
        <v>431</v>
      </c>
      <c r="D151" s="549" t="s">
        <v>432</v>
      </c>
      <c r="E151" s="549" t="s">
        <v>944</v>
      </c>
      <c r="F151" s="549" t="s">
        <v>208</v>
      </c>
    </row>
    <row r="152" spans="1:6">
      <c r="A152" s="552" t="str">
        <f t="shared" si="5"/>
        <v>2</v>
      </c>
      <c r="B152" s="553" t="str">
        <f t="shared" si="4"/>
        <v>20203003</v>
      </c>
      <c r="C152" s="549" t="s">
        <v>1109</v>
      </c>
      <c r="D152" s="549" t="s">
        <v>1110</v>
      </c>
      <c r="E152" s="549" t="s">
        <v>1110</v>
      </c>
      <c r="F152" s="549" t="s">
        <v>992</v>
      </c>
    </row>
    <row r="153" spans="1:6">
      <c r="A153" s="552" t="str">
        <f t="shared" si="5"/>
        <v>3</v>
      </c>
      <c r="B153" s="553" t="str">
        <f t="shared" si="4"/>
        <v>30101001</v>
      </c>
      <c r="C153" s="549" t="s">
        <v>433</v>
      </c>
      <c r="D153" s="549" t="s">
        <v>18</v>
      </c>
      <c r="E153" s="549" t="s">
        <v>18</v>
      </c>
      <c r="F153" s="549" t="s">
        <v>18</v>
      </c>
    </row>
    <row r="154" spans="1:6">
      <c r="A154" s="552" t="str">
        <f t="shared" si="5"/>
        <v>3</v>
      </c>
      <c r="B154" s="553" t="str">
        <f t="shared" si="4"/>
        <v>30101002</v>
      </c>
      <c r="C154" s="549" t="s">
        <v>434</v>
      </c>
      <c r="D154" s="549" t="s">
        <v>17</v>
      </c>
      <c r="E154" s="549" t="s">
        <v>207</v>
      </c>
      <c r="F154" s="549" t="s">
        <v>17</v>
      </c>
    </row>
    <row r="155" spans="1:6" ht="15">
      <c r="A155" s="552" t="str">
        <f t="shared" si="5"/>
        <v>3</v>
      </c>
      <c r="B155" s="553" t="str">
        <f t="shared" si="4"/>
        <v>30101003</v>
      </c>
      <c r="C155" s="549" t="s">
        <v>1111</v>
      </c>
      <c r="D155" s="549" t="s">
        <v>1112</v>
      </c>
      <c r="E155" s="549" t="s">
        <v>991</v>
      </c>
      <c r="F155" s="616" t="s">
        <v>991</v>
      </c>
    </row>
    <row r="156" spans="1:6">
      <c r="A156" s="552" t="str">
        <f t="shared" si="5"/>
        <v>3</v>
      </c>
      <c r="B156" s="553" t="str">
        <f t="shared" si="4"/>
        <v>30102001</v>
      </c>
      <c r="C156" s="549" t="s">
        <v>1113</v>
      </c>
      <c r="D156" s="549" t="s">
        <v>1114</v>
      </c>
      <c r="E156" s="549" t="s">
        <v>1151</v>
      </c>
      <c r="F156" s="549" t="s">
        <v>1114</v>
      </c>
    </row>
    <row r="157" spans="1:6">
      <c r="A157" s="552" t="str">
        <f t="shared" si="5"/>
        <v>3</v>
      </c>
      <c r="B157" s="553" t="str">
        <f t="shared" si="4"/>
        <v>30103001</v>
      </c>
      <c r="C157" s="549" t="s">
        <v>435</v>
      </c>
      <c r="D157" s="549" t="s">
        <v>27</v>
      </c>
      <c r="E157" s="549" t="s">
        <v>281</v>
      </c>
      <c r="F157" s="549" t="s">
        <v>281</v>
      </c>
    </row>
    <row r="158" spans="1:6">
      <c r="A158" s="552" t="str">
        <f t="shared" si="5"/>
        <v>3</v>
      </c>
      <c r="B158" s="553" t="str">
        <f t="shared" si="4"/>
        <v>30104001</v>
      </c>
      <c r="C158" s="549" t="s">
        <v>436</v>
      </c>
      <c r="D158" s="549" t="s">
        <v>111</v>
      </c>
      <c r="E158" s="549" t="s">
        <v>1152</v>
      </c>
      <c r="F158" s="549" t="s">
        <v>111</v>
      </c>
    </row>
    <row r="159" spans="1:6" ht="15">
      <c r="A159" s="552" t="str">
        <f t="shared" si="5"/>
        <v>3</v>
      </c>
      <c r="B159" s="553" t="str">
        <f t="shared" si="4"/>
        <v>30900100</v>
      </c>
      <c r="C159" s="549" t="s">
        <v>437</v>
      </c>
      <c r="D159" s="549" t="s">
        <v>43</v>
      </c>
      <c r="E159" s="549" t="s">
        <v>228</v>
      </c>
      <c r="F159" s="610" t="s">
        <v>304</v>
      </c>
    </row>
    <row r="160" spans="1:6" ht="15">
      <c r="A160" s="552" t="str">
        <f t="shared" si="5"/>
        <v>3</v>
      </c>
      <c r="B160" s="553" t="str">
        <f t="shared" si="4"/>
        <v>30900101</v>
      </c>
      <c r="C160" s="549" t="s">
        <v>438</v>
      </c>
      <c r="D160" s="549" t="s">
        <v>112</v>
      </c>
      <c r="E160" s="549" t="s">
        <v>228</v>
      </c>
      <c r="F160" s="610" t="s">
        <v>304</v>
      </c>
    </row>
    <row r="161" spans="1:6" ht="15">
      <c r="A161" s="552" t="str">
        <f t="shared" si="5"/>
        <v>3</v>
      </c>
      <c r="B161" s="553" t="str">
        <f t="shared" si="4"/>
        <v>30900102</v>
      </c>
      <c r="C161" s="549" t="s">
        <v>439</v>
      </c>
      <c r="D161" s="549" t="s">
        <v>113</v>
      </c>
      <c r="E161" s="549" t="s">
        <v>228</v>
      </c>
      <c r="F161" s="610" t="s">
        <v>304</v>
      </c>
    </row>
    <row r="162" spans="1:6" ht="15">
      <c r="A162" s="552" t="str">
        <f t="shared" si="5"/>
        <v>3</v>
      </c>
      <c r="B162" s="553" t="str">
        <f t="shared" si="4"/>
        <v>30900110</v>
      </c>
      <c r="C162" s="549" t="s">
        <v>440</v>
      </c>
      <c r="D162" s="549" t="s">
        <v>191</v>
      </c>
      <c r="E162" s="549" t="s">
        <v>228</v>
      </c>
      <c r="F162" s="610" t="s">
        <v>304</v>
      </c>
    </row>
    <row r="163" spans="1:6">
      <c r="A163" s="552" t="str">
        <f t="shared" si="5"/>
        <v>3</v>
      </c>
      <c r="B163" s="553" t="str">
        <f t="shared" si="4"/>
        <v>30900115</v>
      </c>
      <c r="C163" s="549" t="s">
        <v>441</v>
      </c>
      <c r="D163" s="549" t="s">
        <v>114</v>
      </c>
      <c r="E163" s="549" t="s">
        <v>442</v>
      </c>
      <c r="F163" s="549" t="s">
        <v>442</v>
      </c>
    </row>
    <row r="164" spans="1:6" ht="15">
      <c r="A164" s="552" t="str">
        <f t="shared" si="5"/>
        <v>3</v>
      </c>
      <c r="B164" s="553" t="str">
        <f t="shared" si="4"/>
        <v>30900125</v>
      </c>
      <c r="C164" s="549" t="s">
        <v>443</v>
      </c>
      <c r="D164" s="549" t="s">
        <v>444</v>
      </c>
      <c r="E164" s="549" t="s">
        <v>228</v>
      </c>
      <c r="F164" s="610" t="s">
        <v>304</v>
      </c>
    </row>
    <row r="165" spans="1:6">
      <c r="A165" s="552" t="str">
        <f t="shared" si="5"/>
        <v>3</v>
      </c>
      <c r="B165" s="553" t="str">
        <f t="shared" si="4"/>
        <v>30900135</v>
      </c>
      <c r="C165" s="549" t="s">
        <v>445</v>
      </c>
      <c r="D165" s="662" t="s">
        <v>302</v>
      </c>
      <c r="E165" s="662" t="s">
        <v>1153</v>
      </c>
      <c r="F165" s="549"/>
    </row>
    <row r="166" spans="1:6">
      <c r="A166" s="552" t="str">
        <f t="shared" si="5"/>
        <v>3</v>
      </c>
      <c r="B166" s="553" t="str">
        <f t="shared" si="4"/>
        <v>30900900</v>
      </c>
      <c r="C166" s="549" t="s">
        <v>446</v>
      </c>
      <c r="D166" s="549" t="s">
        <v>115</v>
      </c>
      <c r="E166" s="549" t="s">
        <v>442</v>
      </c>
      <c r="F166" s="549" t="s">
        <v>442</v>
      </c>
    </row>
    <row r="167" spans="1:6">
      <c r="A167" s="552" t="str">
        <f t="shared" si="5"/>
        <v>3</v>
      </c>
      <c r="B167" s="553" t="str">
        <f t="shared" si="4"/>
        <v>30900920</v>
      </c>
      <c r="C167" s="549" t="s">
        <v>620</v>
      </c>
      <c r="D167" s="549" t="s">
        <v>447</v>
      </c>
      <c r="E167" s="549" t="s">
        <v>442</v>
      </c>
      <c r="F167" s="549" t="s">
        <v>442</v>
      </c>
    </row>
    <row r="168" spans="1:6">
      <c r="A168" s="552" t="str">
        <f t="shared" si="5"/>
        <v>3</v>
      </c>
      <c r="B168" s="553" t="str">
        <f t="shared" si="4"/>
        <v>30900930</v>
      </c>
      <c r="C168" s="549" t="s">
        <v>448</v>
      </c>
      <c r="D168" s="549" t="s">
        <v>199</v>
      </c>
      <c r="E168" s="549" t="s">
        <v>199</v>
      </c>
      <c r="F168" s="549" t="s">
        <v>206</v>
      </c>
    </row>
    <row r="169" spans="1:6">
      <c r="A169" s="552" t="str">
        <f t="shared" si="5"/>
        <v>3</v>
      </c>
      <c r="B169" s="553" t="str">
        <f t="shared" si="4"/>
        <v>30900931</v>
      </c>
      <c r="C169" s="549" t="s">
        <v>621</v>
      </c>
      <c r="D169" s="549" t="s">
        <v>449</v>
      </c>
      <c r="E169" s="549" t="s">
        <v>449</v>
      </c>
      <c r="F169" s="549" t="s">
        <v>880</v>
      </c>
    </row>
    <row r="170" spans="1:6" ht="15">
      <c r="A170" s="552" t="str">
        <f t="shared" si="5"/>
        <v>3</v>
      </c>
      <c r="B170" s="553" t="str">
        <f t="shared" si="4"/>
        <v>30900932</v>
      </c>
      <c r="C170" s="549" t="s">
        <v>450</v>
      </c>
      <c r="D170" s="549" t="s">
        <v>451</v>
      </c>
      <c r="E170" s="549" t="s">
        <v>228</v>
      </c>
      <c r="F170" s="610" t="s">
        <v>304</v>
      </c>
    </row>
    <row r="171" spans="1:6">
      <c r="A171" s="552" t="str">
        <f t="shared" si="5"/>
        <v>3</v>
      </c>
      <c r="B171" s="553" t="str">
        <f t="shared" si="4"/>
        <v>30900933</v>
      </c>
      <c r="C171" s="549" t="s">
        <v>622</v>
      </c>
      <c r="D171" s="549" t="s">
        <v>452</v>
      </c>
      <c r="E171" s="561" t="s">
        <v>228</v>
      </c>
      <c r="F171" s="561" t="s">
        <v>304</v>
      </c>
    </row>
    <row r="172" spans="1:6">
      <c r="A172" s="552" t="str">
        <f t="shared" si="5"/>
        <v>3</v>
      </c>
      <c r="B172" s="553" t="str">
        <f t="shared" si="4"/>
        <v>30900934</v>
      </c>
      <c r="C172" s="549" t="s">
        <v>623</v>
      </c>
      <c r="D172" s="549" t="s">
        <v>453</v>
      </c>
      <c r="E172" s="561" t="s">
        <v>228</v>
      </c>
      <c r="F172" s="561" t="s">
        <v>304</v>
      </c>
    </row>
    <row r="173" spans="1:6">
      <c r="A173" s="552" t="str">
        <f t="shared" si="5"/>
        <v>3</v>
      </c>
      <c r="B173" s="553" t="str">
        <f t="shared" si="4"/>
        <v>30900935</v>
      </c>
      <c r="C173" s="549" t="s">
        <v>624</v>
      </c>
      <c r="D173" s="549" t="s">
        <v>454</v>
      </c>
      <c r="E173" s="779" t="s">
        <v>3901</v>
      </c>
      <c r="F173" s="549" t="s">
        <v>901</v>
      </c>
    </row>
    <row r="174" spans="1:6">
      <c r="A174" s="552" t="str">
        <f t="shared" si="5"/>
        <v>3</v>
      </c>
      <c r="B174" s="553" t="str">
        <f t="shared" si="4"/>
        <v>30900936</v>
      </c>
      <c r="C174" s="549" t="s">
        <v>1115</v>
      </c>
      <c r="D174" s="549" t="s">
        <v>1116</v>
      </c>
      <c r="E174" s="549" t="s">
        <v>1116</v>
      </c>
      <c r="F174" s="549" t="s">
        <v>206</v>
      </c>
    </row>
    <row r="175" spans="1:6">
      <c r="A175" s="552" t="str">
        <f t="shared" si="5"/>
        <v>3</v>
      </c>
      <c r="B175" s="553" t="str">
        <f t="shared" si="4"/>
        <v>30900940</v>
      </c>
      <c r="C175" s="549" t="s">
        <v>455</v>
      </c>
      <c r="D175" s="549" t="s">
        <v>298</v>
      </c>
      <c r="E175" s="549"/>
      <c r="F175" s="549"/>
    </row>
    <row r="176" spans="1:6">
      <c r="A176" s="552" t="str">
        <f t="shared" si="5"/>
        <v>3</v>
      </c>
      <c r="B176" s="553" t="str">
        <f t="shared" si="4"/>
        <v>30900950</v>
      </c>
      <c r="C176" s="549" t="s">
        <v>456</v>
      </c>
      <c r="D176" s="549" t="s">
        <v>116</v>
      </c>
      <c r="E176" s="549" t="s">
        <v>442</v>
      </c>
      <c r="F176" s="549" t="s">
        <v>442</v>
      </c>
    </row>
    <row r="177" spans="1:6">
      <c r="A177" s="552" t="str">
        <f t="shared" si="5"/>
        <v>3</v>
      </c>
      <c r="B177" s="553" t="str">
        <f t="shared" si="4"/>
        <v>30900970</v>
      </c>
      <c r="C177" s="549" t="s">
        <v>457</v>
      </c>
      <c r="D177" s="549" t="s">
        <v>303</v>
      </c>
      <c r="E177" s="549" t="s">
        <v>442</v>
      </c>
      <c r="F177" s="549" t="s">
        <v>442</v>
      </c>
    </row>
    <row r="178" spans="1:6">
      <c r="A178" s="552" t="str">
        <f t="shared" si="5"/>
        <v>4</v>
      </c>
      <c r="B178" s="553" t="str">
        <f t="shared" si="4"/>
        <v>40101001</v>
      </c>
      <c r="C178" s="549" t="s">
        <v>458</v>
      </c>
      <c r="D178" s="549" t="s">
        <v>117</v>
      </c>
      <c r="E178" s="66" t="s">
        <v>209</v>
      </c>
      <c r="F178" s="66" t="s">
        <v>209</v>
      </c>
    </row>
    <row r="179" spans="1:6">
      <c r="A179" s="552" t="str">
        <f t="shared" si="5"/>
        <v>4</v>
      </c>
      <c r="B179" s="553" t="str">
        <f t="shared" si="4"/>
        <v>40101002</v>
      </c>
      <c r="C179" s="549" t="s">
        <v>459</v>
      </c>
      <c r="D179" s="549" t="s">
        <v>195</v>
      </c>
      <c r="E179" s="66" t="s">
        <v>209</v>
      </c>
      <c r="F179" s="66" t="s">
        <v>209</v>
      </c>
    </row>
    <row r="180" spans="1:6">
      <c r="A180" s="552" t="str">
        <f t="shared" si="5"/>
        <v>4</v>
      </c>
      <c r="B180" s="553" t="str">
        <f t="shared" si="4"/>
        <v>40101011</v>
      </c>
      <c r="C180" s="549" t="s">
        <v>625</v>
      </c>
      <c r="D180" s="549" t="s">
        <v>608</v>
      </c>
      <c r="E180" s="66" t="s">
        <v>209</v>
      </c>
      <c r="F180" s="66" t="s">
        <v>209</v>
      </c>
    </row>
    <row r="181" spans="1:6">
      <c r="A181" s="552" t="str">
        <f t="shared" si="5"/>
        <v>4</v>
      </c>
      <c r="B181" s="553" t="str">
        <f t="shared" si="4"/>
        <v>40101012</v>
      </c>
      <c r="C181" s="549" t="s">
        <v>704</v>
      </c>
      <c r="D181" s="549" t="s">
        <v>653</v>
      </c>
      <c r="E181" s="66" t="s">
        <v>209</v>
      </c>
      <c r="F181" s="66" t="s">
        <v>209</v>
      </c>
    </row>
    <row r="182" spans="1:6">
      <c r="A182" s="552" t="str">
        <f t="shared" si="5"/>
        <v>4</v>
      </c>
      <c r="B182" s="553" t="str">
        <f t="shared" si="4"/>
        <v>40201003</v>
      </c>
      <c r="C182" s="549" t="s">
        <v>1117</v>
      </c>
      <c r="D182" s="549" t="s">
        <v>1118</v>
      </c>
      <c r="E182" s="549" t="s">
        <v>993</v>
      </c>
      <c r="F182" s="549" t="s">
        <v>41</v>
      </c>
    </row>
    <row r="183" spans="1:6">
      <c r="A183" s="552" t="str">
        <f t="shared" si="5"/>
        <v>4</v>
      </c>
      <c r="B183" s="553" t="str">
        <f t="shared" si="4"/>
        <v>40201005</v>
      </c>
      <c r="C183" s="549" t="s">
        <v>1119</v>
      </c>
      <c r="D183" s="549" t="s">
        <v>1120</v>
      </c>
      <c r="E183" s="549" t="s">
        <v>1015</v>
      </c>
      <c r="F183" s="549" t="s">
        <v>1015</v>
      </c>
    </row>
    <row r="184" spans="1:6" ht="15">
      <c r="A184" s="552" t="str">
        <f t="shared" si="5"/>
        <v>4</v>
      </c>
      <c r="B184" s="553" t="str">
        <f t="shared" si="4"/>
        <v>40201007</v>
      </c>
      <c r="C184" s="549" t="s">
        <v>1121</v>
      </c>
      <c r="D184" s="549" t="s">
        <v>1122</v>
      </c>
      <c r="E184" s="54" t="s">
        <v>911</v>
      </c>
      <c r="F184" s="54" t="s">
        <v>911</v>
      </c>
    </row>
    <row r="185" spans="1:6" ht="15">
      <c r="A185" s="552" t="str">
        <f t="shared" si="5"/>
        <v>4</v>
      </c>
      <c r="B185" s="553" t="str">
        <f t="shared" si="4"/>
        <v>40201015</v>
      </c>
      <c r="C185" s="549" t="s">
        <v>626</v>
      </c>
      <c r="D185" s="549" t="s">
        <v>460</v>
      </c>
      <c r="E185" s="549" t="s">
        <v>1155</v>
      </c>
      <c r="F185" s="78" t="s">
        <v>3896</v>
      </c>
    </row>
    <row r="186" spans="1:6" ht="15">
      <c r="A186" s="552" t="str">
        <f t="shared" si="5"/>
        <v>4</v>
      </c>
      <c r="B186" s="553" t="str">
        <f t="shared" si="4"/>
        <v>40201016</v>
      </c>
      <c r="C186" s="549" t="s">
        <v>461</v>
      </c>
      <c r="D186" s="549" t="s">
        <v>118</v>
      </c>
      <c r="E186" s="549" t="s">
        <v>118</v>
      </c>
      <c r="F186" s="78" t="s">
        <v>760</v>
      </c>
    </row>
    <row r="187" spans="1:6">
      <c r="A187" s="552" t="str">
        <f t="shared" si="5"/>
        <v>4</v>
      </c>
      <c r="B187" s="553" t="str">
        <f t="shared" si="4"/>
        <v>40201017</v>
      </c>
      <c r="C187" s="549" t="s">
        <v>462</v>
      </c>
      <c r="D187" s="549" t="s">
        <v>67</v>
      </c>
      <c r="E187" s="549" t="s">
        <v>1158</v>
      </c>
      <c r="F187" s="549" t="s">
        <v>210</v>
      </c>
    </row>
    <row r="188" spans="1:6">
      <c r="A188" s="552" t="str">
        <f t="shared" si="5"/>
        <v>4</v>
      </c>
      <c r="B188" s="553" t="str">
        <f t="shared" si="4"/>
        <v>40201022</v>
      </c>
      <c r="C188" s="549" t="s">
        <v>1123</v>
      </c>
      <c r="D188" s="549" t="s">
        <v>734</v>
      </c>
      <c r="E188" s="549" t="s">
        <v>1158</v>
      </c>
      <c r="F188" s="549" t="s">
        <v>210</v>
      </c>
    </row>
    <row r="189" spans="1:6">
      <c r="A189" s="552" t="str">
        <f t="shared" si="5"/>
        <v>5</v>
      </c>
      <c r="B189" s="553" t="str">
        <f t="shared" si="4"/>
        <v>50101003</v>
      </c>
      <c r="C189" s="549" t="s">
        <v>463</v>
      </c>
      <c r="D189" s="549" t="s">
        <v>119</v>
      </c>
      <c r="E189" s="549" t="s">
        <v>1157</v>
      </c>
      <c r="F189" s="549" t="s">
        <v>210</v>
      </c>
    </row>
    <row r="190" spans="1:6">
      <c r="A190" s="552" t="str">
        <f t="shared" si="5"/>
        <v>5</v>
      </c>
      <c r="B190" s="553" t="str">
        <f t="shared" si="4"/>
        <v>50101004</v>
      </c>
      <c r="C190" s="549" t="s">
        <v>464</v>
      </c>
      <c r="D190" s="549" t="s">
        <v>120</v>
      </c>
      <c r="E190" s="549" t="s">
        <v>1157</v>
      </c>
      <c r="F190" s="549" t="s">
        <v>210</v>
      </c>
    </row>
    <row r="191" spans="1:6">
      <c r="A191" s="552" t="str">
        <f t="shared" si="5"/>
        <v>5</v>
      </c>
      <c r="B191" s="553" t="str">
        <f t="shared" si="4"/>
        <v>50101005</v>
      </c>
      <c r="C191" s="549" t="s">
        <v>465</v>
      </c>
      <c r="D191" s="549" t="s">
        <v>121</v>
      </c>
      <c r="E191" s="549" t="s">
        <v>1157</v>
      </c>
      <c r="F191" s="549" t="s">
        <v>210</v>
      </c>
    </row>
    <row r="192" spans="1:6">
      <c r="A192" s="552" t="str">
        <f t="shared" si="5"/>
        <v>5</v>
      </c>
      <c r="B192" s="553" t="str">
        <f t="shared" si="4"/>
        <v>50101006</v>
      </c>
      <c r="C192" s="549" t="s">
        <v>466</v>
      </c>
      <c r="D192" s="549" t="s">
        <v>122</v>
      </c>
      <c r="E192" s="549" t="s">
        <v>1157</v>
      </c>
      <c r="F192" s="549" t="s">
        <v>210</v>
      </c>
    </row>
    <row r="193" spans="1:6">
      <c r="A193" s="552" t="str">
        <f t="shared" si="5"/>
        <v>5</v>
      </c>
      <c r="B193" s="553" t="str">
        <f t="shared" si="4"/>
        <v>50101010</v>
      </c>
      <c r="C193" s="549" t="s">
        <v>467</v>
      </c>
      <c r="D193" s="549" t="s">
        <v>200</v>
      </c>
      <c r="E193" s="549" t="s">
        <v>1157</v>
      </c>
      <c r="F193" s="549" t="s">
        <v>210</v>
      </c>
    </row>
    <row r="194" spans="1:6">
      <c r="A194" s="552" t="str">
        <f t="shared" si="5"/>
        <v>5</v>
      </c>
      <c r="B194" s="553" t="str">
        <f t="shared" ref="B194:B257" si="6">RIGHT(C194,8)</f>
        <v>50101013</v>
      </c>
      <c r="C194" s="549" t="s">
        <v>627</v>
      </c>
      <c r="D194" s="549" t="s">
        <v>609</v>
      </c>
      <c r="E194" s="549" t="s">
        <v>1158</v>
      </c>
      <c r="F194" s="549" t="s">
        <v>210</v>
      </c>
    </row>
    <row r="195" spans="1:6">
      <c r="A195" s="552" t="str">
        <f t="shared" ref="A195:A258" si="7">LEFT(B195,1)</f>
        <v>5</v>
      </c>
      <c r="B195" s="553" t="str">
        <f t="shared" si="6"/>
        <v>50101014</v>
      </c>
      <c r="C195" s="549" t="s">
        <v>628</v>
      </c>
      <c r="D195" s="549" t="s">
        <v>192</v>
      </c>
      <c r="E195" s="549" t="s">
        <v>1157</v>
      </c>
      <c r="F195" s="549" t="s">
        <v>210</v>
      </c>
    </row>
    <row r="196" spans="1:6">
      <c r="A196" s="552" t="str">
        <f t="shared" si="7"/>
        <v>5</v>
      </c>
      <c r="B196" s="553" t="str">
        <f t="shared" si="6"/>
        <v>50101017</v>
      </c>
      <c r="C196" s="549" t="s">
        <v>629</v>
      </c>
      <c r="D196" s="549" t="s">
        <v>123</v>
      </c>
      <c r="E196" s="549" t="s">
        <v>1157</v>
      </c>
      <c r="F196" s="549" t="s">
        <v>210</v>
      </c>
    </row>
    <row r="197" spans="1:6">
      <c r="A197" s="552" t="str">
        <f t="shared" si="7"/>
        <v>5</v>
      </c>
      <c r="B197" s="553" t="str">
        <f t="shared" si="6"/>
        <v>50101022</v>
      </c>
      <c r="C197" s="549" t="s">
        <v>1124</v>
      </c>
      <c r="D197" s="549" t="s">
        <v>1125</v>
      </c>
      <c r="E197" s="549" t="s">
        <v>934</v>
      </c>
      <c r="F197" s="549" t="s">
        <v>575</v>
      </c>
    </row>
    <row r="198" spans="1:6">
      <c r="A198" s="552" t="str">
        <f t="shared" si="7"/>
        <v>5</v>
      </c>
      <c r="B198" s="553" t="str">
        <f t="shared" si="6"/>
        <v>50101023</v>
      </c>
      <c r="C198" s="549" t="s">
        <v>1126</v>
      </c>
      <c r="D198" s="549" t="s">
        <v>1127</v>
      </c>
      <c r="E198" s="549" t="s">
        <v>714</v>
      </c>
      <c r="F198" s="549" t="s">
        <v>575</v>
      </c>
    </row>
    <row r="199" spans="1:6">
      <c r="A199" s="552" t="str">
        <f t="shared" si="7"/>
        <v>5</v>
      </c>
      <c r="B199" s="553" t="str">
        <f t="shared" si="6"/>
        <v>50201001</v>
      </c>
      <c r="C199" s="549" t="s">
        <v>468</v>
      </c>
      <c r="D199" s="549" t="s">
        <v>28</v>
      </c>
      <c r="E199" s="549" t="s">
        <v>28</v>
      </c>
      <c r="F199" s="549" t="s">
        <v>13</v>
      </c>
    </row>
    <row r="200" spans="1:6">
      <c r="A200" s="552" t="str">
        <f t="shared" si="7"/>
        <v>5</v>
      </c>
      <c r="B200" s="553" t="str">
        <f t="shared" si="6"/>
        <v>50201002</v>
      </c>
      <c r="C200" s="549" t="s">
        <v>469</v>
      </c>
      <c r="D200" s="549" t="s">
        <v>4</v>
      </c>
      <c r="E200" s="549" t="s">
        <v>28</v>
      </c>
      <c r="F200" s="549" t="s">
        <v>13</v>
      </c>
    </row>
    <row r="201" spans="1:6">
      <c r="A201" s="552" t="str">
        <f t="shared" si="7"/>
        <v>5</v>
      </c>
      <c r="B201" s="553" t="str">
        <f t="shared" si="6"/>
        <v>50201003</v>
      </c>
      <c r="C201" s="549" t="s">
        <v>470</v>
      </c>
      <c r="D201" s="549" t="s">
        <v>53</v>
      </c>
      <c r="E201" s="549" t="s">
        <v>28</v>
      </c>
      <c r="F201" s="549" t="s">
        <v>13</v>
      </c>
    </row>
    <row r="202" spans="1:6">
      <c r="A202" s="552" t="str">
        <f t="shared" si="7"/>
        <v>5</v>
      </c>
      <c r="B202" s="553" t="str">
        <f t="shared" si="6"/>
        <v>50201004</v>
      </c>
      <c r="C202" s="549" t="s">
        <v>471</v>
      </c>
      <c r="D202" s="549" t="s">
        <v>124</v>
      </c>
      <c r="E202" s="549" t="s">
        <v>28</v>
      </c>
      <c r="F202" s="549" t="s">
        <v>13</v>
      </c>
    </row>
    <row r="203" spans="1:6">
      <c r="A203" s="552" t="str">
        <f t="shared" si="7"/>
        <v>5</v>
      </c>
      <c r="B203" s="553" t="str">
        <f t="shared" si="6"/>
        <v>50201005</v>
      </c>
      <c r="C203" s="549" t="s">
        <v>472</v>
      </c>
      <c r="D203" s="549" t="s">
        <v>54</v>
      </c>
      <c r="E203" s="549" t="s">
        <v>28</v>
      </c>
      <c r="F203" s="549" t="s">
        <v>13</v>
      </c>
    </row>
    <row r="204" spans="1:6">
      <c r="A204" s="552" t="str">
        <f t="shared" si="7"/>
        <v>5</v>
      </c>
      <c r="B204" s="553" t="str">
        <f t="shared" si="6"/>
        <v>50201007</v>
      </c>
      <c r="C204" s="549" t="s">
        <v>473</v>
      </c>
      <c r="D204" s="549" t="s">
        <v>55</v>
      </c>
      <c r="E204" s="549" t="s">
        <v>28</v>
      </c>
      <c r="F204" s="549" t="s">
        <v>13</v>
      </c>
    </row>
    <row r="205" spans="1:6">
      <c r="A205" s="552" t="str">
        <f t="shared" si="7"/>
        <v>5</v>
      </c>
      <c r="B205" s="553" t="str">
        <f t="shared" si="6"/>
        <v>50201008</v>
      </c>
      <c r="C205" s="549" t="s">
        <v>474</v>
      </c>
      <c r="D205" s="549" t="s">
        <v>126</v>
      </c>
      <c r="E205" s="549" t="s">
        <v>28</v>
      </c>
      <c r="F205" s="549" t="s">
        <v>13</v>
      </c>
    </row>
    <row r="206" spans="1:6">
      <c r="A206" s="552" t="str">
        <f t="shared" si="7"/>
        <v>5</v>
      </c>
      <c r="B206" s="553" t="str">
        <f t="shared" si="6"/>
        <v>50201009</v>
      </c>
      <c r="C206" s="549" t="s">
        <v>475</v>
      </c>
      <c r="D206" s="549" t="s">
        <v>19</v>
      </c>
      <c r="E206" s="549" t="s">
        <v>28</v>
      </c>
      <c r="F206" s="549" t="s">
        <v>13</v>
      </c>
    </row>
    <row r="207" spans="1:6">
      <c r="A207" s="552" t="str">
        <f t="shared" si="7"/>
        <v>5</v>
      </c>
      <c r="B207" s="553" t="str">
        <f t="shared" si="6"/>
        <v>50201010</v>
      </c>
      <c r="C207" s="549" t="s">
        <v>476</v>
      </c>
      <c r="D207" s="549" t="s">
        <v>56</v>
      </c>
      <c r="E207" s="549" t="s">
        <v>28</v>
      </c>
      <c r="F207" s="549" t="s">
        <v>13</v>
      </c>
    </row>
    <row r="208" spans="1:6">
      <c r="A208" s="552" t="str">
        <f t="shared" si="7"/>
        <v>5</v>
      </c>
      <c r="B208" s="553" t="str">
        <f t="shared" si="6"/>
        <v>50201011</v>
      </c>
      <c r="C208" s="549" t="s">
        <v>630</v>
      </c>
      <c r="D208" s="549" t="s">
        <v>477</v>
      </c>
      <c r="E208" s="549" t="s">
        <v>28</v>
      </c>
      <c r="F208" s="549" t="s">
        <v>13</v>
      </c>
    </row>
    <row r="209" spans="1:6">
      <c r="A209" s="552" t="str">
        <f t="shared" si="7"/>
        <v>5</v>
      </c>
      <c r="B209" s="553" t="str">
        <f t="shared" si="6"/>
        <v>50201012</v>
      </c>
      <c r="C209" s="549" t="s">
        <v>478</v>
      </c>
      <c r="D209" s="549" t="s">
        <v>57</v>
      </c>
      <c r="E209" s="549" t="s">
        <v>28</v>
      </c>
      <c r="F209" s="549" t="s">
        <v>13</v>
      </c>
    </row>
    <row r="210" spans="1:6">
      <c r="A210" s="552" t="str">
        <f t="shared" si="7"/>
        <v>5</v>
      </c>
      <c r="B210" s="553" t="str">
        <f t="shared" si="6"/>
        <v>50201013</v>
      </c>
      <c r="C210" s="549" t="s">
        <v>479</v>
      </c>
      <c r="D210" s="549" t="s">
        <v>58</v>
      </c>
      <c r="E210" s="549" t="s">
        <v>28</v>
      </c>
      <c r="F210" s="549" t="s">
        <v>13</v>
      </c>
    </row>
    <row r="211" spans="1:6">
      <c r="A211" s="552" t="str">
        <f t="shared" si="7"/>
        <v>5</v>
      </c>
      <c r="B211" s="553" t="str">
        <f t="shared" si="6"/>
        <v>50201015</v>
      </c>
      <c r="C211" s="549" t="s">
        <v>480</v>
      </c>
      <c r="D211" s="549" t="s">
        <v>127</v>
      </c>
      <c r="E211" s="549" t="s">
        <v>28</v>
      </c>
      <c r="F211" s="549" t="s">
        <v>13</v>
      </c>
    </row>
    <row r="212" spans="1:6">
      <c r="A212" s="552" t="str">
        <f t="shared" si="7"/>
        <v>5</v>
      </c>
      <c r="B212" s="553" t="str">
        <f t="shared" si="6"/>
        <v>50201025</v>
      </c>
      <c r="C212" s="549" t="s">
        <v>1128</v>
      </c>
      <c r="D212" s="549" t="s">
        <v>1129</v>
      </c>
      <c r="E212" s="549" t="s">
        <v>28</v>
      </c>
      <c r="F212" s="549" t="s">
        <v>13</v>
      </c>
    </row>
    <row r="213" spans="1:6">
      <c r="A213" s="552" t="str">
        <f t="shared" si="7"/>
        <v>5</v>
      </c>
      <c r="B213" s="553" t="str">
        <f t="shared" si="6"/>
        <v>50202001</v>
      </c>
      <c r="C213" s="549" t="s">
        <v>481</v>
      </c>
      <c r="D213" s="549" t="s">
        <v>128</v>
      </c>
      <c r="E213" s="714" t="s">
        <v>1482</v>
      </c>
      <c r="F213" s="549" t="s">
        <v>13</v>
      </c>
    </row>
    <row r="214" spans="1:6">
      <c r="A214" s="552" t="str">
        <f t="shared" si="7"/>
        <v>5</v>
      </c>
      <c r="B214" s="553" t="str">
        <f t="shared" si="6"/>
        <v>50202003</v>
      </c>
      <c r="C214" s="549" t="s">
        <v>483</v>
      </c>
      <c r="D214" s="549" t="s">
        <v>130</v>
      </c>
      <c r="E214" s="714" t="s">
        <v>1482</v>
      </c>
      <c r="F214" s="549" t="s">
        <v>13</v>
      </c>
    </row>
    <row r="215" spans="1:6">
      <c r="A215" s="552" t="str">
        <f t="shared" si="7"/>
        <v>5</v>
      </c>
      <c r="B215" s="553" t="str">
        <f t="shared" si="6"/>
        <v>50202004</v>
      </c>
      <c r="C215" s="549" t="s">
        <v>484</v>
      </c>
      <c r="D215" s="549" t="s">
        <v>193</v>
      </c>
      <c r="E215" s="714" t="s">
        <v>1482</v>
      </c>
      <c r="F215" s="549" t="s">
        <v>13</v>
      </c>
    </row>
    <row r="216" spans="1:6">
      <c r="A216" s="552" t="str">
        <f t="shared" si="7"/>
        <v>5</v>
      </c>
      <c r="B216" s="553" t="str">
        <f t="shared" si="6"/>
        <v>50202005</v>
      </c>
      <c r="C216" s="549" t="s">
        <v>485</v>
      </c>
      <c r="D216" s="549" t="s">
        <v>131</v>
      </c>
      <c r="E216" s="714" t="s">
        <v>1482</v>
      </c>
      <c r="F216" s="549" t="s">
        <v>13</v>
      </c>
    </row>
    <row r="217" spans="1:6">
      <c r="A217" s="552" t="str">
        <f t="shared" si="7"/>
        <v>5</v>
      </c>
      <c r="B217" s="553" t="str">
        <f t="shared" si="6"/>
        <v>50301001</v>
      </c>
      <c r="C217" s="549" t="s">
        <v>486</v>
      </c>
      <c r="D217" s="549" t="s">
        <v>132</v>
      </c>
      <c r="E217" s="549" t="s">
        <v>885</v>
      </c>
      <c r="F217" s="549" t="s">
        <v>575</v>
      </c>
    </row>
    <row r="218" spans="1:6">
      <c r="A218" s="552" t="str">
        <f t="shared" si="7"/>
        <v>5</v>
      </c>
      <c r="B218" s="553" t="str">
        <f t="shared" si="6"/>
        <v>50301002</v>
      </c>
      <c r="C218" s="549" t="s">
        <v>487</v>
      </c>
      <c r="D218" s="549" t="s">
        <v>133</v>
      </c>
      <c r="E218" s="555" t="s">
        <v>4148</v>
      </c>
      <c r="F218" s="549" t="s">
        <v>575</v>
      </c>
    </row>
    <row r="219" spans="1:6">
      <c r="A219" s="552" t="str">
        <f t="shared" si="7"/>
        <v>5</v>
      </c>
      <c r="B219" s="553" t="str">
        <f t="shared" si="6"/>
        <v>50306001</v>
      </c>
      <c r="C219" s="549" t="s">
        <v>488</v>
      </c>
      <c r="D219" s="549" t="s">
        <v>134</v>
      </c>
      <c r="E219" s="549" t="s">
        <v>714</v>
      </c>
      <c r="F219" s="549" t="s">
        <v>575</v>
      </c>
    </row>
    <row r="220" spans="1:6">
      <c r="A220" s="552" t="str">
        <f t="shared" si="7"/>
        <v>5</v>
      </c>
      <c r="B220" s="553" t="str">
        <f t="shared" si="6"/>
        <v>50307002</v>
      </c>
      <c r="C220" s="549" t="s">
        <v>490</v>
      </c>
      <c r="D220" s="549" t="s">
        <v>135</v>
      </c>
      <c r="E220" s="549" t="s">
        <v>644</v>
      </c>
      <c r="F220" s="549" t="s">
        <v>575</v>
      </c>
    </row>
    <row r="221" spans="1:6">
      <c r="A221" s="552" t="str">
        <f t="shared" si="7"/>
        <v>5</v>
      </c>
      <c r="B221" s="553" t="str">
        <f t="shared" si="6"/>
        <v>50307003</v>
      </c>
      <c r="C221" s="549" t="s">
        <v>491</v>
      </c>
      <c r="D221" s="549" t="s">
        <v>60</v>
      </c>
      <c r="E221" s="549" t="s">
        <v>932</v>
      </c>
      <c r="F221" s="549" t="s">
        <v>575</v>
      </c>
    </row>
    <row r="222" spans="1:6">
      <c r="A222" s="552" t="str">
        <f t="shared" si="7"/>
        <v>5</v>
      </c>
      <c r="B222" s="553" t="str">
        <f t="shared" si="6"/>
        <v>50307004</v>
      </c>
      <c r="C222" s="549" t="s">
        <v>492</v>
      </c>
      <c r="D222" s="549" t="s">
        <v>61</v>
      </c>
      <c r="E222" s="549" t="s">
        <v>931</v>
      </c>
      <c r="F222" s="549" t="s">
        <v>575</v>
      </c>
    </row>
    <row r="223" spans="1:6">
      <c r="A223" s="552" t="str">
        <f t="shared" si="7"/>
        <v>5</v>
      </c>
      <c r="B223" s="553" t="str">
        <f t="shared" si="6"/>
        <v>50307005</v>
      </c>
      <c r="C223" s="549" t="s">
        <v>493</v>
      </c>
      <c r="D223" s="549" t="s">
        <v>62</v>
      </c>
      <c r="E223" s="549" t="s">
        <v>935</v>
      </c>
      <c r="F223" s="549" t="s">
        <v>575</v>
      </c>
    </row>
    <row r="224" spans="1:6">
      <c r="A224" s="552" t="str">
        <f t="shared" si="7"/>
        <v>5</v>
      </c>
      <c r="B224" s="553" t="str">
        <f t="shared" si="6"/>
        <v>50307006</v>
      </c>
      <c r="C224" s="549" t="s">
        <v>494</v>
      </c>
      <c r="D224" s="549" t="s">
        <v>136</v>
      </c>
      <c r="E224" s="549" t="s">
        <v>934</v>
      </c>
      <c r="F224" s="549" t="s">
        <v>575</v>
      </c>
    </row>
    <row r="225" spans="1:6">
      <c r="A225" s="552" t="str">
        <f t="shared" si="7"/>
        <v>5</v>
      </c>
      <c r="B225" s="553" t="str">
        <f t="shared" si="6"/>
        <v>50307007</v>
      </c>
      <c r="C225" s="549" t="s">
        <v>495</v>
      </c>
      <c r="D225" s="549" t="s">
        <v>137</v>
      </c>
      <c r="E225" s="549" t="s">
        <v>574</v>
      </c>
      <c r="F225" s="549" t="s">
        <v>575</v>
      </c>
    </row>
    <row r="226" spans="1:6">
      <c r="A226" s="552" t="str">
        <f t="shared" si="7"/>
        <v>5</v>
      </c>
      <c r="B226" s="553" t="str">
        <f t="shared" si="6"/>
        <v>50308001</v>
      </c>
      <c r="C226" s="549" t="s">
        <v>496</v>
      </c>
      <c r="D226" s="549" t="s">
        <v>138</v>
      </c>
      <c r="E226" s="549" t="s">
        <v>2</v>
      </c>
      <c r="F226" s="549" t="s">
        <v>575</v>
      </c>
    </row>
    <row r="227" spans="1:6">
      <c r="A227" s="552" t="str">
        <f t="shared" si="7"/>
        <v>5</v>
      </c>
      <c r="B227" s="553" t="str">
        <f t="shared" si="6"/>
        <v>50308003</v>
      </c>
      <c r="C227" s="549" t="s">
        <v>497</v>
      </c>
      <c r="D227" s="549" t="s">
        <v>139</v>
      </c>
      <c r="E227" s="549" t="s">
        <v>2</v>
      </c>
      <c r="F227" s="549" t="s">
        <v>575</v>
      </c>
    </row>
    <row r="228" spans="1:6">
      <c r="A228" s="552" t="str">
        <f t="shared" si="7"/>
        <v>5</v>
      </c>
      <c r="B228" s="553" t="str">
        <f t="shared" si="6"/>
        <v>50308004</v>
      </c>
      <c r="C228" s="549" t="s">
        <v>498</v>
      </c>
      <c r="D228" s="549" t="s">
        <v>140</v>
      </c>
      <c r="E228" s="549" t="s">
        <v>2</v>
      </c>
      <c r="F228" s="549" t="s">
        <v>15</v>
      </c>
    </row>
    <row r="229" spans="1:6">
      <c r="A229" s="552" t="str">
        <f t="shared" si="7"/>
        <v>5</v>
      </c>
      <c r="B229" s="553" t="str">
        <f t="shared" si="6"/>
        <v>50308005</v>
      </c>
      <c r="C229" s="549" t="s">
        <v>499</v>
      </c>
      <c r="D229" s="549" t="s">
        <v>141</v>
      </c>
      <c r="E229" s="549" t="s">
        <v>2</v>
      </c>
      <c r="F229" s="549" t="s">
        <v>15</v>
      </c>
    </row>
    <row r="230" spans="1:6">
      <c r="A230" s="552" t="str">
        <f t="shared" si="7"/>
        <v>5</v>
      </c>
      <c r="B230" s="553" t="str">
        <f t="shared" si="6"/>
        <v>50308006</v>
      </c>
      <c r="C230" s="549" t="s">
        <v>500</v>
      </c>
      <c r="D230" s="549" t="s">
        <v>142</v>
      </c>
      <c r="E230" s="549" t="s">
        <v>2</v>
      </c>
      <c r="F230" s="549" t="s">
        <v>15</v>
      </c>
    </row>
    <row r="231" spans="1:6">
      <c r="A231" s="552" t="str">
        <f t="shared" si="7"/>
        <v>5</v>
      </c>
      <c r="B231" s="553" t="str">
        <f t="shared" si="6"/>
        <v>50308007</v>
      </c>
      <c r="C231" s="549" t="s">
        <v>501</v>
      </c>
      <c r="D231" s="549" t="s">
        <v>143</v>
      </c>
      <c r="E231" s="549" t="s">
        <v>2</v>
      </c>
      <c r="F231" s="549" t="s">
        <v>15</v>
      </c>
    </row>
    <row r="232" spans="1:6">
      <c r="A232" s="552" t="str">
        <f t="shared" si="7"/>
        <v>5</v>
      </c>
      <c r="B232" s="553" t="str">
        <f t="shared" si="6"/>
        <v>50308008</v>
      </c>
      <c r="C232" s="549" t="s">
        <v>502</v>
      </c>
      <c r="D232" s="549" t="s">
        <v>144</v>
      </c>
      <c r="E232" s="549" t="s">
        <v>248</v>
      </c>
      <c r="F232" s="549" t="s">
        <v>15</v>
      </c>
    </row>
    <row r="233" spans="1:6">
      <c r="A233" s="552" t="str">
        <f t="shared" si="7"/>
        <v>5</v>
      </c>
      <c r="B233" s="553" t="str">
        <f t="shared" si="6"/>
        <v>50308010</v>
      </c>
      <c r="C233" s="549" t="s">
        <v>503</v>
      </c>
      <c r="D233" s="549" t="s">
        <v>196</v>
      </c>
      <c r="E233" s="549" t="s">
        <v>2</v>
      </c>
      <c r="F233" s="549" t="s">
        <v>575</v>
      </c>
    </row>
    <row r="234" spans="1:6">
      <c r="A234" s="552" t="str">
        <f t="shared" si="7"/>
        <v>5</v>
      </c>
      <c r="B234" s="553" t="str">
        <f t="shared" si="6"/>
        <v>50308015</v>
      </c>
      <c r="C234" s="549" t="s">
        <v>705</v>
      </c>
      <c r="D234" s="549" t="s">
        <v>657</v>
      </c>
      <c r="E234" s="549" t="s">
        <v>2</v>
      </c>
      <c r="F234" s="549" t="s">
        <v>575</v>
      </c>
    </row>
    <row r="235" spans="1:6">
      <c r="A235" s="552" t="str">
        <f t="shared" si="7"/>
        <v>5</v>
      </c>
      <c r="B235" s="553" t="str">
        <f t="shared" si="6"/>
        <v>50308016</v>
      </c>
      <c r="C235" s="549" t="s">
        <v>1130</v>
      </c>
      <c r="D235" s="549" t="s">
        <v>744</v>
      </c>
      <c r="E235" s="549" t="s">
        <v>2</v>
      </c>
      <c r="F235" s="549" t="s">
        <v>15</v>
      </c>
    </row>
    <row r="236" spans="1:6">
      <c r="A236" s="552" t="str">
        <f t="shared" si="7"/>
        <v>5</v>
      </c>
      <c r="B236" s="553" t="str">
        <f t="shared" si="6"/>
        <v>50309004</v>
      </c>
      <c r="C236" s="549" t="s">
        <v>1131</v>
      </c>
      <c r="D236" s="549" t="s">
        <v>30</v>
      </c>
      <c r="E236" s="549" t="s">
        <v>924</v>
      </c>
      <c r="F236" s="549" t="s">
        <v>15</v>
      </c>
    </row>
    <row r="237" spans="1:6">
      <c r="A237" s="552" t="str">
        <f t="shared" si="7"/>
        <v>5</v>
      </c>
      <c r="B237" s="553" t="str">
        <f t="shared" si="6"/>
        <v>50310001</v>
      </c>
      <c r="C237" s="549" t="s">
        <v>504</v>
      </c>
      <c r="D237" s="549" t="s">
        <v>145</v>
      </c>
      <c r="E237" s="549" t="s">
        <v>887</v>
      </c>
      <c r="F237" s="549" t="s">
        <v>575</v>
      </c>
    </row>
    <row r="238" spans="1:6">
      <c r="A238" s="552" t="str">
        <f t="shared" si="7"/>
        <v>5</v>
      </c>
      <c r="B238" s="553" t="str">
        <f t="shared" si="6"/>
        <v>50310002</v>
      </c>
      <c r="C238" s="549" t="s">
        <v>631</v>
      </c>
      <c r="D238" s="549" t="s">
        <v>505</v>
      </c>
      <c r="E238" s="549" t="s">
        <v>887</v>
      </c>
      <c r="F238" s="549" t="s">
        <v>575</v>
      </c>
    </row>
    <row r="239" spans="1:6">
      <c r="A239" s="552" t="str">
        <f t="shared" si="7"/>
        <v>5</v>
      </c>
      <c r="B239" s="553" t="str">
        <f t="shared" si="6"/>
        <v>50401001</v>
      </c>
      <c r="C239" s="549" t="s">
        <v>506</v>
      </c>
      <c r="D239" s="549" t="s">
        <v>29</v>
      </c>
      <c r="E239" s="549" t="s">
        <v>888</v>
      </c>
      <c r="F239" s="549" t="s">
        <v>15</v>
      </c>
    </row>
    <row r="240" spans="1:6">
      <c r="A240" s="552" t="str">
        <f t="shared" si="7"/>
        <v>5</v>
      </c>
      <c r="B240" s="553" t="str">
        <f t="shared" si="6"/>
        <v>50401002</v>
      </c>
      <c r="C240" s="549" t="s">
        <v>507</v>
      </c>
      <c r="D240" s="549" t="s">
        <v>146</v>
      </c>
      <c r="E240" s="549" t="s">
        <v>888</v>
      </c>
      <c r="F240" s="549" t="s">
        <v>15</v>
      </c>
    </row>
    <row r="241" spans="1:6">
      <c r="A241" s="552" t="str">
        <f t="shared" si="7"/>
        <v>5</v>
      </c>
      <c r="B241" s="553" t="str">
        <f t="shared" si="6"/>
        <v>50401501</v>
      </c>
      <c r="C241" s="549" t="s">
        <v>508</v>
      </c>
      <c r="D241" s="549" t="s">
        <v>63</v>
      </c>
      <c r="E241" s="549" t="s">
        <v>888</v>
      </c>
      <c r="F241" s="549" t="s">
        <v>15</v>
      </c>
    </row>
    <row r="242" spans="1:6">
      <c r="A242" s="552" t="str">
        <f t="shared" si="7"/>
        <v>5</v>
      </c>
      <c r="B242" s="553" t="str">
        <f t="shared" si="6"/>
        <v>50401504</v>
      </c>
      <c r="C242" s="549" t="s">
        <v>511</v>
      </c>
      <c r="D242" s="549" t="s">
        <v>197</v>
      </c>
      <c r="E242" s="549" t="s">
        <v>888</v>
      </c>
      <c r="F242" s="549" t="s">
        <v>15</v>
      </c>
    </row>
    <row r="243" spans="1:6">
      <c r="A243" s="552" t="str">
        <f t="shared" si="7"/>
        <v>5</v>
      </c>
      <c r="B243" s="553" t="str">
        <f t="shared" si="6"/>
        <v>50401505</v>
      </c>
      <c r="C243" s="549" t="s">
        <v>633</v>
      </c>
      <c r="D243" s="549" t="s">
        <v>610</v>
      </c>
      <c r="E243" s="549" t="s">
        <v>885</v>
      </c>
      <c r="F243" s="549" t="s">
        <v>15</v>
      </c>
    </row>
    <row r="244" spans="1:6">
      <c r="A244" s="552" t="str">
        <f t="shared" si="7"/>
        <v>5</v>
      </c>
      <c r="B244" s="553" t="str">
        <f t="shared" si="6"/>
        <v>50401506</v>
      </c>
      <c r="C244" s="549" t="s">
        <v>512</v>
      </c>
      <c r="D244" s="549" t="s">
        <v>19</v>
      </c>
      <c r="E244" s="549" t="s">
        <v>888</v>
      </c>
      <c r="F244" s="549" t="s">
        <v>15</v>
      </c>
    </row>
    <row r="245" spans="1:6">
      <c r="A245" s="552" t="str">
        <f t="shared" si="7"/>
        <v>5</v>
      </c>
      <c r="B245" s="553" t="str">
        <f t="shared" si="6"/>
        <v>50401507</v>
      </c>
      <c r="C245" s="549" t="s">
        <v>513</v>
      </c>
      <c r="D245" s="549" t="s">
        <v>147</v>
      </c>
      <c r="E245" s="549" t="s">
        <v>888</v>
      </c>
      <c r="F245" s="549" t="s">
        <v>15</v>
      </c>
    </row>
    <row r="246" spans="1:6">
      <c r="A246" s="552" t="str">
        <f t="shared" si="7"/>
        <v>5</v>
      </c>
      <c r="B246" s="553" t="str">
        <f t="shared" si="6"/>
        <v>50401510</v>
      </c>
      <c r="C246" s="549" t="s">
        <v>514</v>
      </c>
      <c r="D246" s="549" t="s">
        <v>299</v>
      </c>
      <c r="E246" s="549" t="s">
        <v>926</v>
      </c>
      <c r="F246" s="549" t="s">
        <v>15</v>
      </c>
    </row>
    <row r="247" spans="1:6">
      <c r="A247" s="552" t="str">
        <f t="shared" si="7"/>
        <v>5</v>
      </c>
      <c r="B247" s="553" t="str">
        <f t="shared" si="6"/>
        <v>50401513</v>
      </c>
      <c r="C247" s="549" t="s">
        <v>515</v>
      </c>
      <c r="D247" s="549" t="s">
        <v>300</v>
      </c>
      <c r="E247" s="549" t="s">
        <v>1480</v>
      </c>
      <c r="F247" s="549" t="s">
        <v>15</v>
      </c>
    </row>
    <row r="248" spans="1:6">
      <c r="A248" s="552" t="str">
        <f t="shared" si="7"/>
        <v>5</v>
      </c>
      <c r="B248" s="553" t="str">
        <f t="shared" si="6"/>
        <v>50401514</v>
      </c>
      <c r="C248" s="549" t="s">
        <v>516</v>
      </c>
      <c r="D248" s="549" t="s">
        <v>148</v>
      </c>
      <c r="E248" s="549" t="s">
        <v>246</v>
      </c>
      <c r="F248" s="549" t="s">
        <v>13</v>
      </c>
    </row>
    <row r="249" spans="1:6">
      <c r="A249" s="552" t="str">
        <f t="shared" si="7"/>
        <v>5</v>
      </c>
      <c r="B249" s="553" t="str">
        <f t="shared" si="6"/>
        <v>50402001</v>
      </c>
      <c r="C249" s="549" t="s">
        <v>634</v>
      </c>
      <c r="D249" s="549" t="s">
        <v>149</v>
      </c>
      <c r="E249" s="549" t="s">
        <v>564</v>
      </c>
      <c r="F249" s="549" t="s">
        <v>15</v>
      </c>
    </row>
    <row r="250" spans="1:6">
      <c r="A250" s="552" t="str">
        <f t="shared" si="7"/>
        <v>5</v>
      </c>
      <c r="B250" s="553" t="str">
        <f t="shared" si="6"/>
        <v>50402002</v>
      </c>
      <c r="C250" s="549" t="s">
        <v>517</v>
      </c>
      <c r="D250" s="549" t="s">
        <v>64</v>
      </c>
      <c r="E250" s="549" t="s">
        <v>247</v>
      </c>
      <c r="F250" s="549" t="s">
        <v>15</v>
      </c>
    </row>
    <row r="251" spans="1:6">
      <c r="A251" s="552" t="str">
        <f t="shared" si="7"/>
        <v>5</v>
      </c>
      <c r="B251" s="553" t="str">
        <f t="shared" si="6"/>
        <v>50402003</v>
      </c>
      <c r="C251" s="549" t="s">
        <v>518</v>
      </c>
      <c r="D251" s="549" t="s">
        <v>150</v>
      </c>
      <c r="E251" s="549" t="s">
        <v>884</v>
      </c>
      <c r="F251" s="549" t="s">
        <v>15</v>
      </c>
    </row>
    <row r="252" spans="1:6">
      <c r="A252" s="552" t="str">
        <f t="shared" si="7"/>
        <v>5</v>
      </c>
      <c r="B252" s="553" t="str">
        <f t="shared" si="6"/>
        <v>50402004</v>
      </c>
      <c r="C252" s="549" t="s">
        <v>519</v>
      </c>
      <c r="D252" s="549" t="s">
        <v>151</v>
      </c>
      <c r="E252" s="549" t="s">
        <v>924</v>
      </c>
      <c r="F252" s="549" t="s">
        <v>15</v>
      </c>
    </row>
    <row r="253" spans="1:6">
      <c r="A253" s="552" t="str">
        <f t="shared" si="7"/>
        <v>5</v>
      </c>
      <c r="B253" s="553" t="str">
        <f t="shared" si="6"/>
        <v>50402005</v>
      </c>
      <c r="C253" s="549" t="s">
        <v>520</v>
      </c>
      <c r="D253" s="549" t="s">
        <v>152</v>
      </c>
      <c r="E253" s="549" t="s">
        <v>885</v>
      </c>
      <c r="F253" s="549" t="s">
        <v>15</v>
      </c>
    </row>
    <row r="254" spans="1:6">
      <c r="A254" s="552" t="str">
        <f t="shared" si="7"/>
        <v>5</v>
      </c>
      <c r="B254" s="553" t="str">
        <f t="shared" si="6"/>
        <v>50402006</v>
      </c>
      <c r="C254" s="549" t="s">
        <v>521</v>
      </c>
      <c r="D254" s="549" t="s">
        <v>153</v>
      </c>
      <c r="E254" s="549" t="s">
        <v>927</v>
      </c>
      <c r="F254" s="549" t="s">
        <v>15</v>
      </c>
    </row>
    <row r="255" spans="1:6">
      <c r="A255" s="552" t="str">
        <f t="shared" si="7"/>
        <v>5</v>
      </c>
      <c r="B255" s="553" t="str">
        <f t="shared" si="6"/>
        <v>50402007</v>
      </c>
      <c r="C255" s="549" t="s">
        <v>522</v>
      </c>
      <c r="D255" s="549" t="s">
        <v>154</v>
      </c>
      <c r="E255" s="549" t="s">
        <v>925</v>
      </c>
      <c r="F255" s="549" t="s">
        <v>15</v>
      </c>
    </row>
    <row r="256" spans="1:6">
      <c r="A256" s="552" t="str">
        <f t="shared" si="7"/>
        <v>5</v>
      </c>
      <c r="B256" s="553" t="str">
        <f t="shared" si="6"/>
        <v>50402008</v>
      </c>
      <c r="C256" s="549" t="s">
        <v>523</v>
      </c>
      <c r="D256" s="549" t="s">
        <v>155</v>
      </c>
      <c r="E256" s="549" t="s">
        <v>885</v>
      </c>
      <c r="F256" s="549" t="s">
        <v>15</v>
      </c>
    </row>
    <row r="257" spans="1:6">
      <c r="A257" s="552" t="str">
        <f t="shared" si="7"/>
        <v>5</v>
      </c>
      <c r="B257" s="553" t="str">
        <f t="shared" si="6"/>
        <v>50402009</v>
      </c>
      <c r="C257" s="549" t="s">
        <v>524</v>
      </c>
      <c r="D257" s="549" t="s">
        <v>156</v>
      </c>
      <c r="E257" s="549" t="s">
        <v>887</v>
      </c>
      <c r="F257" s="549" t="s">
        <v>15</v>
      </c>
    </row>
    <row r="258" spans="1:6">
      <c r="A258" s="552" t="str">
        <f t="shared" si="7"/>
        <v>5</v>
      </c>
      <c r="B258" s="553" t="str">
        <f t="shared" ref="B258:B301" si="8">RIGHT(C258,8)</f>
        <v>50402010</v>
      </c>
      <c r="C258" s="549" t="s">
        <v>525</v>
      </c>
      <c r="D258" s="549" t="s">
        <v>157</v>
      </c>
      <c r="E258" s="549" t="s">
        <v>928</v>
      </c>
      <c r="F258" s="549" t="s">
        <v>15</v>
      </c>
    </row>
    <row r="259" spans="1:6">
      <c r="A259" s="552" t="str">
        <f t="shared" ref="A259:A301" si="9">LEFT(B259,1)</f>
        <v>5</v>
      </c>
      <c r="B259" s="553" t="str">
        <f t="shared" si="8"/>
        <v>50402011</v>
      </c>
      <c r="C259" s="549" t="s">
        <v>526</v>
      </c>
      <c r="D259" s="549" t="s">
        <v>158</v>
      </c>
      <c r="E259" s="555" t="s">
        <v>3814</v>
      </c>
      <c r="F259" s="549" t="s">
        <v>15</v>
      </c>
    </row>
    <row r="260" spans="1:6">
      <c r="A260" s="552" t="str">
        <f t="shared" si="9"/>
        <v>5</v>
      </c>
      <c r="B260" s="553" t="str">
        <f t="shared" si="8"/>
        <v>50402012</v>
      </c>
      <c r="C260" s="549" t="s">
        <v>527</v>
      </c>
      <c r="D260" s="549" t="s">
        <v>159</v>
      </c>
      <c r="E260" s="555" t="s">
        <v>3814</v>
      </c>
      <c r="F260" s="549" t="s">
        <v>15</v>
      </c>
    </row>
    <row r="261" spans="1:6">
      <c r="A261" s="552" t="str">
        <f t="shared" si="9"/>
        <v>5</v>
      </c>
      <c r="B261" s="553" t="str">
        <f t="shared" si="8"/>
        <v>50402013</v>
      </c>
      <c r="C261" s="549" t="s">
        <v>528</v>
      </c>
      <c r="D261" s="549" t="s">
        <v>160</v>
      </c>
      <c r="E261" s="549" t="s">
        <v>926</v>
      </c>
      <c r="F261" s="549" t="s">
        <v>15</v>
      </c>
    </row>
    <row r="262" spans="1:6">
      <c r="A262" s="552" t="str">
        <f t="shared" si="9"/>
        <v>5</v>
      </c>
      <c r="B262" s="553" t="str">
        <f t="shared" si="8"/>
        <v>50402014</v>
      </c>
      <c r="C262" s="549" t="s">
        <v>530</v>
      </c>
      <c r="D262" s="549" t="s">
        <v>161</v>
      </c>
      <c r="E262" s="549" t="s">
        <v>926</v>
      </c>
      <c r="F262" s="549" t="s">
        <v>15</v>
      </c>
    </row>
    <row r="263" spans="1:6">
      <c r="A263" s="552" t="str">
        <f t="shared" si="9"/>
        <v>5</v>
      </c>
      <c r="B263" s="553" t="str">
        <f t="shared" si="8"/>
        <v>50402015</v>
      </c>
      <c r="C263" s="549" t="s">
        <v>531</v>
      </c>
      <c r="D263" s="549" t="s">
        <v>162</v>
      </c>
      <c r="E263" s="549" t="s">
        <v>930</v>
      </c>
      <c r="F263" s="549" t="s">
        <v>15</v>
      </c>
    </row>
    <row r="264" spans="1:6">
      <c r="A264" s="552" t="str">
        <f t="shared" si="9"/>
        <v>5</v>
      </c>
      <c r="B264" s="553" t="str">
        <f t="shared" si="8"/>
        <v>50402016</v>
      </c>
      <c r="C264" s="549" t="s">
        <v>532</v>
      </c>
      <c r="D264" s="549" t="s">
        <v>163</v>
      </c>
      <c r="E264" s="549" t="s">
        <v>924</v>
      </c>
      <c r="F264" s="549" t="s">
        <v>15</v>
      </c>
    </row>
    <row r="265" spans="1:6">
      <c r="A265" s="552" t="str">
        <f t="shared" si="9"/>
        <v>5</v>
      </c>
      <c r="B265" s="553" t="str">
        <f t="shared" si="8"/>
        <v>50402017</v>
      </c>
      <c r="C265" s="549" t="s">
        <v>533</v>
      </c>
      <c r="D265" s="549" t="s">
        <v>164</v>
      </c>
      <c r="E265" s="549" t="s">
        <v>924</v>
      </c>
      <c r="F265" s="549" t="s">
        <v>15</v>
      </c>
    </row>
    <row r="266" spans="1:6">
      <c r="A266" s="552" t="str">
        <f t="shared" si="9"/>
        <v>5</v>
      </c>
      <c r="B266" s="553" t="str">
        <f t="shared" si="8"/>
        <v>50402019</v>
      </c>
      <c r="C266" s="549" t="s">
        <v>534</v>
      </c>
      <c r="D266" s="549" t="s">
        <v>165</v>
      </c>
      <c r="E266" s="549" t="s">
        <v>3813</v>
      </c>
      <c r="F266" s="549" t="s">
        <v>15</v>
      </c>
    </row>
    <row r="267" spans="1:6">
      <c r="A267" s="552" t="str">
        <f t="shared" si="9"/>
        <v>5</v>
      </c>
      <c r="B267" s="553" t="str">
        <f t="shared" si="8"/>
        <v>50402021</v>
      </c>
      <c r="C267" s="549" t="s">
        <v>536</v>
      </c>
      <c r="D267" s="549" t="s">
        <v>167</v>
      </c>
      <c r="E267" s="549" t="s">
        <v>924</v>
      </c>
      <c r="F267" s="549" t="s">
        <v>15</v>
      </c>
    </row>
    <row r="268" spans="1:6">
      <c r="A268" s="552" t="str">
        <f t="shared" si="9"/>
        <v>5</v>
      </c>
      <c r="B268" s="553" t="str">
        <f t="shared" si="8"/>
        <v>50402030</v>
      </c>
      <c r="C268" s="549" t="s">
        <v>537</v>
      </c>
      <c r="D268" s="549" t="s">
        <v>168</v>
      </c>
      <c r="E268" s="549" t="s">
        <v>1158</v>
      </c>
      <c r="F268" s="549" t="s">
        <v>210</v>
      </c>
    </row>
    <row r="269" spans="1:6">
      <c r="A269" s="552" t="str">
        <f t="shared" si="9"/>
        <v>5</v>
      </c>
      <c r="B269" s="553" t="str">
        <f t="shared" si="8"/>
        <v>50402034</v>
      </c>
      <c r="C269" s="549" t="s">
        <v>538</v>
      </c>
      <c r="D269" s="549" t="s">
        <v>169</v>
      </c>
      <c r="E269" s="549" t="s">
        <v>927</v>
      </c>
      <c r="F269" s="549" t="s">
        <v>15</v>
      </c>
    </row>
    <row r="270" spans="1:6">
      <c r="A270" s="552" t="str">
        <f t="shared" si="9"/>
        <v>5</v>
      </c>
      <c r="B270" s="553" t="str">
        <f t="shared" si="8"/>
        <v>50402035</v>
      </c>
      <c r="C270" s="549" t="s">
        <v>563</v>
      </c>
      <c r="D270" s="549" t="s">
        <v>220</v>
      </c>
      <c r="E270" s="549" t="s">
        <v>529</v>
      </c>
      <c r="F270" s="549" t="s">
        <v>15</v>
      </c>
    </row>
    <row r="271" spans="1:6">
      <c r="A271" s="552" t="str">
        <f t="shared" si="9"/>
        <v>5</v>
      </c>
      <c r="B271" s="553" t="str">
        <f t="shared" si="8"/>
        <v>50402038</v>
      </c>
      <c r="C271" s="549" t="s">
        <v>1132</v>
      </c>
      <c r="D271" s="549" t="s">
        <v>710</v>
      </c>
      <c r="E271" s="549" t="s">
        <v>706</v>
      </c>
      <c r="F271" s="549" t="s">
        <v>707</v>
      </c>
    </row>
    <row r="272" spans="1:6">
      <c r="A272" s="552" t="str">
        <f t="shared" si="9"/>
        <v>5</v>
      </c>
      <c r="B272" s="553" t="str">
        <f t="shared" si="8"/>
        <v>50502001</v>
      </c>
      <c r="C272" s="549" t="s">
        <v>540</v>
      </c>
      <c r="D272" s="549" t="s">
        <v>170</v>
      </c>
      <c r="E272" s="549" t="s">
        <v>680</v>
      </c>
      <c r="F272" s="549" t="s">
        <v>275</v>
      </c>
    </row>
    <row r="273" spans="1:6">
      <c r="A273" s="552" t="str">
        <f t="shared" si="9"/>
        <v>5</v>
      </c>
      <c r="B273" s="553" t="str">
        <f t="shared" si="8"/>
        <v>50502002</v>
      </c>
      <c r="C273" s="549" t="s">
        <v>541</v>
      </c>
      <c r="D273" s="549" t="s">
        <v>171</v>
      </c>
      <c r="E273" s="549" t="s">
        <v>682</v>
      </c>
      <c r="F273" s="549" t="s">
        <v>275</v>
      </c>
    </row>
    <row r="274" spans="1:6">
      <c r="A274" s="552" t="str">
        <f t="shared" si="9"/>
        <v>5</v>
      </c>
      <c r="B274" s="553" t="str">
        <f t="shared" si="8"/>
        <v>50502003</v>
      </c>
      <c r="C274" s="549" t="s">
        <v>542</v>
      </c>
      <c r="D274" s="549" t="s">
        <v>65</v>
      </c>
      <c r="E274" s="549" t="s">
        <v>543</v>
      </c>
      <c r="F274" s="549" t="s">
        <v>275</v>
      </c>
    </row>
    <row r="275" spans="1:6">
      <c r="A275" s="552" t="str">
        <f t="shared" si="9"/>
        <v>5</v>
      </c>
      <c r="B275" s="553" t="str">
        <f t="shared" si="8"/>
        <v>50502004</v>
      </c>
      <c r="C275" s="549" t="s">
        <v>544</v>
      </c>
      <c r="D275" s="549" t="s">
        <v>172</v>
      </c>
      <c r="E275" s="549" t="s">
        <v>681</v>
      </c>
      <c r="F275" s="549" t="s">
        <v>275</v>
      </c>
    </row>
    <row r="276" spans="1:6">
      <c r="A276" s="552" t="str">
        <f t="shared" si="9"/>
        <v>5</v>
      </c>
      <c r="B276" s="553" t="str">
        <f t="shared" si="8"/>
        <v>50502005</v>
      </c>
      <c r="C276" s="549" t="s">
        <v>1133</v>
      </c>
      <c r="D276" s="549" t="s">
        <v>613</v>
      </c>
      <c r="E276" s="549" t="s">
        <v>681</v>
      </c>
      <c r="F276" s="549" t="s">
        <v>275</v>
      </c>
    </row>
    <row r="277" spans="1:6">
      <c r="A277" s="552" t="str">
        <f t="shared" si="9"/>
        <v>5</v>
      </c>
      <c r="B277" s="553" t="str">
        <f t="shared" si="8"/>
        <v>50502006</v>
      </c>
      <c r="C277" s="549" t="s">
        <v>545</v>
      </c>
      <c r="D277" s="549" t="s">
        <v>173</v>
      </c>
      <c r="E277" s="549" t="s">
        <v>882</v>
      </c>
      <c r="F277" s="549" t="s">
        <v>275</v>
      </c>
    </row>
    <row r="278" spans="1:6">
      <c r="A278" s="552" t="str">
        <f t="shared" si="9"/>
        <v>5</v>
      </c>
      <c r="B278" s="553" t="str">
        <f t="shared" si="8"/>
        <v>50502007</v>
      </c>
      <c r="C278" s="549" t="s">
        <v>546</v>
      </c>
      <c r="D278" s="549" t="s">
        <v>174</v>
      </c>
      <c r="E278" s="549" t="s">
        <v>882</v>
      </c>
      <c r="F278" s="549" t="s">
        <v>275</v>
      </c>
    </row>
    <row r="279" spans="1:6">
      <c r="A279" s="552" t="str">
        <f t="shared" si="9"/>
        <v>5</v>
      </c>
      <c r="B279" s="553" t="str">
        <f t="shared" si="8"/>
        <v>50502008</v>
      </c>
      <c r="C279" s="549" t="s">
        <v>547</v>
      </c>
      <c r="D279" s="549" t="s">
        <v>175</v>
      </c>
      <c r="E279" s="549" t="s">
        <v>681</v>
      </c>
      <c r="F279" s="549" t="s">
        <v>275</v>
      </c>
    </row>
    <row r="280" spans="1:6">
      <c r="A280" s="552" t="str">
        <f t="shared" si="9"/>
        <v>5</v>
      </c>
      <c r="B280" s="553" t="str">
        <f t="shared" si="8"/>
        <v>50503001</v>
      </c>
      <c r="C280" s="549" t="s">
        <v>548</v>
      </c>
      <c r="D280" s="549" t="s">
        <v>176</v>
      </c>
      <c r="E280" s="549" t="s">
        <v>1158</v>
      </c>
      <c r="F280" s="549" t="s">
        <v>210</v>
      </c>
    </row>
    <row r="281" spans="1:6">
      <c r="A281" s="552" t="str">
        <f t="shared" si="9"/>
        <v>5</v>
      </c>
      <c r="B281" s="553" t="str">
        <f t="shared" si="8"/>
        <v>50503002</v>
      </c>
      <c r="C281" s="549" t="s">
        <v>549</v>
      </c>
      <c r="D281" s="549" t="s">
        <v>177</v>
      </c>
      <c r="E281" s="549" t="s">
        <v>1158</v>
      </c>
      <c r="F281" s="549" t="s">
        <v>210</v>
      </c>
    </row>
    <row r="282" spans="1:6">
      <c r="A282" s="552" t="str">
        <f t="shared" si="9"/>
        <v>5</v>
      </c>
      <c r="B282" s="553" t="str">
        <f t="shared" si="8"/>
        <v>50503003</v>
      </c>
      <c r="C282" s="549" t="s">
        <v>550</v>
      </c>
      <c r="D282" s="549" t="s">
        <v>178</v>
      </c>
      <c r="E282" s="549" t="s">
        <v>1158</v>
      </c>
      <c r="F282" s="549" t="s">
        <v>210</v>
      </c>
    </row>
    <row r="283" spans="1:6">
      <c r="A283" s="552" t="str">
        <f t="shared" si="9"/>
        <v>5</v>
      </c>
      <c r="B283" s="553" t="str">
        <f t="shared" si="8"/>
        <v>50503004</v>
      </c>
      <c r="C283" s="549" t="s">
        <v>636</v>
      </c>
      <c r="D283" s="549" t="s">
        <v>198</v>
      </c>
      <c r="E283" s="549" t="s">
        <v>1158</v>
      </c>
      <c r="F283" s="549" t="s">
        <v>210</v>
      </c>
    </row>
    <row r="284" spans="1:6">
      <c r="A284" s="552" t="str">
        <f t="shared" si="9"/>
        <v>5</v>
      </c>
      <c r="B284" s="553" t="str">
        <f t="shared" si="8"/>
        <v>50503005</v>
      </c>
      <c r="C284" s="549" t="s">
        <v>637</v>
      </c>
      <c r="D284" s="549" t="s">
        <v>551</v>
      </c>
      <c r="E284" s="549" t="s">
        <v>1158</v>
      </c>
      <c r="F284" s="549" t="s">
        <v>210</v>
      </c>
    </row>
    <row r="285" spans="1:6">
      <c r="A285" s="552" t="str">
        <f t="shared" si="9"/>
        <v>5</v>
      </c>
      <c r="B285" s="553" t="str">
        <f t="shared" si="8"/>
        <v>50503006</v>
      </c>
      <c r="C285" s="549" t="s">
        <v>552</v>
      </c>
      <c r="D285" s="549" t="s">
        <v>202</v>
      </c>
      <c r="E285" s="549" t="s">
        <v>1158</v>
      </c>
      <c r="F285" s="549" t="s">
        <v>210</v>
      </c>
    </row>
    <row r="286" spans="1:6">
      <c r="A286" s="552" t="str">
        <f t="shared" si="9"/>
        <v>5</v>
      </c>
      <c r="B286" s="553" t="str">
        <f t="shared" si="8"/>
        <v>50503008</v>
      </c>
      <c r="C286" s="549" t="s">
        <v>554</v>
      </c>
      <c r="D286" s="549" t="s">
        <v>301</v>
      </c>
      <c r="E286" s="549" t="s">
        <v>1158</v>
      </c>
      <c r="F286" s="549" t="s">
        <v>210</v>
      </c>
    </row>
    <row r="287" spans="1:6">
      <c r="A287" s="552" t="str">
        <f t="shared" si="9"/>
        <v>5</v>
      </c>
      <c r="B287" s="553" t="str">
        <f t="shared" si="8"/>
        <v>50503009</v>
      </c>
      <c r="C287" s="549" t="s">
        <v>1134</v>
      </c>
      <c r="D287" s="549" t="s">
        <v>221</v>
      </c>
      <c r="E287" s="549" t="s">
        <v>1158</v>
      </c>
      <c r="F287" s="549" t="s">
        <v>210</v>
      </c>
    </row>
    <row r="288" spans="1:6">
      <c r="A288" s="552" t="str">
        <f t="shared" si="9"/>
        <v>5</v>
      </c>
      <c r="B288" s="553" t="str">
        <f t="shared" si="8"/>
        <v>50504002</v>
      </c>
      <c r="C288" s="549" t="s">
        <v>555</v>
      </c>
      <c r="D288" s="549" t="s">
        <v>180</v>
      </c>
      <c r="E288" s="549" t="s">
        <v>1158</v>
      </c>
      <c r="F288" s="549" t="s">
        <v>210</v>
      </c>
    </row>
    <row r="289" spans="1:6">
      <c r="A289" s="552" t="str">
        <f t="shared" si="9"/>
        <v>5</v>
      </c>
      <c r="B289" s="553" t="str">
        <f t="shared" si="8"/>
        <v>50602001</v>
      </c>
      <c r="C289" s="549" t="s">
        <v>556</v>
      </c>
      <c r="D289" s="549" t="s">
        <v>181</v>
      </c>
      <c r="E289" s="549" t="s">
        <v>1158</v>
      </c>
      <c r="F289" s="549" t="s">
        <v>210</v>
      </c>
    </row>
    <row r="290" spans="1:6">
      <c r="A290" s="552" t="str">
        <f t="shared" si="9"/>
        <v>5</v>
      </c>
      <c r="B290" s="553" t="str">
        <f t="shared" si="8"/>
        <v>50602002</v>
      </c>
      <c r="C290" s="549" t="s">
        <v>557</v>
      </c>
      <c r="D290" s="549" t="s">
        <v>182</v>
      </c>
      <c r="E290" s="549" t="s">
        <v>883</v>
      </c>
      <c r="F290" s="549" t="s">
        <v>275</v>
      </c>
    </row>
    <row r="291" spans="1:6">
      <c r="A291" s="552" t="str">
        <f t="shared" si="9"/>
        <v>5</v>
      </c>
      <c r="B291" s="553" t="str">
        <f t="shared" si="8"/>
        <v>50602003</v>
      </c>
      <c r="C291" s="549" t="s">
        <v>558</v>
      </c>
      <c r="D291" s="549" t="s">
        <v>66</v>
      </c>
      <c r="E291" s="549" t="s">
        <v>923</v>
      </c>
      <c r="F291" s="549" t="s">
        <v>41</v>
      </c>
    </row>
    <row r="292" spans="1:6">
      <c r="A292" s="552" t="str">
        <f t="shared" si="9"/>
        <v>5</v>
      </c>
      <c r="B292" s="553" t="str">
        <f t="shared" si="8"/>
        <v>50602004</v>
      </c>
      <c r="C292" s="549" t="s">
        <v>559</v>
      </c>
      <c r="D292" s="549" t="s">
        <v>183</v>
      </c>
      <c r="E292" s="549" t="s">
        <v>883</v>
      </c>
      <c r="F292" s="549" t="s">
        <v>275</v>
      </c>
    </row>
    <row r="293" spans="1:6">
      <c r="A293" s="552" t="str">
        <f t="shared" si="9"/>
        <v>5</v>
      </c>
      <c r="B293" s="553" t="str">
        <f t="shared" si="8"/>
        <v>50603001</v>
      </c>
      <c r="C293" s="549" t="s">
        <v>1135</v>
      </c>
      <c r="D293" s="549" t="s">
        <v>654</v>
      </c>
      <c r="E293" s="549" t="s">
        <v>1158</v>
      </c>
      <c r="F293" s="549" t="s">
        <v>210</v>
      </c>
    </row>
    <row r="294" spans="1:6">
      <c r="A294" s="552" t="str">
        <f t="shared" si="9"/>
        <v>5</v>
      </c>
      <c r="B294" s="553" t="str">
        <f t="shared" si="8"/>
        <v>50603002</v>
      </c>
      <c r="C294" s="549" t="s">
        <v>1136</v>
      </c>
      <c r="D294" s="549" t="s">
        <v>1137</v>
      </c>
      <c r="E294" s="549" t="s">
        <v>1158</v>
      </c>
      <c r="F294" s="549" t="s">
        <v>210</v>
      </c>
    </row>
    <row r="295" spans="1:6">
      <c r="A295" s="552" t="str">
        <f t="shared" si="9"/>
        <v>5</v>
      </c>
      <c r="B295" s="553" t="str">
        <f t="shared" si="8"/>
        <v>50603013</v>
      </c>
      <c r="C295" s="549" t="s">
        <v>638</v>
      </c>
      <c r="D295" s="549" t="s">
        <v>611</v>
      </c>
      <c r="E295" s="549" t="s">
        <v>921</v>
      </c>
      <c r="F295" s="549" t="s">
        <v>41</v>
      </c>
    </row>
    <row r="296" spans="1:6">
      <c r="A296" s="552" t="str">
        <f t="shared" si="9"/>
        <v>5</v>
      </c>
      <c r="B296" s="553" t="str">
        <f t="shared" si="8"/>
        <v>50603016</v>
      </c>
      <c r="C296" s="549" t="s">
        <v>1138</v>
      </c>
      <c r="D296" s="549" t="s">
        <v>745</v>
      </c>
      <c r="E296" s="549" t="s">
        <v>922</v>
      </c>
      <c r="F296" s="549" t="s">
        <v>41</v>
      </c>
    </row>
    <row r="297" spans="1:6" ht="15">
      <c r="A297" s="552" t="str">
        <f t="shared" si="9"/>
        <v>5</v>
      </c>
      <c r="B297" s="553" t="str">
        <f t="shared" si="8"/>
        <v>50605001</v>
      </c>
      <c r="C297" s="549" t="s">
        <v>560</v>
      </c>
      <c r="D297" s="549" t="s">
        <v>184</v>
      </c>
      <c r="E297" s="549" t="s">
        <v>184</v>
      </c>
      <c r="F297" s="78" t="s">
        <v>760</v>
      </c>
    </row>
    <row r="298" spans="1:6">
      <c r="A298" s="552" t="str">
        <f t="shared" si="9"/>
        <v>5</v>
      </c>
      <c r="B298" s="553" t="str">
        <f t="shared" si="8"/>
        <v>50605002</v>
      </c>
      <c r="C298" s="549" t="s">
        <v>561</v>
      </c>
      <c r="D298" s="549" t="s">
        <v>185</v>
      </c>
      <c r="E298" s="549" t="s">
        <v>1158</v>
      </c>
      <c r="F298" s="549" t="s">
        <v>210</v>
      </c>
    </row>
    <row r="299" spans="1:6" ht="15">
      <c r="A299" s="552" t="str">
        <f t="shared" si="9"/>
        <v>5</v>
      </c>
      <c r="B299" s="553" t="str">
        <f t="shared" si="8"/>
        <v>50701001</v>
      </c>
      <c r="C299" s="549" t="s">
        <v>562</v>
      </c>
      <c r="D299" s="549" t="s">
        <v>186</v>
      </c>
      <c r="E299" s="549" t="s">
        <v>1155</v>
      </c>
      <c r="F299" s="78" t="s">
        <v>3896</v>
      </c>
    </row>
    <row r="300" spans="1:6">
      <c r="A300" s="552" t="str">
        <f t="shared" si="9"/>
        <v>5</v>
      </c>
      <c r="B300" s="553" t="str">
        <f t="shared" si="8"/>
        <v>50801001</v>
      </c>
      <c r="C300" s="549" t="s">
        <v>639</v>
      </c>
      <c r="D300" s="549" t="s">
        <v>612</v>
      </c>
      <c r="E300" s="549" t="s">
        <v>708</v>
      </c>
      <c r="F300" s="549" t="s">
        <v>707</v>
      </c>
    </row>
    <row r="301" spans="1:6" ht="15">
      <c r="A301" s="552" t="str">
        <f t="shared" si="9"/>
        <v>5</v>
      </c>
      <c r="B301" s="553" t="str">
        <f t="shared" si="8"/>
        <v>50801002</v>
      </c>
      <c r="C301" s="549" t="s">
        <v>1139</v>
      </c>
      <c r="D301" s="549" t="s">
        <v>1140</v>
      </c>
      <c r="E301" s="223" t="s">
        <v>1483</v>
      </c>
      <c r="F301" s="549" t="s">
        <v>707</v>
      </c>
    </row>
    <row r="302" spans="1:6">
      <c r="A302" s="591">
        <v>5</v>
      </c>
      <c r="B302" s="553" t="s">
        <v>1307</v>
      </c>
      <c r="C302" s="596" t="s">
        <v>1278</v>
      </c>
      <c r="D302" s="597" t="s">
        <v>1279</v>
      </c>
      <c r="E302" s="549">
        <v>0</v>
      </c>
      <c r="F302" s="549">
        <v>0</v>
      </c>
    </row>
    <row r="303" spans="1:6">
      <c r="A303" s="591">
        <v>5</v>
      </c>
      <c r="B303" s="553" t="s">
        <v>1308</v>
      </c>
      <c r="C303" s="592" t="s">
        <v>482</v>
      </c>
      <c r="D303" s="593" t="s">
        <v>129</v>
      </c>
      <c r="E303" s="714" t="s">
        <v>1483</v>
      </c>
      <c r="F303" s="598" t="s">
        <v>13</v>
      </c>
    </row>
    <row r="304" spans="1:6">
      <c r="A304" s="591">
        <v>5</v>
      </c>
      <c r="B304" s="553" t="s">
        <v>1309</v>
      </c>
      <c r="C304" s="592" t="s">
        <v>489</v>
      </c>
      <c r="D304" s="593" t="s">
        <v>59</v>
      </c>
      <c r="E304" s="594" t="s">
        <v>933</v>
      </c>
      <c r="F304" s="595" t="s">
        <v>575</v>
      </c>
    </row>
    <row r="305" spans="1:6">
      <c r="A305" s="591">
        <v>5</v>
      </c>
      <c r="B305" s="553" t="s">
        <v>1313</v>
      </c>
      <c r="C305" s="592" t="s">
        <v>509</v>
      </c>
      <c r="D305" s="593" t="s">
        <v>125</v>
      </c>
      <c r="E305" s="594" t="s">
        <v>888</v>
      </c>
      <c r="F305" s="595" t="s">
        <v>15</v>
      </c>
    </row>
    <row r="306" spans="1:6">
      <c r="A306" s="591">
        <v>5</v>
      </c>
      <c r="B306" s="553" t="s">
        <v>1314</v>
      </c>
      <c r="C306" s="592" t="s">
        <v>632</v>
      </c>
      <c r="D306" s="593" t="s">
        <v>510</v>
      </c>
      <c r="E306" s="594" t="s">
        <v>888</v>
      </c>
      <c r="F306" s="595" t="s">
        <v>15</v>
      </c>
    </row>
    <row r="307" spans="1:6">
      <c r="A307" s="591">
        <v>5</v>
      </c>
      <c r="B307" s="553" t="s">
        <v>1316</v>
      </c>
      <c r="C307" s="599" t="s">
        <v>635</v>
      </c>
      <c r="D307" s="593" t="s">
        <v>539</v>
      </c>
      <c r="E307" s="594" t="s">
        <v>926</v>
      </c>
      <c r="F307" s="595" t="s">
        <v>15</v>
      </c>
    </row>
    <row r="308" spans="1:6">
      <c r="A308" s="591">
        <v>5</v>
      </c>
      <c r="B308" s="553" t="s">
        <v>1317</v>
      </c>
      <c r="C308" s="592" t="s">
        <v>553</v>
      </c>
      <c r="D308" s="593" t="s">
        <v>179</v>
      </c>
      <c r="E308" s="549" t="s">
        <v>1158</v>
      </c>
      <c r="F308" s="549" t="s">
        <v>210</v>
      </c>
    </row>
    <row r="309" spans="1:6">
      <c r="A309" t="s">
        <v>1347</v>
      </c>
      <c r="B309" t="s">
        <v>1348</v>
      </c>
      <c r="C309" t="s">
        <v>1330</v>
      </c>
      <c r="D309" t="s">
        <v>1331</v>
      </c>
      <c r="E309" s="549" t="s">
        <v>1331</v>
      </c>
      <c r="F309" s="549" t="s">
        <v>205</v>
      </c>
    </row>
    <row r="310" spans="1:6">
      <c r="A310" t="s">
        <v>1347</v>
      </c>
      <c r="B310" t="s">
        <v>1301</v>
      </c>
      <c r="C310" t="s">
        <v>1276</v>
      </c>
      <c r="D310" t="s">
        <v>1277</v>
      </c>
      <c r="E310" s="152" t="s">
        <v>962</v>
      </c>
      <c r="F310" s="549" t="s">
        <v>206</v>
      </c>
    </row>
    <row r="311" spans="1:6">
      <c r="A311" t="s">
        <v>1347</v>
      </c>
      <c r="B311" t="s">
        <v>1349</v>
      </c>
      <c r="C311" t="s">
        <v>1332</v>
      </c>
      <c r="D311" t="s">
        <v>1058</v>
      </c>
      <c r="E311" s="549" t="e">
        <v>#N/A</v>
      </c>
      <c r="F311" s="549" t="e">
        <v>#N/A</v>
      </c>
    </row>
    <row r="312" spans="1:6">
      <c r="A312" t="s">
        <v>1347</v>
      </c>
      <c r="B312" t="s">
        <v>1350</v>
      </c>
      <c r="C312" t="s">
        <v>1333</v>
      </c>
      <c r="D312" t="s">
        <v>1334</v>
      </c>
      <c r="E312" s="549" t="s">
        <v>980</v>
      </c>
      <c r="F312" s="549" t="s">
        <v>21</v>
      </c>
    </row>
    <row r="313" spans="1:6">
      <c r="A313" t="s">
        <v>1347</v>
      </c>
      <c r="B313" t="s">
        <v>1351</v>
      </c>
      <c r="C313" t="s">
        <v>1335</v>
      </c>
      <c r="D313" t="s">
        <v>1336</v>
      </c>
      <c r="E313" s="549" t="s">
        <v>980</v>
      </c>
      <c r="F313" s="549" t="s">
        <v>21</v>
      </c>
    </row>
    <row r="314" spans="1:6">
      <c r="A314" t="s">
        <v>1352</v>
      </c>
      <c r="B314" t="s">
        <v>1353</v>
      </c>
      <c r="C314" t="s">
        <v>1337</v>
      </c>
      <c r="D314" t="s">
        <v>1338</v>
      </c>
      <c r="E314" s="549">
        <v>0</v>
      </c>
      <c r="F314" s="549" t="s">
        <v>208</v>
      </c>
    </row>
    <row r="315" spans="1:6">
      <c r="A315" t="s">
        <v>1352</v>
      </c>
      <c r="B315" t="s">
        <v>1304</v>
      </c>
      <c r="C315" t="s">
        <v>420</v>
      </c>
      <c r="D315" t="s">
        <v>190</v>
      </c>
      <c r="E315" s="549" t="s">
        <v>415</v>
      </c>
      <c r="F315" s="549" t="s">
        <v>392</v>
      </c>
    </row>
    <row r="316" spans="1:6">
      <c r="A316" t="s">
        <v>1354</v>
      </c>
      <c r="B316" t="s">
        <v>1355</v>
      </c>
      <c r="C316" t="s">
        <v>1339</v>
      </c>
      <c r="D316" t="s">
        <v>1340</v>
      </c>
      <c r="E316" s="66" t="s">
        <v>209</v>
      </c>
      <c r="F316" s="66" t="s">
        <v>209</v>
      </c>
    </row>
    <row r="317" spans="1:6">
      <c r="A317" t="s">
        <v>1356</v>
      </c>
      <c r="B317" t="s">
        <v>1357</v>
      </c>
      <c r="C317" t="s">
        <v>1341</v>
      </c>
      <c r="D317" t="s">
        <v>1342</v>
      </c>
      <c r="E317" s="549" t="s">
        <v>1158</v>
      </c>
      <c r="F317" s="549" t="s">
        <v>210</v>
      </c>
    </row>
    <row r="318" spans="1:6">
      <c r="A318" t="s">
        <v>1356</v>
      </c>
      <c r="B318" t="s">
        <v>1358</v>
      </c>
      <c r="C318" t="s">
        <v>1343</v>
      </c>
      <c r="D318" t="s">
        <v>1344</v>
      </c>
      <c r="E318" s="549" t="s">
        <v>927</v>
      </c>
      <c r="F318" s="549" t="s">
        <v>15</v>
      </c>
    </row>
    <row r="319" spans="1:6">
      <c r="A319" t="s">
        <v>1356</v>
      </c>
      <c r="B319" t="s">
        <v>1315</v>
      </c>
      <c r="C319" t="s">
        <v>535</v>
      </c>
      <c r="D319" t="s">
        <v>166</v>
      </c>
      <c r="E319" s="549" t="s">
        <v>926</v>
      </c>
      <c r="F319" s="549" t="s">
        <v>15</v>
      </c>
    </row>
    <row r="320" spans="1:6">
      <c r="A320" t="s">
        <v>1356</v>
      </c>
      <c r="B320" t="s">
        <v>1359</v>
      </c>
      <c r="C320" t="s">
        <v>1345</v>
      </c>
      <c r="D320" t="s">
        <v>1346</v>
      </c>
      <c r="E320" s="549" t="s">
        <v>1360</v>
      </c>
      <c r="F320" s="549" t="s">
        <v>41</v>
      </c>
    </row>
    <row r="321" spans="1:6">
      <c r="A321" s="798" t="s">
        <v>1347</v>
      </c>
      <c r="B321" s="798" t="s">
        <v>1349</v>
      </c>
      <c r="C321" s="798" t="s">
        <v>1332</v>
      </c>
      <c r="D321" s="798" t="s">
        <v>1058</v>
      </c>
      <c r="E321" t="s">
        <v>963</v>
      </c>
      <c r="F321" t="s">
        <v>206</v>
      </c>
    </row>
    <row r="322" spans="1:6">
      <c r="A322" s="798" t="s">
        <v>1347</v>
      </c>
      <c r="B322" s="798" t="s">
        <v>2361</v>
      </c>
      <c r="C322" s="798" t="s">
        <v>1775</v>
      </c>
      <c r="D322" s="798" t="s">
        <v>1776</v>
      </c>
      <c r="E322" t="s">
        <v>1441</v>
      </c>
      <c r="F322" t="s">
        <v>206</v>
      </c>
    </row>
    <row r="323" spans="1:6">
      <c r="A323" s="798" t="s">
        <v>1347</v>
      </c>
      <c r="B323" s="798" t="s">
        <v>2362</v>
      </c>
      <c r="C323" s="798" t="s">
        <v>1777</v>
      </c>
      <c r="D323" s="798" t="s">
        <v>1778</v>
      </c>
      <c r="E323" t="s">
        <v>1441</v>
      </c>
      <c r="F323" t="s">
        <v>206</v>
      </c>
    </row>
    <row r="324" spans="1:6">
      <c r="A324" s="798" t="s">
        <v>1347</v>
      </c>
      <c r="B324" s="798" t="s">
        <v>2363</v>
      </c>
      <c r="C324" s="798" t="s">
        <v>1779</v>
      </c>
      <c r="D324" s="798" t="s">
        <v>1780</v>
      </c>
      <c r="E324" t="s">
        <v>1441</v>
      </c>
      <c r="F324" t="s">
        <v>206</v>
      </c>
    </row>
    <row r="325" spans="1:6">
      <c r="A325" s="798" t="s">
        <v>1347</v>
      </c>
      <c r="B325" s="798" t="s">
        <v>2364</v>
      </c>
      <c r="C325" s="798" t="s">
        <v>1781</v>
      </c>
      <c r="D325" s="798" t="s">
        <v>1782</v>
      </c>
      <c r="E325" s="800" t="s">
        <v>2370</v>
      </c>
      <c r="F325" t="s">
        <v>206</v>
      </c>
    </row>
    <row r="326" spans="1:6">
      <c r="A326" s="798" t="s">
        <v>1347</v>
      </c>
      <c r="B326" s="798" t="s">
        <v>2365</v>
      </c>
      <c r="C326" s="798" t="s">
        <v>1783</v>
      </c>
      <c r="D326" s="798" t="s">
        <v>1784</v>
      </c>
      <c r="E326" s="800" t="s">
        <v>2370</v>
      </c>
      <c r="F326" t="s">
        <v>206</v>
      </c>
    </row>
    <row r="327" spans="1:6">
      <c r="A327" s="798" t="s">
        <v>1347</v>
      </c>
      <c r="B327" s="798" t="s">
        <v>2366</v>
      </c>
      <c r="C327" s="798" t="s">
        <v>1785</v>
      </c>
      <c r="D327" s="798" t="s">
        <v>1786</v>
      </c>
      <c r="E327" s="800" t="s">
        <v>2369</v>
      </c>
      <c r="F327" t="s">
        <v>206</v>
      </c>
    </row>
    <row r="328" spans="1:6">
      <c r="A328" s="798" t="s">
        <v>1347</v>
      </c>
      <c r="B328" s="798" t="s">
        <v>2367</v>
      </c>
      <c r="C328" s="798" t="s">
        <v>1787</v>
      </c>
      <c r="D328" s="798" t="s">
        <v>1788</v>
      </c>
      <c r="E328" s="800" t="s">
        <v>2369</v>
      </c>
      <c r="F328" t="s">
        <v>206</v>
      </c>
    </row>
    <row r="329" spans="1:6">
      <c r="A329" t="s">
        <v>1356</v>
      </c>
      <c r="B329" t="s">
        <v>2371</v>
      </c>
      <c r="C329" t="s">
        <v>1795</v>
      </c>
      <c r="D329" t="s">
        <v>1448</v>
      </c>
      <c r="E329" s="549" t="s">
        <v>574</v>
      </c>
      <c r="F329" s="549" t="s">
        <v>575</v>
      </c>
    </row>
    <row r="330" spans="1:6">
      <c r="A330" t="s">
        <v>1356</v>
      </c>
      <c r="B330" t="s">
        <v>2372</v>
      </c>
      <c r="C330" t="s">
        <v>1796</v>
      </c>
      <c r="D330" t="s">
        <v>1797</v>
      </c>
      <c r="E330" s="549" t="s">
        <v>928</v>
      </c>
      <c r="F330" s="549" t="s">
        <v>15</v>
      </c>
    </row>
    <row r="331" spans="1:6">
      <c r="A331" t="s">
        <v>1356</v>
      </c>
      <c r="B331" t="s">
        <v>3786</v>
      </c>
      <c r="C331" t="s">
        <v>2391</v>
      </c>
      <c r="D331" t="s">
        <v>2392</v>
      </c>
      <c r="E331" t="s">
        <v>921</v>
      </c>
      <c r="F331" t="s">
        <v>41</v>
      </c>
    </row>
    <row r="332" spans="1:6">
      <c r="A332" t="s">
        <v>1347</v>
      </c>
      <c r="B332" t="s">
        <v>3787</v>
      </c>
      <c r="C332" t="s">
        <v>2387</v>
      </c>
      <c r="D332" t="s">
        <v>2388</v>
      </c>
      <c r="E332" t="s">
        <v>2370</v>
      </c>
      <c r="F332" t="s">
        <v>206</v>
      </c>
    </row>
    <row r="333" spans="1:6">
      <c r="A333" t="s">
        <v>1347</v>
      </c>
      <c r="B333" t="s">
        <v>3788</v>
      </c>
      <c r="C333" t="s">
        <v>2389</v>
      </c>
      <c r="D333" t="s">
        <v>2390</v>
      </c>
      <c r="E333" t="s">
        <v>2370</v>
      </c>
      <c r="F333" t="s">
        <v>206</v>
      </c>
    </row>
    <row r="334" spans="1:6">
      <c r="A334" t="s">
        <v>1352</v>
      </c>
      <c r="B334" t="s">
        <v>3789</v>
      </c>
      <c r="C334" t="s">
        <v>1791</v>
      </c>
      <c r="D334" t="s">
        <v>1792</v>
      </c>
      <c r="E334" t="s">
        <v>4105</v>
      </c>
      <c r="F334" t="s">
        <v>392</v>
      </c>
    </row>
  </sheetData>
  <autoFilter ref="A1:F334" xr:uid="{867191CB-B259-40DC-BB5D-3166617267B7}"/>
  <conditionalFormatting sqref="A2:B301">
    <cfRule type="colorScale" priority="9">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43"/>
  </conditionalFormatting>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845"/>
  <sheetViews>
    <sheetView topLeftCell="A833" zoomScale="98" zoomScaleNormal="98" workbookViewId="0">
      <selection activeCell="I852" sqref="I852"/>
    </sheetView>
  </sheetViews>
  <sheetFormatPr defaultRowHeight="12.5"/>
  <cols>
    <col min="1" max="1" width="9" style="558" bestFit="1" customWidth="1"/>
    <col min="2" max="2" width="8.7265625" style="558" customWidth="1"/>
    <col min="3" max="3" width="9.54296875" style="558" customWidth="1"/>
    <col min="4" max="4" width="7.7265625" style="558" customWidth="1"/>
    <col min="5" max="5" width="11" style="558" bestFit="1" customWidth="1"/>
    <col min="6" max="6" width="10.26953125" style="558" bestFit="1" customWidth="1"/>
    <col min="7" max="7" width="14.26953125" style="558" bestFit="1" customWidth="1"/>
    <col min="8" max="8" width="16.54296875" style="558" bestFit="1" customWidth="1"/>
    <col min="9" max="9" width="10" style="558" customWidth="1"/>
    <col min="10" max="10" width="37.81640625" style="558" customWidth="1"/>
    <col min="11" max="11" width="19" style="558" customWidth="1"/>
    <col min="12" max="12" width="18.26953125" style="558" customWidth="1"/>
    <col min="13" max="13" width="11" style="558" customWidth="1"/>
    <col min="14" max="14" width="10.7265625" style="558" customWidth="1"/>
    <col min="15" max="15" width="9.7265625" style="558" customWidth="1"/>
    <col min="16" max="16" width="32.453125" style="558" customWidth="1"/>
    <col min="17" max="17" width="7" style="558" customWidth="1"/>
    <col min="18" max="18" width="11" style="558" customWidth="1"/>
    <col min="19" max="19" width="9.26953125" style="558" customWidth="1"/>
    <col min="20" max="20" width="11" style="558" customWidth="1"/>
    <col min="21" max="21" width="18.1796875" style="558" bestFit="1" customWidth="1"/>
    <col min="22" max="256" width="9.26953125" style="558"/>
    <col min="257" max="257" width="9" style="558" bestFit="1" customWidth="1"/>
    <col min="258" max="258" width="8.7265625" style="558" customWidth="1"/>
    <col min="259" max="259" width="9.54296875" style="558" customWidth="1"/>
    <col min="260" max="260" width="7.7265625" style="558" customWidth="1"/>
    <col min="261" max="261" width="11" style="558" bestFit="1" customWidth="1"/>
    <col min="262" max="262" width="10.26953125" style="558" bestFit="1" customWidth="1"/>
    <col min="263" max="263" width="12.26953125" style="558" bestFit="1" customWidth="1"/>
    <col min="264" max="264" width="14.453125" style="558" bestFit="1" customWidth="1"/>
    <col min="265" max="265" width="10" style="558" customWidth="1"/>
    <col min="266" max="266" width="24.26953125" style="558" customWidth="1"/>
    <col min="267" max="267" width="19" style="558" customWidth="1"/>
    <col min="268" max="268" width="18.26953125" style="558" customWidth="1"/>
    <col min="269" max="269" width="11" style="558" customWidth="1"/>
    <col min="270" max="270" width="10.7265625" style="558" customWidth="1"/>
    <col min="271" max="271" width="9.7265625" style="558" customWidth="1"/>
    <col min="272" max="272" width="32.453125" style="558" customWidth="1"/>
    <col min="273" max="273" width="7" style="558" customWidth="1"/>
    <col min="274" max="274" width="11" style="558" customWidth="1"/>
    <col min="275" max="275" width="9.26953125" style="558"/>
    <col min="276" max="276" width="11" style="558" customWidth="1"/>
    <col min="277" max="277" width="10.26953125" style="558" bestFit="1" customWidth="1"/>
    <col min="278" max="512" width="9.26953125" style="558"/>
    <col min="513" max="513" width="9" style="558" bestFit="1" customWidth="1"/>
    <col min="514" max="514" width="8.7265625" style="558" customWidth="1"/>
    <col min="515" max="515" width="9.54296875" style="558" customWidth="1"/>
    <col min="516" max="516" width="7.7265625" style="558" customWidth="1"/>
    <col min="517" max="517" width="11" style="558" bestFit="1" customWidth="1"/>
    <col min="518" max="518" width="10.26953125" style="558" bestFit="1" customWidth="1"/>
    <col min="519" max="519" width="12.26953125" style="558" bestFit="1" customWidth="1"/>
    <col min="520" max="520" width="14.453125" style="558" bestFit="1" customWidth="1"/>
    <col min="521" max="521" width="10" style="558" customWidth="1"/>
    <col min="522" max="522" width="24.26953125" style="558" customWidth="1"/>
    <col min="523" max="523" width="19" style="558" customWidth="1"/>
    <col min="524" max="524" width="18.26953125" style="558" customWidth="1"/>
    <col min="525" max="525" width="11" style="558" customWidth="1"/>
    <col min="526" max="526" width="10.7265625" style="558" customWidth="1"/>
    <col min="527" max="527" width="9.7265625" style="558" customWidth="1"/>
    <col min="528" max="528" width="32.453125" style="558" customWidth="1"/>
    <col min="529" max="529" width="7" style="558" customWidth="1"/>
    <col min="530" max="530" width="11" style="558" customWidth="1"/>
    <col min="531" max="531" width="9.26953125" style="558"/>
    <col min="532" max="532" width="11" style="558" customWidth="1"/>
    <col min="533" max="533" width="10.26953125" style="558" bestFit="1" customWidth="1"/>
    <col min="534" max="768" width="9.26953125" style="558"/>
    <col min="769" max="769" width="9" style="558" bestFit="1" customWidth="1"/>
    <col min="770" max="770" width="8.7265625" style="558" customWidth="1"/>
    <col min="771" max="771" width="9.54296875" style="558" customWidth="1"/>
    <col min="772" max="772" width="7.7265625" style="558" customWidth="1"/>
    <col min="773" max="773" width="11" style="558" bestFit="1" customWidth="1"/>
    <col min="774" max="774" width="10.26953125" style="558" bestFit="1" customWidth="1"/>
    <col min="775" max="775" width="12.26953125" style="558" bestFit="1" customWidth="1"/>
    <col min="776" max="776" width="14.453125" style="558" bestFit="1" customWidth="1"/>
    <col min="777" max="777" width="10" style="558" customWidth="1"/>
    <col min="778" max="778" width="24.26953125" style="558" customWidth="1"/>
    <col min="779" max="779" width="19" style="558" customWidth="1"/>
    <col min="780" max="780" width="18.26953125" style="558" customWidth="1"/>
    <col min="781" max="781" width="11" style="558" customWidth="1"/>
    <col min="782" max="782" width="10.7265625" style="558" customWidth="1"/>
    <col min="783" max="783" width="9.7265625" style="558" customWidth="1"/>
    <col min="784" max="784" width="32.453125" style="558" customWidth="1"/>
    <col min="785" max="785" width="7" style="558" customWidth="1"/>
    <col min="786" max="786" width="11" style="558" customWidth="1"/>
    <col min="787" max="787" width="9.26953125" style="558"/>
    <col min="788" max="788" width="11" style="558" customWidth="1"/>
    <col min="789" max="789" width="10.26953125" style="558" bestFit="1" customWidth="1"/>
    <col min="790" max="1024" width="9.26953125" style="558"/>
    <col min="1025" max="1025" width="9" style="558" bestFit="1" customWidth="1"/>
    <col min="1026" max="1026" width="8.7265625" style="558" customWidth="1"/>
    <col min="1027" max="1027" width="9.54296875" style="558" customWidth="1"/>
    <col min="1028" max="1028" width="7.7265625" style="558" customWidth="1"/>
    <col min="1029" max="1029" width="11" style="558" bestFit="1" customWidth="1"/>
    <col min="1030" max="1030" width="10.26953125" style="558" bestFit="1" customWidth="1"/>
    <col min="1031" max="1031" width="12.26953125" style="558" bestFit="1" customWidth="1"/>
    <col min="1032" max="1032" width="14.453125" style="558" bestFit="1" customWidth="1"/>
    <col min="1033" max="1033" width="10" style="558" customWidth="1"/>
    <col min="1034" max="1034" width="24.26953125" style="558" customWidth="1"/>
    <col min="1035" max="1035" width="19" style="558" customWidth="1"/>
    <col min="1036" max="1036" width="18.26953125" style="558" customWidth="1"/>
    <col min="1037" max="1037" width="11" style="558" customWidth="1"/>
    <col min="1038" max="1038" width="10.7265625" style="558" customWidth="1"/>
    <col min="1039" max="1039" width="9.7265625" style="558" customWidth="1"/>
    <col min="1040" max="1040" width="32.453125" style="558" customWidth="1"/>
    <col min="1041" max="1041" width="7" style="558" customWidth="1"/>
    <col min="1042" max="1042" width="11" style="558" customWidth="1"/>
    <col min="1043" max="1043" width="9.26953125" style="558"/>
    <col min="1044" max="1044" width="11" style="558" customWidth="1"/>
    <col min="1045" max="1045" width="10.26953125" style="558" bestFit="1" customWidth="1"/>
    <col min="1046" max="1280" width="9.26953125" style="558"/>
    <col min="1281" max="1281" width="9" style="558" bestFit="1" customWidth="1"/>
    <col min="1282" max="1282" width="8.7265625" style="558" customWidth="1"/>
    <col min="1283" max="1283" width="9.54296875" style="558" customWidth="1"/>
    <col min="1284" max="1284" width="7.7265625" style="558" customWidth="1"/>
    <col min="1285" max="1285" width="11" style="558" bestFit="1" customWidth="1"/>
    <col min="1286" max="1286" width="10.26953125" style="558" bestFit="1" customWidth="1"/>
    <col min="1287" max="1287" width="12.26953125" style="558" bestFit="1" customWidth="1"/>
    <col min="1288" max="1288" width="14.453125" style="558" bestFit="1" customWidth="1"/>
    <col min="1289" max="1289" width="10" style="558" customWidth="1"/>
    <col min="1290" max="1290" width="24.26953125" style="558" customWidth="1"/>
    <col min="1291" max="1291" width="19" style="558" customWidth="1"/>
    <col min="1292" max="1292" width="18.26953125" style="558" customWidth="1"/>
    <col min="1293" max="1293" width="11" style="558" customWidth="1"/>
    <col min="1294" max="1294" width="10.7265625" style="558" customWidth="1"/>
    <col min="1295" max="1295" width="9.7265625" style="558" customWidth="1"/>
    <col min="1296" max="1296" width="32.453125" style="558" customWidth="1"/>
    <col min="1297" max="1297" width="7" style="558" customWidth="1"/>
    <col min="1298" max="1298" width="11" style="558" customWidth="1"/>
    <col min="1299" max="1299" width="9.26953125" style="558"/>
    <col min="1300" max="1300" width="11" style="558" customWidth="1"/>
    <col min="1301" max="1301" width="10.26953125" style="558" bestFit="1" customWidth="1"/>
    <col min="1302" max="1536" width="9.26953125" style="558"/>
    <col min="1537" max="1537" width="9" style="558" bestFit="1" customWidth="1"/>
    <col min="1538" max="1538" width="8.7265625" style="558" customWidth="1"/>
    <col min="1539" max="1539" width="9.54296875" style="558" customWidth="1"/>
    <col min="1540" max="1540" width="7.7265625" style="558" customWidth="1"/>
    <col min="1541" max="1541" width="11" style="558" bestFit="1" customWidth="1"/>
    <col min="1542" max="1542" width="10.26953125" style="558" bestFit="1" customWidth="1"/>
    <col min="1543" max="1543" width="12.26953125" style="558" bestFit="1" customWidth="1"/>
    <col min="1544" max="1544" width="14.453125" style="558" bestFit="1" customWidth="1"/>
    <col min="1545" max="1545" width="10" style="558" customWidth="1"/>
    <col min="1546" max="1546" width="24.26953125" style="558" customWidth="1"/>
    <col min="1547" max="1547" width="19" style="558" customWidth="1"/>
    <col min="1548" max="1548" width="18.26953125" style="558" customWidth="1"/>
    <col min="1549" max="1549" width="11" style="558" customWidth="1"/>
    <col min="1550" max="1550" width="10.7265625" style="558" customWidth="1"/>
    <col min="1551" max="1551" width="9.7265625" style="558" customWidth="1"/>
    <col min="1552" max="1552" width="32.453125" style="558" customWidth="1"/>
    <col min="1553" max="1553" width="7" style="558" customWidth="1"/>
    <col min="1554" max="1554" width="11" style="558" customWidth="1"/>
    <col min="1555" max="1555" width="9.26953125" style="558"/>
    <col min="1556" max="1556" width="11" style="558" customWidth="1"/>
    <col min="1557" max="1557" width="10.26953125" style="558" bestFit="1" customWidth="1"/>
    <col min="1558" max="1792" width="9.26953125" style="558"/>
    <col min="1793" max="1793" width="9" style="558" bestFit="1" customWidth="1"/>
    <col min="1794" max="1794" width="8.7265625" style="558" customWidth="1"/>
    <col min="1795" max="1795" width="9.54296875" style="558" customWidth="1"/>
    <col min="1796" max="1796" width="7.7265625" style="558" customWidth="1"/>
    <col min="1797" max="1797" width="11" style="558" bestFit="1" customWidth="1"/>
    <col min="1798" max="1798" width="10.26953125" style="558" bestFit="1" customWidth="1"/>
    <col min="1799" max="1799" width="12.26953125" style="558" bestFit="1" customWidth="1"/>
    <col min="1800" max="1800" width="14.453125" style="558" bestFit="1" customWidth="1"/>
    <col min="1801" max="1801" width="10" style="558" customWidth="1"/>
    <col min="1802" max="1802" width="24.26953125" style="558" customWidth="1"/>
    <col min="1803" max="1803" width="19" style="558" customWidth="1"/>
    <col min="1804" max="1804" width="18.26953125" style="558" customWidth="1"/>
    <col min="1805" max="1805" width="11" style="558" customWidth="1"/>
    <col min="1806" max="1806" width="10.7265625" style="558" customWidth="1"/>
    <col min="1807" max="1807" width="9.7265625" style="558" customWidth="1"/>
    <col min="1808" max="1808" width="32.453125" style="558" customWidth="1"/>
    <col min="1809" max="1809" width="7" style="558" customWidth="1"/>
    <col min="1810" max="1810" width="11" style="558" customWidth="1"/>
    <col min="1811" max="1811" width="9.26953125" style="558"/>
    <col min="1812" max="1812" width="11" style="558" customWidth="1"/>
    <col min="1813" max="1813" width="10.26953125" style="558" bestFit="1" customWidth="1"/>
    <col min="1814" max="2048" width="9.26953125" style="558"/>
    <col min="2049" max="2049" width="9" style="558" bestFit="1" customWidth="1"/>
    <col min="2050" max="2050" width="8.7265625" style="558" customWidth="1"/>
    <col min="2051" max="2051" width="9.54296875" style="558" customWidth="1"/>
    <col min="2052" max="2052" width="7.7265625" style="558" customWidth="1"/>
    <col min="2053" max="2053" width="11" style="558" bestFit="1" customWidth="1"/>
    <col min="2054" max="2054" width="10.26953125" style="558" bestFit="1" customWidth="1"/>
    <col min="2055" max="2055" width="12.26953125" style="558" bestFit="1" customWidth="1"/>
    <col min="2056" max="2056" width="14.453125" style="558" bestFit="1" customWidth="1"/>
    <col min="2057" max="2057" width="10" style="558" customWidth="1"/>
    <col min="2058" max="2058" width="24.26953125" style="558" customWidth="1"/>
    <col min="2059" max="2059" width="19" style="558" customWidth="1"/>
    <col min="2060" max="2060" width="18.26953125" style="558" customWidth="1"/>
    <col min="2061" max="2061" width="11" style="558" customWidth="1"/>
    <col min="2062" max="2062" width="10.7265625" style="558" customWidth="1"/>
    <col min="2063" max="2063" width="9.7265625" style="558" customWidth="1"/>
    <col min="2064" max="2064" width="32.453125" style="558" customWidth="1"/>
    <col min="2065" max="2065" width="7" style="558" customWidth="1"/>
    <col min="2066" max="2066" width="11" style="558" customWidth="1"/>
    <col min="2067" max="2067" width="9.26953125" style="558"/>
    <col min="2068" max="2068" width="11" style="558" customWidth="1"/>
    <col min="2069" max="2069" width="10.26953125" style="558" bestFit="1" customWidth="1"/>
    <col min="2070" max="2304" width="9.26953125" style="558"/>
    <col min="2305" max="2305" width="9" style="558" bestFit="1" customWidth="1"/>
    <col min="2306" max="2306" width="8.7265625" style="558" customWidth="1"/>
    <col min="2307" max="2307" width="9.54296875" style="558" customWidth="1"/>
    <col min="2308" max="2308" width="7.7265625" style="558" customWidth="1"/>
    <col min="2309" max="2309" width="11" style="558" bestFit="1" customWidth="1"/>
    <col min="2310" max="2310" width="10.26953125" style="558" bestFit="1" customWidth="1"/>
    <col min="2311" max="2311" width="12.26953125" style="558" bestFit="1" customWidth="1"/>
    <col min="2312" max="2312" width="14.453125" style="558" bestFit="1" customWidth="1"/>
    <col min="2313" max="2313" width="10" style="558" customWidth="1"/>
    <col min="2314" max="2314" width="24.26953125" style="558" customWidth="1"/>
    <col min="2315" max="2315" width="19" style="558" customWidth="1"/>
    <col min="2316" max="2316" width="18.26953125" style="558" customWidth="1"/>
    <col min="2317" max="2317" width="11" style="558" customWidth="1"/>
    <col min="2318" max="2318" width="10.7265625" style="558" customWidth="1"/>
    <col min="2319" max="2319" width="9.7265625" style="558" customWidth="1"/>
    <col min="2320" max="2320" width="32.453125" style="558" customWidth="1"/>
    <col min="2321" max="2321" width="7" style="558" customWidth="1"/>
    <col min="2322" max="2322" width="11" style="558" customWidth="1"/>
    <col min="2323" max="2323" width="9.26953125" style="558"/>
    <col min="2324" max="2324" width="11" style="558" customWidth="1"/>
    <col min="2325" max="2325" width="10.26953125" style="558" bestFit="1" customWidth="1"/>
    <col min="2326" max="2560" width="9.26953125" style="558"/>
    <col min="2561" max="2561" width="9" style="558" bestFit="1" customWidth="1"/>
    <col min="2562" max="2562" width="8.7265625" style="558" customWidth="1"/>
    <col min="2563" max="2563" width="9.54296875" style="558" customWidth="1"/>
    <col min="2564" max="2564" width="7.7265625" style="558" customWidth="1"/>
    <col min="2565" max="2565" width="11" style="558" bestFit="1" customWidth="1"/>
    <col min="2566" max="2566" width="10.26953125" style="558" bestFit="1" customWidth="1"/>
    <col min="2567" max="2567" width="12.26953125" style="558" bestFit="1" customWidth="1"/>
    <col min="2568" max="2568" width="14.453125" style="558" bestFit="1" customWidth="1"/>
    <col min="2569" max="2569" width="10" style="558" customWidth="1"/>
    <col min="2570" max="2570" width="24.26953125" style="558" customWidth="1"/>
    <col min="2571" max="2571" width="19" style="558" customWidth="1"/>
    <col min="2572" max="2572" width="18.26953125" style="558" customWidth="1"/>
    <col min="2573" max="2573" width="11" style="558" customWidth="1"/>
    <col min="2574" max="2574" width="10.7265625" style="558" customWidth="1"/>
    <col min="2575" max="2575" width="9.7265625" style="558" customWidth="1"/>
    <col min="2576" max="2576" width="32.453125" style="558" customWidth="1"/>
    <col min="2577" max="2577" width="7" style="558" customWidth="1"/>
    <col min="2578" max="2578" width="11" style="558" customWidth="1"/>
    <col min="2579" max="2579" width="9.26953125" style="558"/>
    <col min="2580" max="2580" width="11" style="558" customWidth="1"/>
    <col min="2581" max="2581" width="10.26953125" style="558" bestFit="1" customWidth="1"/>
    <col min="2582" max="2816" width="9.26953125" style="558"/>
    <col min="2817" max="2817" width="9" style="558" bestFit="1" customWidth="1"/>
    <col min="2818" max="2818" width="8.7265625" style="558" customWidth="1"/>
    <col min="2819" max="2819" width="9.54296875" style="558" customWidth="1"/>
    <col min="2820" max="2820" width="7.7265625" style="558" customWidth="1"/>
    <col min="2821" max="2821" width="11" style="558" bestFit="1" customWidth="1"/>
    <col min="2822" max="2822" width="10.26953125" style="558" bestFit="1" customWidth="1"/>
    <col min="2823" max="2823" width="12.26953125" style="558" bestFit="1" customWidth="1"/>
    <col min="2824" max="2824" width="14.453125" style="558" bestFit="1" customWidth="1"/>
    <col min="2825" max="2825" width="10" style="558" customWidth="1"/>
    <col min="2826" max="2826" width="24.26953125" style="558" customWidth="1"/>
    <col min="2827" max="2827" width="19" style="558" customWidth="1"/>
    <col min="2828" max="2828" width="18.26953125" style="558" customWidth="1"/>
    <col min="2829" max="2829" width="11" style="558" customWidth="1"/>
    <col min="2830" max="2830" width="10.7265625" style="558" customWidth="1"/>
    <col min="2831" max="2831" width="9.7265625" style="558" customWidth="1"/>
    <col min="2832" max="2832" width="32.453125" style="558" customWidth="1"/>
    <col min="2833" max="2833" width="7" style="558" customWidth="1"/>
    <col min="2834" max="2834" width="11" style="558" customWidth="1"/>
    <col min="2835" max="2835" width="9.26953125" style="558"/>
    <col min="2836" max="2836" width="11" style="558" customWidth="1"/>
    <col min="2837" max="2837" width="10.26953125" style="558" bestFit="1" customWidth="1"/>
    <col min="2838" max="3072" width="9.26953125" style="558"/>
    <col min="3073" max="3073" width="9" style="558" bestFit="1" customWidth="1"/>
    <col min="3074" max="3074" width="8.7265625" style="558" customWidth="1"/>
    <col min="3075" max="3075" width="9.54296875" style="558" customWidth="1"/>
    <col min="3076" max="3076" width="7.7265625" style="558" customWidth="1"/>
    <col min="3077" max="3077" width="11" style="558" bestFit="1" customWidth="1"/>
    <col min="3078" max="3078" width="10.26953125" style="558" bestFit="1" customWidth="1"/>
    <col min="3079" max="3079" width="12.26953125" style="558" bestFit="1" customWidth="1"/>
    <col min="3080" max="3080" width="14.453125" style="558" bestFit="1" customWidth="1"/>
    <col min="3081" max="3081" width="10" style="558" customWidth="1"/>
    <col min="3082" max="3082" width="24.26953125" style="558" customWidth="1"/>
    <col min="3083" max="3083" width="19" style="558" customWidth="1"/>
    <col min="3084" max="3084" width="18.26953125" style="558" customWidth="1"/>
    <col min="3085" max="3085" width="11" style="558" customWidth="1"/>
    <col min="3086" max="3086" width="10.7265625" style="558" customWidth="1"/>
    <col min="3087" max="3087" width="9.7265625" style="558" customWidth="1"/>
    <col min="3088" max="3088" width="32.453125" style="558" customWidth="1"/>
    <col min="3089" max="3089" width="7" style="558" customWidth="1"/>
    <col min="3090" max="3090" width="11" style="558" customWidth="1"/>
    <col min="3091" max="3091" width="9.26953125" style="558"/>
    <col min="3092" max="3092" width="11" style="558" customWidth="1"/>
    <col min="3093" max="3093" width="10.26953125" style="558" bestFit="1" customWidth="1"/>
    <col min="3094" max="3328" width="9.26953125" style="558"/>
    <col min="3329" max="3329" width="9" style="558" bestFit="1" customWidth="1"/>
    <col min="3330" max="3330" width="8.7265625" style="558" customWidth="1"/>
    <col min="3331" max="3331" width="9.54296875" style="558" customWidth="1"/>
    <col min="3332" max="3332" width="7.7265625" style="558" customWidth="1"/>
    <col min="3333" max="3333" width="11" style="558" bestFit="1" customWidth="1"/>
    <col min="3334" max="3334" width="10.26953125" style="558" bestFit="1" customWidth="1"/>
    <col min="3335" max="3335" width="12.26953125" style="558" bestFit="1" customWidth="1"/>
    <col min="3336" max="3336" width="14.453125" style="558" bestFit="1" customWidth="1"/>
    <col min="3337" max="3337" width="10" style="558" customWidth="1"/>
    <col min="3338" max="3338" width="24.26953125" style="558" customWidth="1"/>
    <col min="3339" max="3339" width="19" style="558" customWidth="1"/>
    <col min="3340" max="3340" width="18.26953125" style="558" customWidth="1"/>
    <col min="3341" max="3341" width="11" style="558" customWidth="1"/>
    <col min="3342" max="3342" width="10.7265625" style="558" customWidth="1"/>
    <col min="3343" max="3343" width="9.7265625" style="558" customWidth="1"/>
    <col min="3344" max="3344" width="32.453125" style="558" customWidth="1"/>
    <col min="3345" max="3345" width="7" style="558" customWidth="1"/>
    <col min="3346" max="3346" width="11" style="558" customWidth="1"/>
    <col min="3347" max="3347" width="9.26953125" style="558"/>
    <col min="3348" max="3348" width="11" style="558" customWidth="1"/>
    <col min="3349" max="3349" width="10.26953125" style="558" bestFit="1" customWidth="1"/>
    <col min="3350" max="3584" width="9.26953125" style="558"/>
    <col min="3585" max="3585" width="9" style="558" bestFit="1" customWidth="1"/>
    <col min="3586" max="3586" width="8.7265625" style="558" customWidth="1"/>
    <col min="3587" max="3587" width="9.54296875" style="558" customWidth="1"/>
    <col min="3588" max="3588" width="7.7265625" style="558" customWidth="1"/>
    <col min="3589" max="3589" width="11" style="558" bestFit="1" customWidth="1"/>
    <col min="3590" max="3590" width="10.26953125" style="558" bestFit="1" customWidth="1"/>
    <col min="3591" max="3591" width="12.26953125" style="558" bestFit="1" customWidth="1"/>
    <col min="3592" max="3592" width="14.453125" style="558" bestFit="1" customWidth="1"/>
    <col min="3593" max="3593" width="10" style="558" customWidth="1"/>
    <col min="3594" max="3594" width="24.26953125" style="558" customWidth="1"/>
    <col min="3595" max="3595" width="19" style="558" customWidth="1"/>
    <col min="3596" max="3596" width="18.26953125" style="558" customWidth="1"/>
    <col min="3597" max="3597" width="11" style="558" customWidth="1"/>
    <col min="3598" max="3598" width="10.7265625" style="558" customWidth="1"/>
    <col min="3599" max="3599" width="9.7265625" style="558" customWidth="1"/>
    <col min="3600" max="3600" width="32.453125" style="558" customWidth="1"/>
    <col min="3601" max="3601" width="7" style="558" customWidth="1"/>
    <col min="3602" max="3602" width="11" style="558" customWidth="1"/>
    <col min="3603" max="3603" width="9.26953125" style="558"/>
    <col min="3604" max="3604" width="11" style="558" customWidth="1"/>
    <col min="3605" max="3605" width="10.26953125" style="558" bestFit="1" customWidth="1"/>
    <col min="3606" max="3840" width="9.26953125" style="558"/>
    <col min="3841" max="3841" width="9" style="558" bestFit="1" customWidth="1"/>
    <col min="3842" max="3842" width="8.7265625" style="558" customWidth="1"/>
    <col min="3843" max="3843" width="9.54296875" style="558" customWidth="1"/>
    <col min="3844" max="3844" width="7.7265625" style="558" customWidth="1"/>
    <col min="3845" max="3845" width="11" style="558" bestFit="1" customWidth="1"/>
    <col min="3846" max="3846" width="10.26953125" style="558" bestFit="1" customWidth="1"/>
    <col min="3847" max="3847" width="12.26953125" style="558" bestFit="1" customWidth="1"/>
    <col min="3848" max="3848" width="14.453125" style="558" bestFit="1" customWidth="1"/>
    <col min="3849" max="3849" width="10" style="558" customWidth="1"/>
    <col min="3850" max="3850" width="24.26953125" style="558" customWidth="1"/>
    <col min="3851" max="3851" width="19" style="558" customWidth="1"/>
    <col min="3852" max="3852" width="18.26953125" style="558" customWidth="1"/>
    <col min="3853" max="3853" width="11" style="558" customWidth="1"/>
    <col min="3854" max="3854" width="10.7265625" style="558" customWidth="1"/>
    <col min="3855" max="3855" width="9.7265625" style="558" customWidth="1"/>
    <col min="3856" max="3856" width="32.453125" style="558" customWidth="1"/>
    <col min="3857" max="3857" width="7" style="558" customWidth="1"/>
    <col min="3858" max="3858" width="11" style="558" customWidth="1"/>
    <col min="3859" max="3859" width="9.26953125" style="558"/>
    <col min="3860" max="3860" width="11" style="558" customWidth="1"/>
    <col min="3861" max="3861" width="10.26953125" style="558" bestFit="1" customWidth="1"/>
    <col min="3862" max="4096" width="9.26953125" style="558"/>
    <col min="4097" max="4097" width="9" style="558" bestFit="1" customWidth="1"/>
    <col min="4098" max="4098" width="8.7265625" style="558" customWidth="1"/>
    <col min="4099" max="4099" width="9.54296875" style="558" customWidth="1"/>
    <col min="4100" max="4100" width="7.7265625" style="558" customWidth="1"/>
    <col min="4101" max="4101" width="11" style="558" bestFit="1" customWidth="1"/>
    <col min="4102" max="4102" width="10.26953125" style="558" bestFit="1" customWidth="1"/>
    <col min="4103" max="4103" width="12.26953125" style="558" bestFit="1" customWidth="1"/>
    <col min="4104" max="4104" width="14.453125" style="558" bestFit="1" customWidth="1"/>
    <col min="4105" max="4105" width="10" style="558" customWidth="1"/>
    <col min="4106" max="4106" width="24.26953125" style="558" customWidth="1"/>
    <col min="4107" max="4107" width="19" style="558" customWidth="1"/>
    <col min="4108" max="4108" width="18.26953125" style="558" customWidth="1"/>
    <col min="4109" max="4109" width="11" style="558" customWidth="1"/>
    <col min="4110" max="4110" width="10.7265625" style="558" customWidth="1"/>
    <col min="4111" max="4111" width="9.7265625" style="558" customWidth="1"/>
    <col min="4112" max="4112" width="32.453125" style="558" customWidth="1"/>
    <col min="4113" max="4113" width="7" style="558" customWidth="1"/>
    <col min="4114" max="4114" width="11" style="558" customWidth="1"/>
    <col min="4115" max="4115" width="9.26953125" style="558"/>
    <col min="4116" max="4116" width="11" style="558" customWidth="1"/>
    <col min="4117" max="4117" width="10.26953125" style="558" bestFit="1" customWidth="1"/>
    <col min="4118" max="4352" width="9.26953125" style="558"/>
    <col min="4353" max="4353" width="9" style="558" bestFit="1" customWidth="1"/>
    <col min="4354" max="4354" width="8.7265625" style="558" customWidth="1"/>
    <col min="4355" max="4355" width="9.54296875" style="558" customWidth="1"/>
    <col min="4356" max="4356" width="7.7265625" style="558" customWidth="1"/>
    <col min="4357" max="4357" width="11" style="558" bestFit="1" customWidth="1"/>
    <col min="4358" max="4358" width="10.26953125" style="558" bestFit="1" customWidth="1"/>
    <col min="4359" max="4359" width="12.26953125" style="558" bestFit="1" customWidth="1"/>
    <col min="4360" max="4360" width="14.453125" style="558" bestFit="1" customWidth="1"/>
    <col min="4361" max="4361" width="10" style="558" customWidth="1"/>
    <col min="4362" max="4362" width="24.26953125" style="558" customWidth="1"/>
    <col min="4363" max="4363" width="19" style="558" customWidth="1"/>
    <col min="4364" max="4364" width="18.26953125" style="558" customWidth="1"/>
    <col min="4365" max="4365" width="11" style="558" customWidth="1"/>
    <col min="4366" max="4366" width="10.7265625" style="558" customWidth="1"/>
    <col min="4367" max="4367" width="9.7265625" style="558" customWidth="1"/>
    <col min="4368" max="4368" width="32.453125" style="558" customWidth="1"/>
    <col min="4369" max="4369" width="7" style="558" customWidth="1"/>
    <col min="4370" max="4370" width="11" style="558" customWidth="1"/>
    <col min="4371" max="4371" width="9.26953125" style="558"/>
    <col min="4372" max="4372" width="11" style="558" customWidth="1"/>
    <col min="4373" max="4373" width="10.26953125" style="558" bestFit="1" customWidth="1"/>
    <col min="4374" max="4608" width="9.26953125" style="558"/>
    <col min="4609" max="4609" width="9" style="558" bestFit="1" customWidth="1"/>
    <col min="4610" max="4610" width="8.7265625" style="558" customWidth="1"/>
    <col min="4611" max="4611" width="9.54296875" style="558" customWidth="1"/>
    <col min="4612" max="4612" width="7.7265625" style="558" customWidth="1"/>
    <col min="4613" max="4613" width="11" style="558" bestFit="1" customWidth="1"/>
    <col min="4614" max="4614" width="10.26953125" style="558" bestFit="1" customWidth="1"/>
    <col min="4615" max="4615" width="12.26953125" style="558" bestFit="1" customWidth="1"/>
    <col min="4616" max="4616" width="14.453125" style="558" bestFit="1" customWidth="1"/>
    <col min="4617" max="4617" width="10" style="558" customWidth="1"/>
    <col min="4618" max="4618" width="24.26953125" style="558" customWidth="1"/>
    <col min="4619" max="4619" width="19" style="558" customWidth="1"/>
    <col min="4620" max="4620" width="18.26953125" style="558" customWidth="1"/>
    <col min="4621" max="4621" width="11" style="558" customWidth="1"/>
    <col min="4622" max="4622" width="10.7265625" style="558" customWidth="1"/>
    <col min="4623" max="4623" width="9.7265625" style="558" customWidth="1"/>
    <col min="4624" max="4624" width="32.453125" style="558" customWidth="1"/>
    <col min="4625" max="4625" width="7" style="558" customWidth="1"/>
    <col min="4626" max="4626" width="11" style="558" customWidth="1"/>
    <col min="4627" max="4627" width="9.26953125" style="558"/>
    <col min="4628" max="4628" width="11" style="558" customWidth="1"/>
    <col min="4629" max="4629" width="10.26953125" style="558" bestFit="1" customWidth="1"/>
    <col min="4630" max="4864" width="9.26953125" style="558"/>
    <col min="4865" max="4865" width="9" style="558" bestFit="1" customWidth="1"/>
    <col min="4866" max="4866" width="8.7265625" style="558" customWidth="1"/>
    <col min="4867" max="4867" width="9.54296875" style="558" customWidth="1"/>
    <col min="4868" max="4868" width="7.7265625" style="558" customWidth="1"/>
    <col min="4869" max="4869" width="11" style="558" bestFit="1" customWidth="1"/>
    <col min="4870" max="4870" width="10.26953125" style="558" bestFit="1" customWidth="1"/>
    <col min="4871" max="4871" width="12.26953125" style="558" bestFit="1" customWidth="1"/>
    <col min="4872" max="4872" width="14.453125" style="558" bestFit="1" customWidth="1"/>
    <col min="4873" max="4873" width="10" style="558" customWidth="1"/>
    <col min="4874" max="4874" width="24.26953125" style="558" customWidth="1"/>
    <col min="4875" max="4875" width="19" style="558" customWidth="1"/>
    <col min="4876" max="4876" width="18.26953125" style="558" customWidth="1"/>
    <col min="4877" max="4877" width="11" style="558" customWidth="1"/>
    <col min="4878" max="4878" width="10.7265625" style="558" customWidth="1"/>
    <col min="4879" max="4879" width="9.7265625" style="558" customWidth="1"/>
    <col min="4880" max="4880" width="32.453125" style="558" customWidth="1"/>
    <col min="4881" max="4881" width="7" style="558" customWidth="1"/>
    <col min="4882" max="4882" width="11" style="558" customWidth="1"/>
    <col min="4883" max="4883" width="9.26953125" style="558"/>
    <col min="4884" max="4884" width="11" style="558" customWidth="1"/>
    <col min="4885" max="4885" width="10.26953125" style="558" bestFit="1" customWidth="1"/>
    <col min="4886" max="5120" width="9.26953125" style="558"/>
    <col min="5121" max="5121" width="9" style="558" bestFit="1" customWidth="1"/>
    <col min="5122" max="5122" width="8.7265625" style="558" customWidth="1"/>
    <col min="5123" max="5123" width="9.54296875" style="558" customWidth="1"/>
    <col min="5124" max="5124" width="7.7265625" style="558" customWidth="1"/>
    <col min="5125" max="5125" width="11" style="558" bestFit="1" customWidth="1"/>
    <col min="5126" max="5126" width="10.26953125" style="558" bestFit="1" customWidth="1"/>
    <col min="5127" max="5127" width="12.26953125" style="558" bestFit="1" customWidth="1"/>
    <col min="5128" max="5128" width="14.453125" style="558" bestFit="1" customWidth="1"/>
    <col min="5129" max="5129" width="10" style="558" customWidth="1"/>
    <col min="5130" max="5130" width="24.26953125" style="558" customWidth="1"/>
    <col min="5131" max="5131" width="19" style="558" customWidth="1"/>
    <col min="5132" max="5132" width="18.26953125" style="558" customWidth="1"/>
    <col min="5133" max="5133" width="11" style="558" customWidth="1"/>
    <col min="5134" max="5134" width="10.7265625" style="558" customWidth="1"/>
    <col min="5135" max="5135" width="9.7265625" style="558" customWidth="1"/>
    <col min="5136" max="5136" width="32.453125" style="558" customWidth="1"/>
    <col min="5137" max="5137" width="7" style="558" customWidth="1"/>
    <col min="5138" max="5138" width="11" style="558" customWidth="1"/>
    <col min="5139" max="5139" width="9.26953125" style="558"/>
    <col min="5140" max="5140" width="11" style="558" customWidth="1"/>
    <col min="5141" max="5141" width="10.26953125" style="558" bestFit="1" customWidth="1"/>
    <col min="5142" max="5376" width="9.26953125" style="558"/>
    <col min="5377" max="5377" width="9" style="558" bestFit="1" customWidth="1"/>
    <col min="5378" max="5378" width="8.7265625" style="558" customWidth="1"/>
    <col min="5379" max="5379" width="9.54296875" style="558" customWidth="1"/>
    <col min="5380" max="5380" width="7.7265625" style="558" customWidth="1"/>
    <col min="5381" max="5381" width="11" style="558" bestFit="1" customWidth="1"/>
    <col min="5382" max="5382" width="10.26953125" style="558" bestFit="1" customWidth="1"/>
    <col min="5383" max="5383" width="12.26953125" style="558" bestFit="1" customWidth="1"/>
    <col min="5384" max="5384" width="14.453125" style="558" bestFit="1" customWidth="1"/>
    <col min="5385" max="5385" width="10" style="558" customWidth="1"/>
    <col min="5386" max="5386" width="24.26953125" style="558" customWidth="1"/>
    <col min="5387" max="5387" width="19" style="558" customWidth="1"/>
    <col min="5388" max="5388" width="18.26953125" style="558" customWidth="1"/>
    <col min="5389" max="5389" width="11" style="558" customWidth="1"/>
    <col min="5390" max="5390" width="10.7265625" style="558" customWidth="1"/>
    <col min="5391" max="5391" width="9.7265625" style="558" customWidth="1"/>
    <col min="5392" max="5392" width="32.453125" style="558" customWidth="1"/>
    <col min="5393" max="5393" width="7" style="558" customWidth="1"/>
    <col min="5394" max="5394" width="11" style="558" customWidth="1"/>
    <col min="5395" max="5395" width="9.26953125" style="558"/>
    <col min="5396" max="5396" width="11" style="558" customWidth="1"/>
    <col min="5397" max="5397" width="10.26953125" style="558" bestFit="1" customWidth="1"/>
    <col min="5398" max="5632" width="9.26953125" style="558"/>
    <col min="5633" max="5633" width="9" style="558" bestFit="1" customWidth="1"/>
    <col min="5634" max="5634" width="8.7265625" style="558" customWidth="1"/>
    <col min="5635" max="5635" width="9.54296875" style="558" customWidth="1"/>
    <col min="5636" max="5636" width="7.7265625" style="558" customWidth="1"/>
    <col min="5637" max="5637" width="11" style="558" bestFit="1" customWidth="1"/>
    <col min="5638" max="5638" width="10.26953125" style="558" bestFit="1" customWidth="1"/>
    <col min="5639" max="5639" width="12.26953125" style="558" bestFit="1" customWidth="1"/>
    <col min="5640" max="5640" width="14.453125" style="558" bestFit="1" customWidth="1"/>
    <col min="5641" max="5641" width="10" style="558" customWidth="1"/>
    <col min="5642" max="5642" width="24.26953125" style="558" customWidth="1"/>
    <col min="5643" max="5643" width="19" style="558" customWidth="1"/>
    <col min="5644" max="5644" width="18.26953125" style="558" customWidth="1"/>
    <col min="5645" max="5645" width="11" style="558" customWidth="1"/>
    <col min="5646" max="5646" width="10.7265625" style="558" customWidth="1"/>
    <col min="5647" max="5647" width="9.7265625" style="558" customWidth="1"/>
    <col min="5648" max="5648" width="32.453125" style="558" customWidth="1"/>
    <col min="5649" max="5649" width="7" style="558" customWidth="1"/>
    <col min="5650" max="5650" width="11" style="558" customWidth="1"/>
    <col min="5651" max="5651" width="9.26953125" style="558"/>
    <col min="5652" max="5652" width="11" style="558" customWidth="1"/>
    <col min="5653" max="5653" width="10.26953125" style="558" bestFit="1" customWidth="1"/>
    <col min="5654" max="5888" width="9.26953125" style="558"/>
    <col min="5889" max="5889" width="9" style="558" bestFit="1" customWidth="1"/>
    <col min="5890" max="5890" width="8.7265625" style="558" customWidth="1"/>
    <col min="5891" max="5891" width="9.54296875" style="558" customWidth="1"/>
    <col min="5892" max="5892" width="7.7265625" style="558" customWidth="1"/>
    <col min="5893" max="5893" width="11" style="558" bestFit="1" customWidth="1"/>
    <col min="5894" max="5894" width="10.26953125" style="558" bestFit="1" customWidth="1"/>
    <col min="5895" max="5895" width="12.26953125" style="558" bestFit="1" customWidth="1"/>
    <col min="5896" max="5896" width="14.453125" style="558" bestFit="1" customWidth="1"/>
    <col min="5897" max="5897" width="10" style="558" customWidth="1"/>
    <col min="5898" max="5898" width="24.26953125" style="558" customWidth="1"/>
    <col min="5899" max="5899" width="19" style="558" customWidth="1"/>
    <col min="5900" max="5900" width="18.26953125" style="558" customWidth="1"/>
    <col min="5901" max="5901" width="11" style="558" customWidth="1"/>
    <col min="5902" max="5902" width="10.7265625" style="558" customWidth="1"/>
    <col min="5903" max="5903" width="9.7265625" style="558" customWidth="1"/>
    <col min="5904" max="5904" width="32.453125" style="558" customWidth="1"/>
    <col min="5905" max="5905" width="7" style="558" customWidth="1"/>
    <col min="5906" max="5906" width="11" style="558" customWidth="1"/>
    <col min="5907" max="5907" width="9.26953125" style="558"/>
    <col min="5908" max="5908" width="11" style="558" customWidth="1"/>
    <col min="5909" max="5909" width="10.26953125" style="558" bestFit="1" customWidth="1"/>
    <col min="5910" max="6144" width="9.26953125" style="558"/>
    <col min="6145" max="6145" width="9" style="558" bestFit="1" customWidth="1"/>
    <col min="6146" max="6146" width="8.7265625" style="558" customWidth="1"/>
    <col min="6147" max="6147" width="9.54296875" style="558" customWidth="1"/>
    <col min="6148" max="6148" width="7.7265625" style="558" customWidth="1"/>
    <col min="6149" max="6149" width="11" style="558" bestFit="1" customWidth="1"/>
    <col min="6150" max="6150" width="10.26953125" style="558" bestFit="1" customWidth="1"/>
    <col min="6151" max="6151" width="12.26953125" style="558" bestFit="1" customWidth="1"/>
    <col min="6152" max="6152" width="14.453125" style="558" bestFit="1" customWidth="1"/>
    <col min="6153" max="6153" width="10" style="558" customWidth="1"/>
    <col min="6154" max="6154" width="24.26953125" style="558" customWidth="1"/>
    <col min="6155" max="6155" width="19" style="558" customWidth="1"/>
    <col min="6156" max="6156" width="18.26953125" style="558" customWidth="1"/>
    <col min="6157" max="6157" width="11" style="558" customWidth="1"/>
    <col min="6158" max="6158" width="10.7265625" style="558" customWidth="1"/>
    <col min="6159" max="6159" width="9.7265625" style="558" customWidth="1"/>
    <col min="6160" max="6160" width="32.453125" style="558" customWidth="1"/>
    <col min="6161" max="6161" width="7" style="558" customWidth="1"/>
    <col min="6162" max="6162" width="11" style="558" customWidth="1"/>
    <col min="6163" max="6163" width="9.26953125" style="558"/>
    <col min="6164" max="6164" width="11" style="558" customWidth="1"/>
    <col min="6165" max="6165" width="10.26953125" style="558" bestFit="1" customWidth="1"/>
    <col min="6166" max="6400" width="9.26953125" style="558"/>
    <col min="6401" max="6401" width="9" style="558" bestFit="1" customWidth="1"/>
    <col min="6402" max="6402" width="8.7265625" style="558" customWidth="1"/>
    <col min="6403" max="6403" width="9.54296875" style="558" customWidth="1"/>
    <col min="6404" max="6404" width="7.7265625" style="558" customWidth="1"/>
    <col min="6405" max="6405" width="11" style="558" bestFit="1" customWidth="1"/>
    <col min="6406" max="6406" width="10.26953125" style="558" bestFit="1" customWidth="1"/>
    <col min="6407" max="6407" width="12.26953125" style="558" bestFit="1" customWidth="1"/>
    <col min="6408" max="6408" width="14.453125" style="558" bestFit="1" customWidth="1"/>
    <col min="6409" max="6409" width="10" style="558" customWidth="1"/>
    <col min="6410" max="6410" width="24.26953125" style="558" customWidth="1"/>
    <col min="6411" max="6411" width="19" style="558" customWidth="1"/>
    <col min="6412" max="6412" width="18.26953125" style="558" customWidth="1"/>
    <col min="6413" max="6413" width="11" style="558" customWidth="1"/>
    <col min="6414" max="6414" width="10.7265625" style="558" customWidth="1"/>
    <col min="6415" max="6415" width="9.7265625" style="558" customWidth="1"/>
    <col min="6416" max="6416" width="32.453125" style="558" customWidth="1"/>
    <col min="6417" max="6417" width="7" style="558" customWidth="1"/>
    <col min="6418" max="6418" width="11" style="558" customWidth="1"/>
    <col min="6419" max="6419" width="9.26953125" style="558"/>
    <col min="6420" max="6420" width="11" style="558" customWidth="1"/>
    <col min="6421" max="6421" width="10.26953125" style="558" bestFit="1" customWidth="1"/>
    <col min="6422" max="6656" width="9.26953125" style="558"/>
    <col min="6657" max="6657" width="9" style="558" bestFit="1" customWidth="1"/>
    <col min="6658" max="6658" width="8.7265625" style="558" customWidth="1"/>
    <col min="6659" max="6659" width="9.54296875" style="558" customWidth="1"/>
    <col min="6660" max="6660" width="7.7265625" style="558" customWidth="1"/>
    <col min="6661" max="6661" width="11" style="558" bestFit="1" customWidth="1"/>
    <col min="6662" max="6662" width="10.26953125" style="558" bestFit="1" customWidth="1"/>
    <col min="6663" max="6663" width="12.26953125" style="558" bestFit="1" customWidth="1"/>
    <col min="6664" max="6664" width="14.453125" style="558" bestFit="1" customWidth="1"/>
    <col min="6665" max="6665" width="10" style="558" customWidth="1"/>
    <col min="6666" max="6666" width="24.26953125" style="558" customWidth="1"/>
    <col min="6667" max="6667" width="19" style="558" customWidth="1"/>
    <col min="6668" max="6668" width="18.26953125" style="558" customWidth="1"/>
    <col min="6669" max="6669" width="11" style="558" customWidth="1"/>
    <col min="6670" max="6670" width="10.7265625" style="558" customWidth="1"/>
    <col min="6671" max="6671" width="9.7265625" style="558" customWidth="1"/>
    <col min="6672" max="6672" width="32.453125" style="558" customWidth="1"/>
    <col min="6673" max="6673" width="7" style="558" customWidth="1"/>
    <col min="6674" max="6674" width="11" style="558" customWidth="1"/>
    <col min="6675" max="6675" width="9.26953125" style="558"/>
    <col min="6676" max="6676" width="11" style="558" customWidth="1"/>
    <col min="6677" max="6677" width="10.26953125" style="558" bestFit="1" customWidth="1"/>
    <col min="6678" max="6912" width="9.26953125" style="558"/>
    <col min="6913" max="6913" width="9" style="558" bestFit="1" customWidth="1"/>
    <col min="6914" max="6914" width="8.7265625" style="558" customWidth="1"/>
    <col min="6915" max="6915" width="9.54296875" style="558" customWidth="1"/>
    <col min="6916" max="6916" width="7.7265625" style="558" customWidth="1"/>
    <col min="6917" max="6917" width="11" style="558" bestFit="1" customWidth="1"/>
    <col min="6918" max="6918" width="10.26953125" style="558" bestFit="1" customWidth="1"/>
    <col min="6919" max="6919" width="12.26953125" style="558" bestFit="1" customWidth="1"/>
    <col min="6920" max="6920" width="14.453125" style="558" bestFit="1" customWidth="1"/>
    <col min="6921" max="6921" width="10" style="558" customWidth="1"/>
    <col min="6922" max="6922" width="24.26953125" style="558" customWidth="1"/>
    <col min="6923" max="6923" width="19" style="558" customWidth="1"/>
    <col min="6924" max="6924" width="18.26953125" style="558" customWidth="1"/>
    <col min="6925" max="6925" width="11" style="558" customWidth="1"/>
    <col min="6926" max="6926" width="10.7265625" style="558" customWidth="1"/>
    <col min="6927" max="6927" width="9.7265625" style="558" customWidth="1"/>
    <col min="6928" max="6928" width="32.453125" style="558" customWidth="1"/>
    <col min="6929" max="6929" width="7" style="558" customWidth="1"/>
    <col min="6930" max="6930" width="11" style="558" customWidth="1"/>
    <col min="6931" max="6931" width="9.26953125" style="558"/>
    <col min="6932" max="6932" width="11" style="558" customWidth="1"/>
    <col min="6933" max="6933" width="10.26953125" style="558" bestFit="1" customWidth="1"/>
    <col min="6934" max="7168" width="9.26953125" style="558"/>
    <col min="7169" max="7169" width="9" style="558" bestFit="1" customWidth="1"/>
    <col min="7170" max="7170" width="8.7265625" style="558" customWidth="1"/>
    <col min="7171" max="7171" width="9.54296875" style="558" customWidth="1"/>
    <col min="7172" max="7172" width="7.7265625" style="558" customWidth="1"/>
    <col min="7173" max="7173" width="11" style="558" bestFit="1" customWidth="1"/>
    <col min="7174" max="7174" width="10.26953125" style="558" bestFit="1" customWidth="1"/>
    <col min="7175" max="7175" width="12.26953125" style="558" bestFit="1" customWidth="1"/>
    <col min="7176" max="7176" width="14.453125" style="558" bestFit="1" customWidth="1"/>
    <col min="7177" max="7177" width="10" style="558" customWidth="1"/>
    <col min="7178" max="7178" width="24.26953125" style="558" customWidth="1"/>
    <col min="7179" max="7179" width="19" style="558" customWidth="1"/>
    <col min="7180" max="7180" width="18.26953125" style="558" customWidth="1"/>
    <col min="7181" max="7181" width="11" style="558" customWidth="1"/>
    <col min="7182" max="7182" width="10.7265625" style="558" customWidth="1"/>
    <col min="7183" max="7183" width="9.7265625" style="558" customWidth="1"/>
    <col min="7184" max="7184" width="32.453125" style="558" customWidth="1"/>
    <col min="7185" max="7185" width="7" style="558" customWidth="1"/>
    <col min="7186" max="7186" width="11" style="558" customWidth="1"/>
    <col min="7187" max="7187" width="9.26953125" style="558"/>
    <col min="7188" max="7188" width="11" style="558" customWidth="1"/>
    <col min="7189" max="7189" width="10.26953125" style="558" bestFit="1" customWidth="1"/>
    <col min="7190" max="7424" width="9.26953125" style="558"/>
    <col min="7425" max="7425" width="9" style="558" bestFit="1" customWidth="1"/>
    <col min="7426" max="7426" width="8.7265625" style="558" customWidth="1"/>
    <col min="7427" max="7427" width="9.54296875" style="558" customWidth="1"/>
    <col min="7428" max="7428" width="7.7265625" style="558" customWidth="1"/>
    <col min="7429" max="7429" width="11" style="558" bestFit="1" customWidth="1"/>
    <col min="7430" max="7430" width="10.26953125" style="558" bestFit="1" customWidth="1"/>
    <col min="7431" max="7431" width="12.26953125" style="558" bestFit="1" customWidth="1"/>
    <col min="7432" max="7432" width="14.453125" style="558" bestFit="1" customWidth="1"/>
    <col min="7433" max="7433" width="10" style="558" customWidth="1"/>
    <col min="7434" max="7434" width="24.26953125" style="558" customWidth="1"/>
    <col min="7435" max="7435" width="19" style="558" customWidth="1"/>
    <col min="7436" max="7436" width="18.26953125" style="558" customWidth="1"/>
    <col min="7437" max="7437" width="11" style="558" customWidth="1"/>
    <col min="7438" max="7438" width="10.7265625" style="558" customWidth="1"/>
    <col min="7439" max="7439" width="9.7265625" style="558" customWidth="1"/>
    <col min="7440" max="7440" width="32.453125" style="558" customWidth="1"/>
    <col min="7441" max="7441" width="7" style="558" customWidth="1"/>
    <col min="7442" max="7442" width="11" style="558" customWidth="1"/>
    <col min="7443" max="7443" width="9.26953125" style="558"/>
    <col min="7444" max="7444" width="11" style="558" customWidth="1"/>
    <col min="7445" max="7445" width="10.26953125" style="558" bestFit="1" customWidth="1"/>
    <col min="7446" max="7680" width="9.26953125" style="558"/>
    <col min="7681" max="7681" width="9" style="558" bestFit="1" customWidth="1"/>
    <col min="7682" max="7682" width="8.7265625" style="558" customWidth="1"/>
    <col min="7683" max="7683" width="9.54296875" style="558" customWidth="1"/>
    <col min="7684" max="7684" width="7.7265625" style="558" customWidth="1"/>
    <col min="7685" max="7685" width="11" style="558" bestFit="1" customWidth="1"/>
    <col min="7686" max="7686" width="10.26953125" style="558" bestFit="1" customWidth="1"/>
    <col min="7687" max="7687" width="12.26953125" style="558" bestFit="1" customWidth="1"/>
    <col min="7688" max="7688" width="14.453125" style="558" bestFit="1" customWidth="1"/>
    <col min="7689" max="7689" width="10" style="558" customWidth="1"/>
    <col min="7690" max="7690" width="24.26953125" style="558" customWidth="1"/>
    <col min="7691" max="7691" width="19" style="558" customWidth="1"/>
    <col min="7692" max="7692" width="18.26953125" style="558" customWidth="1"/>
    <col min="7693" max="7693" width="11" style="558" customWidth="1"/>
    <col min="7694" max="7694" width="10.7265625" style="558" customWidth="1"/>
    <col min="7695" max="7695" width="9.7265625" style="558" customWidth="1"/>
    <col min="7696" max="7696" width="32.453125" style="558" customWidth="1"/>
    <col min="7697" max="7697" width="7" style="558" customWidth="1"/>
    <col min="7698" max="7698" width="11" style="558" customWidth="1"/>
    <col min="7699" max="7699" width="9.26953125" style="558"/>
    <col min="7700" max="7700" width="11" style="558" customWidth="1"/>
    <col min="7701" max="7701" width="10.26953125" style="558" bestFit="1" customWidth="1"/>
    <col min="7702" max="7936" width="9.26953125" style="558"/>
    <col min="7937" max="7937" width="9" style="558" bestFit="1" customWidth="1"/>
    <col min="7938" max="7938" width="8.7265625" style="558" customWidth="1"/>
    <col min="7939" max="7939" width="9.54296875" style="558" customWidth="1"/>
    <col min="7940" max="7940" width="7.7265625" style="558" customWidth="1"/>
    <col min="7941" max="7941" width="11" style="558" bestFit="1" customWidth="1"/>
    <col min="7942" max="7942" width="10.26953125" style="558" bestFit="1" customWidth="1"/>
    <col min="7943" max="7943" width="12.26953125" style="558" bestFit="1" customWidth="1"/>
    <col min="7944" max="7944" width="14.453125" style="558" bestFit="1" customWidth="1"/>
    <col min="7945" max="7945" width="10" style="558" customWidth="1"/>
    <col min="7946" max="7946" width="24.26953125" style="558" customWidth="1"/>
    <col min="7947" max="7947" width="19" style="558" customWidth="1"/>
    <col min="7948" max="7948" width="18.26953125" style="558" customWidth="1"/>
    <col min="7949" max="7949" width="11" style="558" customWidth="1"/>
    <col min="7950" max="7950" width="10.7265625" style="558" customWidth="1"/>
    <col min="7951" max="7951" width="9.7265625" style="558" customWidth="1"/>
    <col min="7952" max="7952" width="32.453125" style="558" customWidth="1"/>
    <col min="7953" max="7953" width="7" style="558" customWidth="1"/>
    <col min="7954" max="7954" width="11" style="558" customWidth="1"/>
    <col min="7955" max="7955" width="9.26953125" style="558"/>
    <col min="7956" max="7956" width="11" style="558" customWidth="1"/>
    <col min="7957" max="7957" width="10.26953125" style="558" bestFit="1" customWidth="1"/>
    <col min="7958" max="8192" width="9.26953125" style="558"/>
    <col min="8193" max="8193" width="9" style="558" bestFit="1" customWidth="1"/>
    <col min="8194" max="8194" width="8.7265625" style="558" customWidth="1"/>
    <col min="8195" max="8195" width="9.54296875" style="558" customWidth="1"/>
    <col min="8196" max="8196" width="7.7265625" style="558" customWidth="1"/>
    <col min="8197" max="8197" width="11" style="558" bestFit="1" customWidth="1"/>
    <col min="8198" max="8198" width="10.26953125" style="558" bestFit="1" customWidth="1"/>
    <col min="8199" max="8199" width="12.26953125" style="558" bestFit="1" customWidth="1"/>
    <col min="8200" max="8200" width="14.453125" style="558" bestFit="1" customWidth="1"/>
    <col min="8201" max="8201" width="10" style="558" customWidth="1"/>
    <col min="8202" max="8202" width="24.26953125" style="558" customWidth="1"/>
    <col min="8203" max="8203" width="19" style="558" customWidth="1"/>
    <col min="8204" max="8204" width="18.26953125" style="558" customWidth="1"/>
    <col min="8205" max="8205" width="11" style="558" customWidth="1"/>
    <col min="8206" max="8206" width="10.7265625" style="558" customWidth="1"/>
    <col min="8207" max="8207" width="9.7265625" style="558" customWidth="1"/>
    <col min="8208" max="8208" width="32.453125" style="558" customWidth="1"/>
    <col min="8209" max="8209" width="7" style="558" customWidth="1"/>
    <col min="8210" max="8210" width="11" style="558" customWidth="1"/>
    <col min="8211" max="8211" width="9.26953125" style="558"/>
    <col min="8212" max="8212" width="11" style="558" customWidth="1"/>
    <col min="8213" max="8213" width="10.26953125" style="558" bestFit="1" customWidth="1"/>
    <col min="8214" max="8448" width="9.26953125" style="558"/>
    <col min="8449" max="8449" width="9" style="558" bestFit="1" customWidth="1"/>
    <col min="8450" max="8450" width="8.7265625" style="558" customWidth="1"/>
    <col min="8451" max="8451" width="9.54296875" style="558" customWidth="1"/>
    <col min="8452" max="8452" width="7.7265625" style="558" customWidth="1"/>
    <col min="8453" max="8453" width="11" style="558" bestFit="1" customWidth="1"/>
    <col min="8454" max="8454" width="10.26953125" style="558" bestFit="1" customWidth="1"/>
    <col min="8455" max="8455" width="12.26953125" style="558" bestFit="1" customWidth="1"/>
    <col min="8456" max="8456" width="14.453125" style="558" bestFit="1" customWidth="1"/>
    <col min="8457" max="8457" width="10" style="558" customWidth="1"/>
    <col min="8458" max="8458" width="24.26953125" style="558" customWidth="1"/>
    <col min="8459" max="8459" width="19" style="558" customWidth="1"/>
    <col min="8460" max="8460" width="18.26953125" style="558" customWidth="1"/>
    <col min="8461" max="8461" width="11" style="558" customWidth="1"/>
    <col min="8462" max="8462" width="10.7265625" style="558" customWidth="1"/>
    <col min="8463" max="8463" width="9.7265625" style="558" customWidth="1"/>
    <col min="8464" max="8464" width="32.453125" style="558" customWidth="1"/>
    <col min="8465" max="8465" width="7" style="558" customWidth="1"/>
    <col min="8466" max="8466" width="11" style="558" customWidth="1"/>
    <col min="8467" max="8467" width="9.26953125" style="558"/>
    <col min="8468" max="8468" width="11" style="558" customWidth="1"/>
    <col min="8469" max="8469" width="10.26953125" style="558" bestFit="1" customWidth="1"/>
    <col min="8470" max="8704" width="9.26953125" style="558"/>
    <col min="8705" max="8705" width="9" style="558" bestFit="1" customWidth="1"/>
    <col min="8706" max="8706" width="8.7265625" style="558" customWidth="1"/>
    <col min="8707" max="8707" width="9.54296875" style="558" customWidth="1"/>
    <col min="8708" max="8708" width="7.7265625" style="558" customWidth="1"/>
    <col min="8709" max="8709" width="11" style="558" bestFit="1" customWidth="1"/>
    <col min="8710" max="8710" width="10.26953125" style="558" bestFit="1" customWidth="1"/>
    <col min="8711" max="8711" width="12.26953125" style="558" bestFit="1" customWidth="1"/>
    <col min="8712" max="8712" width="14.453125" style="558" bestFit="1" customWidth="1"/>
    <col min="8713" max="8713" width="10" style="558" customWidth="1"/>
    <col min="8714" max="8714" width="24.26953125" style="558" customWidth="1"/>
    <col min="8715" max="8715" width="19" style="558" customWidth="1"/>
    <col min="8716" max="8716" width="18.26953125" style="558" customWidth="1"/>
    <col min="8717" max="8717" width="11" style="558" customWidth="1"/>
    <col min="8718" max="8718" width="10.7265625" style="558" customWidth="1"/>
    <col min="8719" max="8719" width="9.7265625" style="558" customWidth="1"/>
    <col min="8720" max="8720" width="32.453125" style="558" customWidth="1"/>
    <col min="8721" max="8721" width="7" style="558" customWidth="1"/>
    <col min="8722" max="8722" width="11" style="558" customWidth="1"/>
    <col min="8723" max="8723" width="9.26953125" style="558"/>
    <col min="8724" max="8724" width="11" style="558" customWidth="1"/>
    <col min="8725" max="8725" width="10.26953125" style="558" bestFit="1" customWidth="1"/>
    <col min="8726" max="8960" width="9.26953125" style="558"/>
    <col min="8961" max="8961" width="9" style="558" bestFit="1" customWidth="1"/>
    <col min="8962" max="8962" width="8.7265625" style="558" customWidth="1"/>
    <col min="8963" max="8963" width="9.54296875" style="558" customWidth="1"/>
    <col min="8964" max="8964" width="7.7265625" style="558" customWidth="1"/>
    <col min="8965" max="8965" width="11" style="558" bestFit="1" customWidth="1"/>
    <col min="8966" max="8966" width="10.26953125" style="558" bestFit="1" customWidth="1"/>
    <col min="8967" max="8967" width="12.26953125" style="558" bestFit="1" customWidth="1"/>
    <col min="8968" max="8968" width="14.453125" style="558" bestFit="1" customWidth="1"/>
    <col min="8969" max="8969" width="10" style="558" customWidth="1"/>
    <col min="8970" max="8970" width="24.26953125" style="558" customWidth="1"/>
    <col min="8971" max="8971" width="19" style="558" customWidth="1"/>
    <col min="8972" max="8972" width="18.26953125" style="558" customWidth="1"/>
    <col min="8973" max="8973" width="11" style="558" customWidth="1"/>
    <col min="8974" max="8974" width="10.7265625" style="558" customWidth="1"/>
    <col min="8975" max="8975" width="9.7265625" style="558" customWidth="1"/>
    <col min="8976" max="8976" width="32.453125" style="558" customWidth="1"/>
    <col min="8977" max="8977" width="7" style="558" customWidth="1"/>
    <col min="8978" max="8978" width="11" style="558" customWidth="1"/>
    <col min="8979" max="8979" width="9.26953125" style="558"/>
    <col min="8980" max="8980" width="11" style="558" customWidth="1"/>
    <col min="8981" max="8981" width="10.26953125" style="558" bestFit="1" customWidth="1"/>
    <col min="8982" max="9216" width="9.26953125" style="558"/>
    <col min="9217" max="9217" width="9" style="558" bestFit="1" customWidth="1"/>
    <col min="9218" max="9218" width="8.7265625" style="558" customWidth="1"/>
    <col min="9219" max="9219" width="9.54296875" style="558" customWidth="1"/>
    <col min="9220" max="9220" width="7.7265625" style="558" customWidth="1"/>
    <col min="9221" max="9221" width="11" style="558" bestFit="1" customWidth="1"/>
    <col min="9222" max="9222" width="10.26953125" style="558" bestFit="1" customWidth="1"/>
    <col min="9223" max="9223" width="12.26953125" style="558" bestFit="1" customWidth="1"/>
    <col min="9224" max="9224" width="14.453125" style="558" bestFit="1" customWidth="1"/>
    <col min="9225" max="9225" width="10" style="558" customWidth="1"/>
    <col min="9226" max="9226" width="24.26953125" style="558" customWidth="1"/>
    <col min="9227" max="9227" width="19" style="558" customWidth="1"/>
    <col min="9228" max="9228" width="18.26953125" style="558" customWidth="1"/>
    <col min="9229" max="9229" width="11" style="558" customWidth="1"/>
    <col min="9230" max="9230" width="10.7265625" style="558" customWidth="1"/>
    <col min="9231" max="9231" width="9.7265625" style="558" customWidth="1"/>
    <col min="9232" max="9232" width="32.453125" style="558" customWidth="1"/>
    <col min="9233" max="9233" width="7" style="558" customWidth="1"/>
    <col min="9234" max="9234" width="11" style="558" customWidth="1"/>
    <col min="9235" max="9235" width="9.26953125" style="558"/>
    <col min="9236" max="9236" width="11" style="558" customWidth="1"/>
    <col min="9237" max="9237" width="10.26953125" style="558" bestFit="1" customWidth="1"/>
    <col min="9238" max="9472" width="9.26953125" style="558"/>
    <col min="9473" max="9473" width="9" style="558" bestFit="1" customWidth="1"/>
    <col min="9474" max="9474" width="8.7265625" style="558" customWidth="1"/>
    <col min="9475" max="9475" width="9.54296875" style="558" customWidth="1"/>
    <col min="9476" max="9476" width="7.7265625" style="558" customWidth="1"/>
    <col min="9477" max="9477" width="11" style="558" bestFit="1" customWidth="1"/>
    <col min="9478" max="9478" width="10.26953125" style="558" bestFit="1" customWidth="1"/>
    <col min="9479" max="9479" width="12.26953125" style="558" bestFit="1" customWidth="1"/>
    <col min="9480" max="9480" width="14.453125" style="558" bestFit="1" customWidth="1"/>
    <col min="9481" max="9481" width="10" style="558" customWidth="1"/>
    <col min="9482" max="9482" width="24.26953125" style="558" customWidth="1"/>
    <col min="9483" max="9483" width="19" style="558" customWidth="1"/>
    <col min="9484" max="9484" width="18.26953125" style="558" customWidth="1"/>
    <col min="9485" max="9485" width="11" style="558" customWidth="1"/>
    <col min="9486" max="9486" width="10.7265625" style="558" customWidth="1"/>
    <col min="9487" max="9487" width="9.7265625" style="558" customWidth="1"/>
    <col min="9488" max="9488" width="32.453125" style="558" customWidth="1"/>
    <col min="9489" max="9489" width="7" style="558" customWidth="1"/>
    <col min="9490" max="9490" width="11" style="558" customWidth="1"/>
    <col min="9491" max="9491" width="9.26953125" style="558"/>
    <col min="9492" max="9492" width="11" style="558" customWidth="1"/>
    <col min="9493" max="9493" width="10.26953125" style="558" bestFit="1" customWidth="1"/>
    <col min="9494" max="9728" width="9.26953125" style="558"/>
    <col min="9729" max="9729" width="9" style="558" bestFit="1" customWidth="1"/>
    <col min="9730" max="9730" width="8.7265625" style="558" customWidth="1"/>
    <col min="9731" max="9731" width="9.54296875" style="558" customWidth="1"/>
    <col min="9732" max="9732" width="7.7265625" style="558" customWidth="1"/>
    <col min="9733" max="9733" width="11" style="558" bestFit="1" customWidth="1"/>
    <col min="9734" max="9734" width="10.26953125" style="558" bestFit="1" customWidth="1"/>
    <col min="9735" max="9735" width="12.26953125" style="558" bestFit="1" customWidth="1"/>
    <col min="9736" max="9736" width="14.453125" style="558" bestFit="1" customWidth="1"/>
    <col min="9737" max="9737" width="10" style="558" customWidth="1"/>
    <col min="9738" max="9738" width="24.26953125" style="558" customWidth="1"/>
    <col min="9739" max="9739" width="19" style="558" customWidth="1"/>
    <col min="9740" max="9740" width="18.26953125" style="558" customWidth="1"/>
    <col min="9741" max="9741" width="11" style="558" customWidth="1"/>
    <col min="9742" max="9742" width="10.7265625" style="558" customWidth="1"/>
    <col min="9743" max="9743" width="9.7265625" style="558" customWidth="1"/>
    <col min="9744" max="9744" width="32.453125" style="558" customWidth="1"/>
    <col min="9745" max="9745" width="7" style="558" customWidth="1"/>
    <col min="9746" max="9746" width="11" style="558" customWidth="1"/>
    <col min="9747" max="9747" width="9.26953125" style="558"/>
    <col min="9748" max="9748" width="11" style="558" customWidth="1"/>
    <col min="9749" max="9749" width="10.26953125" style="558" bestFit="1" customWidth="1"/>
    <col min="9750" max="9984" width="9.26953125" style="558"/>
    <col min="9985" max="9985" width="9" style="558" bestFit="1" customWidth="1"/>
    <col min="9986" max="9986" width="8.7265625" style="558" customWidth="1"/>
    <col min="9987" max="9987" width="9.54296875" style="558" customWidth="1"/>
    <col min="9988" max="9988" width="7.7265625" style="558" customWidth="1"/>
    <col min="9989" max="9989" width="11" style="558" bestFit="1" customWidth="1"/>
    <col min="9990" max="9990" width="10.26953125" style="558" bestFit="1" customWidth="1"/>
    <col min="9991" max="9991" width="12.26953125" style="558" bestFit="1" customWidth="1"/>
    <col min="9992" max="9992" width="14.453125" style="558" bestFit="1" customWidth="1"/>
    <col min="9993" max="9993" width="10" style="558" customWidth="1"/>
    <col min="9994" max="9994" width="24.26953125" style="558" customWidth="1"/>
    <col min="9995" max="9995" width="19" style="558" customWidth="1"/>
    <col min="9996" max="9996" width="18.26953125" style="558" customWidth="1"/>
    <col min="9997" max="9997" width="11" style="558" customWidth="1"/>
    <col min="9998" max="9998" width="10.7265625" style="558" customWidth="1"/>
    <col min="9999" max="9999" width="9.7265625" style="558" customWidth="1"/>
    <col min="10000" max="10000" width="32.453125" style="558" customWidth="1"/>
    <col min="10001" max="10001" width="7" style="558" customWidth="1"/>
    <col min="10002" max="10002" width="11" style="558" customWidth="1"/>
    <col min="10003" max="10003" width="9.26953125" style="558"/>
    <col min="10004" max="10004" width="11" style="558" customWidth="1"/>
    <col min="10005" max="10005" width="10.26953125" style="558" bestFit="1" customWidth="1"/>
    <col min="10006" max="10240" width="9.26953125" style="558"/>
    <col min="10241" max="10241" width="9" style="558" bestFit="1" customWidth="1"/>
    <col min="10242" max="10242" width="8.7265625" style="558" customWidth="1"/>
    <col min="10243" max="10243" width="9.54296875" style="558" customWidth="1"/>
    <col min="10244" max="10244" width="7.7265625" style="558" customWidth="1"/>
    <col min="10245" max="10245" width="11" style="558" bestFit="1" customWidth="1"/>
    <col min="10246" max="10246" width="10.26953125" style="558" bestFit="1" customWidth="1"/>
    <col min="10247" max="10247" width="12.26953125" style="558" bestFit="1" customWidth="1"/>
    <col min="10248" max="10248" width="14.453125" style="558" bestFit="1" customWidth="1"/>
    <col min="10249" max="10249" width="10" style="558" customWidth="1"/>
    <col min="10250" max="10250" width="24.26953125" style="558" customWidth="1"/>
    <col min="10251" max="10251" width="19" style="558" customWidth="1"/>
    <col min="10252" max="10252" width="18.26953125" style="558" customWidth="1"/>
    <col min="10253" max="10253" width="11" style="558" customWidth="1"/>
    <col min="10254" max="10254" width="10.7265625" style="558" customWidth="1"/>
    <col min="10255" max="10255" width="9.7265625" style="558" customWidth="1"/>
    <col min="10256" max="10256" width="32.453125" style="558" customWidth="1"/>
    <col min="10257" max="10257" width="7" style="558" customWidth="1"/>
    <col min="10258" max="10258" width="11" style="558" customWidth="1"/>
    <col min="10259" max="10259" width="9.26953125" style="558"/>
    <col min="10260" max="10260" width="11" style="558" customWidth="1"/>
    <col min="10261" max="10261" width="10.26953125" style="558" bestFit="1" customWidth="1"/>
    <col min="10262" max="10496" width="9.26953125" style="558"/>
    <col min="10497" max="10497" width="9" style="558" bestFit="1" customWidth="1"/>
    <col min="10498" max="10498" width="8.7265625" style="558" customWidth="1"/>
    <col min="10499" max="10499" width="9.54296875" style="558" customWidth="1"/>
    <col min="10500" max="10500" width="7.7265625" style="558" customWidth="1"/>
    <col min="10501" max="10501" width="11" style="558" bestFit="1" customWidth="1"/>
    <col min="10502" max="10502" width="10.26953125" style="558" bestFit="1" customWidth="1"/>
    <col min="10503" max="10503" width="12.26953125" style="558" bestFit="1" customWidth="1"/>
    <col min="10504" max="10504" width="14.453125" style="558" bestFit="1" customWidth="1"/>
    <col min="10505" max="10505" width="10" style="558" customWidth="1"/>
    <col min="10506" max="10506" width="24.26953125" style="558" customWidth="1"/>
    <col min="10507" max="10507" width="19" style="558" customWidth="1"/>
    <col min="10508" max="10508" width="18.26953125" style="558" customWidth="1"/>
    <col min="10509" max="10509" width="11" style="558" customWidth="1"/>
    <col min="10510" max="10510" width="10.7265625" style="558" customWidth="1"/>
    <col min="10511" max="10511" width="9.7265625" style="558" customWidth="1"/>
    <col min="10512" max="10512" width="32.453125" style="558" customWidth="1"/>
    <col min="10513" max="10513" width="7" style="558" customWidth="1"/>
    <col min="10514" max="10514" width="11" style="558" customWidth="1"/>
    <col min="10515" max="10515" width="9.26953125" style="558"/>
    <col min="10516" max="10516" width="11" style="558" customWidth="1"/>
    <col min="10517" max="10517" width="10.26953125" style="558" bestFit="1" customWidth="1"/>
    <col min="10518" max="10752" width="9.26953125" style="558"/>
    <col min="10753" max="10753" width="9" style="558" bestFit="1" customWidth="1"/>
    <col min="10754" max="10754" width="8.7265625" style="558" customWidth="1"/>
    <col min="10755" max="10755" width="9.54296875" style="558" customWidth="1"/>
    <col min="10756" max="10756" width="7.7265625" style="558" customWidth="1"/>
    <col min="10757" max="10757" width="11" style="558" bestFit="1" customWidth="1"/>
    <col min="10758" max="10758" width="10.26953125" style="558" bestFit="1" customWidth="1"/>
    <col min="10759" max="10759" width="12.26953125" style="558" bestFit="1" customWidth="1"/>
    <col min="10760" max="10760" width="14.453125" style="558" bestFit="1" customWidth="1"/>
    <col min="10761" max="10761" width="10" style="558" customWidth="1"/>
    <col min="10762" max="10762" width="24.26953125" style="558" customWidth="1"/>
    <col min="10763" max="10763" width="19" style="558" customWidth="1"/>
    <col min="10764" max="10764" width="18.26953125" style="558" customWidth="1"/>
    <col min="10765" max="10765" width="11" style="558" customWidth="1"/>
    <col min="10766" max="10766" width="10.7265625" style="558" customWidth="1"/>
    <col min="10767" max="10767" width="9.7265625" style="558" customWidth="1"/>
    <col min="10768" max="10768" width="32.453125" style="558" customWidth="1"/>
    <col min="10769" max="10769" width="7" style="558" customWidth="1"/>
    <col min="10770" max="10770" width="11" style="558" customWidth="1"/>
    <col min="10771" max="10771" width="9.26953125" style="558"/>
    <col min="10772" max="10772" width="11" style="558" customWidth="1"/>
    <col min="10773" max="10773" width="10.26953125" style="558" bestFit="1" customWidth="1"/>
    <col min="10774" max="11008" width="9.26953125" style="558"/>
    <col min="11009" max="11009" width="9" style="558" bestFit="1" customWidth="1"/>
    <col min="11010" max="11010" width="8.7265625" style="558" customWidth="1"/>
    <col min="11011" max="11011" width="9.54296875" style="558" customWidth="1"/>
    <col min="11012" max="11012" width="7.7265625" style="558" customWidth="1"/>
    <col min="11013" max="11013" width="11" style="558" bestFit="1" customWidth="1"/>
    <col min="11014" max="11014" width="10.26953125" style="558" bestFit="1" customWidth="1"/>
    <col min="11015" max="11015" width="12.26953125" style="558" bestFit="1" customWidth="1"/>
    <col min="11016" max="11016" width="14.453125" style="558" bestFit="1" customWidth="1"/>
    <col min="11017" max="11017" width="10" style="558" customWidth="1"/>
    <col min="11018" max="11018" width="24.26953125" style="558" customWidth="1"/>
    <col min="11019" max="11019" width="19" style="558" customWidth="1"/>
    <col min="11020" max="11020" width="18.26953125" style="558" customWidth="1"/>
    <col min="11021" max="11021" width="11" style="558" customWidth="1"/>
    <col min="11022" max="11022" width="10.7265625" style="558" customWidth="1"/>
    <col min="11023" max="11023" width="9.7265625" style="558" customWidth="1"/>
    <col min="11024" max="11024" width="32.453125" style="558" customWidth="1"/>
    <col min="11025" max="11025" width="7" style="558" customWidth="1"/>
    <col min="11026" max="11026" width="11" style="558" customWidth="1"/>
    <col min="11027" max="11027" width="9.26953125" style="558"/>
    <col min="11028" max="11028" width="11" style="558" customWidth="1"/>
    <col min="11029" max="11029" width="10.26953125" style="558" bestFit="1" customWidth="1"/>
    <col min="11030" max="11264" width="9.26953125" style="558"/>
    <col min="11265" max="11265" width="9" style="558" bestFit="1" customWidth="1"/>
    <col min="11266" max="11266" width="8.7265625" style="558" customWidth="1"/>
    <col min="11267" max="11267" width="9.54296875" style="558" customWidth="1"/>
    <col min="11268" max="11268" width="7.7265625" style="558" customWidth="1"/>
    <col min="11269" max="11269" width="11" style="558" bestFit="1" customWidth="1"/>
    <col min="11270" max="11270" width="10.26953125" style="558" bestFit="1" customWidth="1"/>
    <col min="11271" max="11271" width="12.26953125" style="558" bestFit="1" customWidth="1"/>
    <col min="11272" max="11272" width="14.453125" style="558" bestFit="1" customWidth="1"/>
    <col min="11273" max="11273" width="10" style="558" customWidth="1"/>
    <col min="11274" max="11274" width="24.26953125" style="558" customWidth="1"/>
    <col min="11275" max="11275" width="19" style="558" customWidth="1"/>
    <col min="11276" max="11276" width="18.26953125" style="558" customWidth="1"/>
    <col min="11277" max="11277" width="11" style="558" customWidth="1"/>
    <col min="11278" max="11278" width="10.7265625" style="558" customWidth="1"/>
    <col min="11279" max="11279" width="9.7265625" style="558" customWidth="1"/>
    <col min="11280" max="11280" width="32.453125" style="558" customWidth="1"/>
    <col min="11281" max="11281" width="7" style="558" customWidth="1"/>
    <col min="11282" max="11282" width="11" style="558" customWidth="1"/>
    <col min="11283" max="11283" width="9.26953125" style="558"/>
    <col min="11284" max="11284" width="11" style="558" customWidth="1"/>
    <col min="11285" max="11285" width="10.26953125" style="558" bestFit="1" customWidth="1"/>
    <col min="11286" max="11520" width="9.26953125" style="558"/>
    <col min="11521" max="11521" width="9" style="558" bestFit="1" customWidth="1"/>
    <col min="11522" max="11522" width="8.7265625" style="558" customWidth="1"/>
    <col min="11523" max="11523" width="9.54296875" style="558" customWidth="1"/>
    <col min="11524" max="11524" width="7.7265625" style="558" customWidth="1"/>
    <col min="11525" max="11525" width="11" style="558" bestFit="1" customWidth="1"/>
    <col min="11526" max="11526" width="10.26953125" style="558" bestFit="1" customWidth="1"/>
    <col min="11527" max="11527" width="12.26953125" style="558" bestFit="1" customWidth="1"/>
    <col min="11528" max="11528" width="14.453125" style="558" bestFit="1" customWidth="1"/>
    <col min="11529" max="11529" width="10" style="558" customWidth="1"/>
    <col min="11530" max="11530" width="24.26953125" style="558" customWidth="1"/>
    <col min="11531" max="11531" width="19" style="558" customWidth="1"/>
    <col min="11532" max="11532" width="18.26953125" style="558" customWidth="1"/>
    <col min="11533" max="11533" width="11" style="558" customWidth="1"/>
    <col min="11534" max="11534" width="10.7265625" style="558" customWidth="1"/>
    <col min="11535" max="11535" width="9.7265625" style="558" customWidth="1"/>
    <col min="11536" max="11536" width="32.453125" style="558" customWidth="1"/>
    <col min="11537" max="11537" width="7" style="558" customWidth="1"/>
    <col min="11538" max="11538" width="11" style="558" customWidth="1"/>
    <col min="11539" max="11539" width="9.26953125" style="558"/>
    <col min="11540" max="11540" width="11" style="558" customWidth="1"/>
    <col min="11541" max="11541" width="10.26953125" style="558" bestFit="1" customWidth="1"/>
    <col min="11542" max="11776" width="9.26953125" style="558"/>
    <col min="11777" max="11777" width="9" style="558" bestFit="1" customWidth="1"/>
    <col min="11778" max="11778" width="8.7265625" style="558" customWidth="1"/>
    <col min="11779" max="11779" width="9.54296875" style="558" customWidth="1"/>
    <col min="11780" max="11780" width="7.7265625" style="558" customWidth="1"/>
    <col min="11781" max="11781" width="11" style="558" bestFit="1" customWidth="1"/>
    <col min="11782" max="11782" width="10.26953125" style="558" bestFit="1" customWidth="1"/>
    <col min="11783" max="11783" width="12.26953125" style="558" bestFit="1" customWidth="1"/>
    <col min="11784" max="11784" width="14.453125" style="558" bestFit="1" customWidth="1"/>
    <col min="11785" max="11785" width="10" style="558" customWidth="1"/>
    <col min="11786" max="11786" width="24.26953125" style="558" customWidth="1"/>
    <col min="11787" max="11787" width="19" style="558" customWidth="1"/>
    <col min="11788" max="11788" width="18.26953125" style="558" customWidth="1"/>
    <col min="11789" max="11789" width="11" style="558" customWidth="1"/>
    <col min="11790" max="11790" width="10.7265625" style="558" customWidth="1"/>
    <col min="11791" max="11791" width="9.7265625" style="558" customWidth="1"/>
    <col min="11792" max="11792" width="32.453125" style="558" customWidth="1"/>
    <col min="11793" max="11793" width="7" style="558" customWidth="1"/>
    <col min="11794" max="11794" width="11" style="558" customWidth="1"/>
    <col min="11795" max="11795" width="9.26953125" style="558"/>
    <col min="11796" max="11796" width="11" style="558" customWidth="1"/>
    <col min="11797" max="11797" width="10.26953125" style="558" bestFit="1" customWidth="1"/>
    <col min="11798" max="12032" width="9.26953125" style="558"/>
    <col min="12033" max="12033" width="9" style="558" bestFit="1" customWidth="1"/>
    <col min="12034" max="12034" width="8.7265625" style="558" customWidth="1"/>
    <col min="12035" max="12035" width="9.54296875" style="558" customWidth="1"/>
    <col min="12036" max="12036" width="7.7265625" style="558" customWidth="1"/>
    <col min="12037" max="12037" width="11" style="558" bestFit="1" customWidth="1"/>
    <col min="12038" max="12038" width="10.26953125" style="558" bestFit="1" customWidth="1"/>
    <col min="12039" max="12039" width="12.26953125" style="558" bestFit="1" customWidth="1"/>
    <col min="12040" max="12040" width="14.453125" style="558" bestFit="1" customWidth="1"/>
    <col min="12041" max="12041" width="10" style="558" customWidth="1"/>
    <col min="12042" max="12042" width="24.26953125" style="558" customWidth="1"/>
    <col min="12043" max="12043" width="19" style="558" customWidth="1"/>
    <col min="12044" max="12044" width="18.26953125" style="558" customWidth="1"/>
    <col min="12045" max="12045" width="11" style="558" customWidth="1"/>
    <col min="12046" max="12046" width="10.7265625" style="558" customWidth="1"/>
    <col min="12047" max="12047" width="9.7265625" style="558" customWidth="1"/>
    <col min="12048" max="12048" width="32.453125" style="558" customWidth="1"/>
    <col min="12049" max="12049" width="7" style="558" customWidth="1"/>
    <col min="12050" max="12050" width="11" style="558" customWidth="1"/>
    <col min="12051" max="12051" width="9.26953125" style="558"/>
    <col min="12052" max="12052" width="11" style="558" customWidth="1"/>
    <col min="12053" max="12053" width="10.26953125" style="558" bestFit="1" customWidth="1"/>
    <col min="12054" max="12288" width="9.26953125" style="558"/>
    <col min="12289" max="12289" width="9" style="558" bestFit="1" customWidth="1"/>
    <col min="12290" max="12290" width="8.7265625" style="558" customWidth="1"/>
    <col min="12291" max="12291" width="9.54296875" style="558" customWidth="1"/>
    <col min="12292" max="12292" width="7.7265625" style="558" customWidth="1"/>
    <col min="12293" max="12293" width="11" style="558" bestFit="1" customWidth="1"/>
    <col min="12294" max="12294" width="10.26953125" style="558" bestFit="1" customWidth="1"/>
    <col min="12295" max="12295" width="12.26953125" style="558" bestFit="1" customWidth="1"/>
    <col min="12296" max="12296" width="14.453125" style="558" bestFit="1" customWidth="1"/>
    <col min="12297" max="12297" width="10" style="558" customWidth="1"/>
    <col min="12298" max="12298" width="24.26953125" style="558" customWidth="1"/>
    <col min="12299" max="12299" width="19" style="558" customWidth="1"/>
    <col min="12300" max="12300" width="18.26953125" style="558" customWidth="1"/>
    <col min="12301" max="12301" width="11" style="558" customWidth="1"/>
    <col min="12302" max="12302" width="10.7265625" style="558" customWidth="1"/>
    <col min="12303" max="12303" width="9.7265625" style="558" customWidth="1"/>
    <col min="12304" max="12304" width="32.453125" style="558" customWidth="1"/>
    <col min="12305" max="12305" width="7" style="558" customWidth="1"/>
    <col min="12306" max="12306" width="11" style="558" customWidth="1"/>
    <col min="12307" max="12307" width="9.26953125" style="558"/>
    <col min="12308" max="12308" width="11" style="558" customWidth="1"/>
    <col min="12309" max="12309" width="10.26953125" style="558" bestFit="1" customWidth="1"/>
    <col min="12310" max="12544" width="9.26953125" style="558"/>
    <col min="12545" max="12545" width="9" style="558" bestFit="1" customWidth="1"/>
    <col min="12546" max="12546" width="8.7265625" style="558" customWidth="1"/>
    <col min="12547" max="12547" width="9.54296875" style="558" customWidth="1"/>
    <col min="12548" max="12548" width="7.7265625" style="558" customWidth="1"/>
    <col min="12549" max="12549" width="11" style="558" bestFit="1" customWidth="1"/>
    <col min="12550" max="12550" width="10.26953125" style="558" bestFit="1" customWidth="1"/>
    <col min="12551" max="12551" width="12.26953125" style="558" bestFit="1" customWidth="1"/>
    <col min="12552" max="12552" width="14.453125" style="558" bestFit="1" customWidth="1"/>
    <col min="12553" max="12553" width="10" style="558" customWidth="1"/>
    <col min="12554" max="12554" width="24.26953125" style="558" customWidth="1"/>
    <col min="12555" max="12555" width="19" style="558" customWidth="1"/>
    <col min="12556" max="12556" width="18.26953125" style="558" customWidth="1"/>
    <col min="12557" max="12557" width="11" style="558" customWidth="1"/>
    <col min="12558" max="12558" width="10.7265625" style="558" customWidth="1"/>
    <col min="12559" max="12559" width="9.7265625" style="558" customWidth="1"/>
    <col min="12560" max="12560" width="32.453125" style="558" customWidth="1"/>
    <col min="12561" max="12561" width="7" style="558" customWidth="1"/>
    <col min="12562" max="12562" width="11" style="558" customWidth="1"/>
    <col min="12563" max="12563" width="9.26953125" style="558"/>
    <col min="12564" max="12564" width="11" style="558" customWidth="1"/>
    <col min="12565" max="12565" width="10.26953125" style="558" bestFit="1" customWidth="1"/>
    <col min="12566" max="12800" width="9.26953125" style="558"/>
    <col min="12801" max="12801" width="9" style="558" bestFit="1" customWidth="1"/>
    <col min="12802" max="12802" width="8.7265625" style="558" customWidth="1"/>
    <col min="12803" max="12803" width="9.54296875" style="558" customWidth="1"/>
    <col min="12804" max="12804" width="7.7265625" style="558" customWidth="1"/>
    <col min="12805" max="12805" width="11" style="558" bestFit="1" customWidth="1"/>
    <col min="12806" max="12806" width="10.26953125" style="558" bestFit="1" customWidth="1"/>
    <col min="12807" max="12807" width="12.26953125" style="558" bestFit="1" customWidth="1"/>
    <col min="12808" max="12808" width="14.453125" style="558" bestFit="1" customWidth="1"/>
    <col min="12809" max="12809" width="10" style="558" customWidth="1"/>
    <col min="12810" max="12810" width="24.26953125" style="558" customWidth="1"/>
    <col min="12811" max="12811" width="19" style="558" customWidth="1"/>
    <col min="12812" max="12812" width="18.26953125" style="558" customWidth="1"/>
    <col min="12813" max="12813" width="11" style="558" customWidth="1"/>
    <col min="12814" max="12814" width="10.7265625" style="558" customWidth="1"/>
    <col min="12815" max="12815" width="9.7265625" style="558" customWidth="1"/>
    <col min="12816" max="12816" width="32.453125" style="558" customWidth="1"/>
    <col min="12817" max="12817" width="7" style="558" customWidth="1"/>
    <col min="12818" max="12818" width="11" style="558" customWidth="1"/>
    <col min="12819" max="12819" width="9.26953125" style="558"/>
    <col min="12820" max="12820" width="11" style="558" customWidth="1"/>
    <col min="12821" max="12821" width="10.26953125" style="558" bestFit="1" customWidth="1"/>
    <col min="12822" max="13056" width="9.26953125" style="558"/>
    <col min="13057" max="13057" width="9" style="558" bestFit="1" customWidth="1"/>
    <col min="13058" max="13058" width="8.7265625" style="558" customWidth="1"/>
    <col min="13059" max="13059" width="9.54296875" style="558" customWidth="1"/>
    <col min="13060" max="13060" width="7.7265625" style="558" customWidth="1"/>
    <col min="13061" max="13061" width="11" style="558" bestFit="1" customWidth="1"/>
    <col min="13062" max="13062" width="10.26953125" style="558" bestFit="1" customWidth="1"/>
    <col min="13063" max="13063" width="12.26953125" style="558" bestFit="1" customWidth="1"/>
    <col min="13064" max="13064" width="14.453125" style="558" bestFit="1" customWidth="1"/>
    <col min="13065" max="13065" width="10" style="558" customWidth="1"/>
    <col min="13066" max="13066" width="24.26953125" style="558" customWidth="1"/>
    <col min="13067" max="13067" width="19" style="558" customWidth="1"/>
    <col min="13068" max="13068" width="18.26953125" style="558" customWidth="1"/>
    <col min="13069" max="13069" width="11" style="558" customWidth="1"/>
    <col min="13070" max="13070" width="10.7265625" style="558" customWidth="1"/>
    <col min="13071" max="13071" width="9.7265625" style="558" customWidth="1"/>
    <col min="13072" max="13072" width="32.453125" style="558" customWidth="1"/>
    <col min="13073" max="13073" width="7" style="558" customWidth="1"/>
    <col min="13074" max="13074" width="11" style="558" customWidth="1"/>
    <col min="13075" max="13075" width="9.26953125" style="558"/>
    <col min="13076" max="13076" width="11" style="558" customWidth="1"/>
    <col min="13077" max="13077" width="10.26953125" style="558" bestFit="1" customWidth="1"/>
    <col min="13078" max="13312" width="9.26953125" style="558"/>
    <col min="13313" max="13313" width="9" style="558" bestFit="1" customWidth="1"/>
    <col min="13314" max="13314" width="8.7265625" style="558" customWidth="1"/>
    <col min="13315" max="13315" width="9.54296875" style="558" customWidth="1"/>
    <col min="13316" max="13316" width="7.7265625" style="558" customWidth="1"/>
    <col min="13317" max="13317" width="11" style="558" bestFit="1" customWidth="1"/>
    <col min="13318" max="13318" width="10.26953125" style="558" bestFit="1" customWidth="1"/>
    <col min="13319" max="13319" width="12.26953125" style="558" bestFit="1" customWidth="1"/>
    <col min="13320" max="13320" width="14.453125" style="558" bestFit="1" customWidth="1"/>
    <col min="13321" max="13321" width="10" style="558" customWidth="1"/>
    <col min="13322" max="13322" width="24.26953125" style="558" customWidth="1"/>
    <col min="13323" max="13323" width="19" style="558" customWidth="1"/>
    <col min="13324" max="13324" width="18.26953125" style="558" customWidth="1"/>
    <col min="13325" max="13325" width="11" style="558" customWidth="1"/>
    <col min="13326" max="13326" width="10.7265625" style="558" customWidth="1"/>
    <col min="13327" max="13327" width="9.7265625" style="558" customWidth="1"/>
    <col min="13328" max="13328" width="32.453125" style="558" customWidth="1"/>
    <col min="13329" max="13329" width="7" style="558" customWidth="1"/>
    <col min="13330" max="13330" width="11" style="558" customWidth="1"/>
    <col min="13331" max="13331" width="9.26953125" style="558"/>
    <col min="13332" max="13332" width="11" style="558" customWidth="1"/>
    <col min="13333" max="13333" width="10.26953125" style="558" bestFit="1" customWidth="1"/>
    <col min="13334" max="13568" width="9.26953125" style="558"/>
    <col min="13569" max="13569" width="9" style="558" bestFit="1" customWidth="1"/>
    <col min="13570" max="13570" width="8.7265625" style="558" customWidth="1"/>
    <col min="13571" max="13571" width="9.54296875" style="558" customWidth="1"/>
    <col min="13572" max="13572" width="7.7265625" style="558" customWidth="1"/>
    <col min="13573" max="13573" width="11" style="558" bestFit="1" customWidth="1"/>
    <col min="13574" max="13574" width="10.26953125" style="558" bestFit="1" customWidth="1"/>
    <col min="13575" max="13575" width="12.26953125" style="558" bestFit="1" customWidth="1"/>
    <col min="13576" max="13576" width="14.453125" style="558" bestFit="1" customWidth="1"/>
    <col min="13577" max="13577" width="10" style="558" customWidth="1"/>
    <col min="13578" max="13578" width="24.26953125" style="558" customWidth="1"/>
    <col min="13579" max="13579" width="19" style="558" customWidth="1"/>
    <col min="13580" max="13580" width="18.26953125" style="558" customWidth="1"/>
    <col min="13581" max="13581" width="11" style="558" customWidth="1"/>
    <col min="13582" max="13582" width="10.7265625" style="558" customWidth="1"/>
    <col min="13583" max="13583" width="9.7265625" style="558" customWidth="1"/>
    <col min="13584" max="13584" width="32.453125" style="558" customWidth="1"/>
    <col min="13585" max="13585" width="7" style="558" customWidth="1"/>
    <col min="13586" max="13586" width="11" style="558" customWidth="1"/>
    <col min="13587" max="13587" width="9.26953125" style="558"/>
    <col min="13588" max="13588" width="11" style="558" customWidth="1"/>
    <col min="13589" max="13589" width="10.26953125" style="558" bestFit="1" customWidth="1"/>
    <col min="13590" max="13824" width="9.26953125" style="558"/>
    <col min="13825" max="13825" width="9" style="558" bestFit="1" customWidth="1"/>
    <col min="13826" max="13826" width="8.7265625" style="558" customWidth="1"/>
    <col min="13827" max="13827" width="9.54296875" style="558" customWidth="1"/>
    <col min="13828" max="13828" width="7.7265625" style="558" customWidth="1"/>
    <col min="13829" max="13829" width="11" style="558" bestFit="1" customWidth="1"/>
    <col min="13830" max="13830" width="10.26953125" style="558" bestFit="1" customWidth="1"/>
    <col min="13831" max="13831" width="12.26953125" style="558" bestFit="1" customWidth="1"/>
    <col min="13832" max="13832" width="14.453125" style="558" bestFit="1" customWidth="1"/>
    <col min="13833" max="13833" width="10" style="558" customWidth="1"/>
    <col min="13834" max="13834" width="24.26953125" style="558" customWidth="1"/>
    <col min="13835" max="13835" width="19" style="558" customWidth="1"/>
    <col min="13836" max="13836" width="18.26953125" style="558" customWidth="1"/>
    <col min="13837" max="13837" width="11" style="558" customWidth="1"/>
    <col min="13838" max="13838" width="10.7265625" style="558" customWidth="1"/>
    <col min="13839" max="13839" width="9.7265625" style="558" customWidth="1"/>
    <col min="13840" max="13840" width="32.453125" style="558" customWidth="1"/>
    <col min="13841" max="13841" width="7" style="558" customWidth="1"/>
    <col min="13842" max="13842" width="11" style="558" customWidth="1"/>
    <col min="13843" max="13843" width="9.26953125" style="558"/>
    <col min="13844" max="13844" width="11" style="558" customWidth="1"/>
    <col min="13845" max="13845" width="10.26953125" style="558" bestFit="1" customWidth="1"/>
    <col min="13846" max="14080" width="9.26953125" style="558"/>
    <col min="14081" max="14081" width="9" style="558" bestFit="1" customWidth="1"/>
    <col min="14082" max="14082" width="8.7265625" style="558" customWidth="1"/>
    <col min="14083" max="14083" width="9.54296875" style="558" customWidth="1"/>
    <col min="14084" max="14084" width="7.7265625" style="558" customWidth="1"/>
    <col min="14085" max="14085" width="11" style="558" bestFit="1" customWidth="1"/>
    <col min="14086" max="14086" width="10.26953125" style="558" bestFit="1" customWidth="1"/>
    <col min="14087" max="14087" width="12.26953125" style="558" bestFit="1" customWidth="1"/>
    <col min="14088" max="14088" width="14.453125" style="558" bestFit="1" customWidth="1"/>
    <col min="14089" max="14089" width="10" style="558" customWidth="1"/>
    <col min="14090" max="14090" width="24.26953125" style="558" customWidth="1"/>
    <col min="14091" max="14091" width="19" style="558" customWidth="1"/>
    <col min="14092" max="14092" width="18.26953125" style="558" customWidth="1"/>
    <col min="14093" max="14093" width="11" style="558" customWidth="1"/>
    <col min="14094" max="14094" width="10.7265625" style="558" customWidth="1"/>
    <col min="14095" max="14095" width="9.7265625" style="558" customWidth="1"/>
    <col min="14096" max="14096" width="32.453125" style="558" customWidth="1"/>
    <col min="14097" max="14097" width="7" style="558" customWidth="1"/>
    <col min="14098" max="14098" width="11" style="558" customWidth="1"/>
    <col min="14099" max="14099" width="9.26953125" style="558"/>
    <col min="14100" max="14100" width="11" style="558" customWidth="1"/>
    <col min="14101" max="14101" width="10.26953125" style="558" bestFit="1" customWidth="1"/>
    <col min="14102" max="14336" width="9.26953125" style="558"/>
    <col min="14337" max="14337" width="9" style="558" bestFit="1" customWidth="1"/>
    <col min="14338" max="14338" width="8.7265625" style="558" customWidth="1"/>
    <col min="14339" max="14339" width="9.54296875" style="558" customWidth="1"/>
    <col min="14340" max="14340" width="7.7265625" style="558" customWidth="1"/>
    <col min="14341" max="14341" width="11" style="558" bestFit="1" customWidth="1"/>
    <col min="14342" max="14342" width="10.26953125" style="558" bestFit="1" customWidth="1"/>
    <col min="14343" max="14343" width="12.26953125" style="558" bestFit="1" customWidth="1"/>
    <col min="14344" max="14344" width="14.453125" style="558" bestFit="1" customWidth="1"/>
    <col min="14345" max="14345" width="10" style="558" customWidth="1"/>
    <col min="14346" max="14346" width="24.26953125" style="558" customWidth="1"/>
    <col min="14347" max="14347" width="19" style="558" customWidth="1"/>
    <col min="14348" max="14348" width="18.26953125" style="558" customWidth="1"/>
    <col min="14349" max="14349" width="11" style="558" customWidth="1"/>
    <col min="14350" max="14350" width="10.7265625" style="558" customWidth="1"/>
    <col min="14351" max="14351" width="9.7265625" style="558" customWidth="1"/>
    <col min="14352" max="14352" width="32.453125" style="558" customWidth="1"/>
    <col min="14353" max="14353" width="7" style="558" customWidth="1"/>
    <col min="14354" max="14354" width="11" style="558" customWidth="1"/>
    <col min="14355" max="14355" width="9.26953125" style="558"/>
    <col min="14356" max="14356" width="11" style="558" customWidth="1"/>
    <col min="14357" max="14357" width="10.26953125" style="558" bestFit="1" customWidth="1"/>
    <col min="14358" max="14592" width="9.26953125" style="558"/>
    <col min="14593" max="14593" width="9" style="558" bestFit="1" customWidth="1"/>
    <col min="14594" max="14594" width="8.7265625" style="558" customWidth="1"/>
    <col min="14595" max="14595" width="9.54296875" style="558" customWidth="1"/>
    <col min="14596" max="14596" width="7.7265625" style="558" customWidth="1"/>
    <col min="14597" max="14597" width="11" style="558" bestFit="1" customWidth="1"/>
    <col min="14598" max="14598" width="10.26953125" style="558" bestFit="1" customWidth="1"/>
    <col min="14599" max="14599" width="12.26953125" style="558" bestFit="1" customWidth="1"/>
    <col min="14600" max="14600" width="14.453125" style="558" bestFit="1" customWidth="1"/>
    <col min="14601" max="14601" width="10" style="558" customWidth="1"/>
    <col min="14602" max="14602" width="24.26953125" style="558" customWidth="1"/>
    <col min="14603" max="14603" width="19" style="558" customWidth="1"/>
    <col min="14604" max="14604" width="18.26953125" style="558" customWidth="1"/>
    <col min="14605" max="14605" width="11" style="558" customWidth="1"/>
    <col min="14606" max="14606" width="10.7265625" style="558" customWidth="1"/>
    <col min="14607" max="14607" width="9.7265625" style="558" customWidth="1"/>
    <col min="14608" max="14608" width="32.453125" style="558" customWidth="1"/>
    <col min="14609" max="14609" width="7" style="558" customWidth="1"/>
    <col min="14610" max="14610" width="11" style="558" customWidth="1"/>
    <col min="14611" max="14611" width="9.26953125" style="558"/>
    <col min="14612" max="14612" width="11" style="558" customWidth="1"/>
    <col min="14613" max="14613" width="10.26953125" style="558" bestFit="1" customWidth="1"/>
    <col min="14614" max="14848" width="9.26953125" style="558"/>
    <col min="14849" max="14849" width="9" style="558" bestFit="1" customWidth="1"/>
    <col min="14850" max="14850" width="8.7265625" style="558" customWidth="1"/>
    <col min="14851" max="14851" width="9.54296875" style="558" customWidth="1"/>
    <col min="14852" max="14852" width="7.7265625" style="558" customWidth="1"/>
    <col min="14853" max="14853" width="11" style="558" bestFit="1" customWidth="1"/>
    <col min="14854" max="14854" width="10.26953125" style="558" bestFit="1" customWidth="1"/>
    <col min="14855" max="14855" width="12.26953125" style="558" bestFit="1" customWidth="1"/>
    <col min="14856" max="14856" width="14.453125" style="558" bestFit="1" customWidth="1"/>
    <col min="14857" max="14857" width="10" style="558" customWidth="1"/>
    <col min="14858" max="14858" width="24.26953125" style="558" customWidth="1"/>
    <col min="14859" max="14859" width="19" style="558" customWidth="1"/>
    <col min="14860" max="14860" width="18.26953125" style="558" customWidth="1"/>
    <col min="14861" max="14861" width="11" style="558" customWidth="1"/>
    <col min="14862" max="14862" width="10.7265625" style="558" customWidth="1"/>
    <col min="14863" max="14863" width="9.7265625" style="558" customWidth="1"/>
    <col min="14864" max="14864" width="32.453125" style="558" customWidth="1"/>
    <col min="14865" max="14865" width="7" style="558" customWidth="1"/>
    <col min="14866" max="14866" width="11" style="558" customWidth="1"/>
    <col min="14867" max="14867" width="9.26953125" style="558"/>
    <col min="14868" max="14868" width="11" style="558" customWidth="1"/>
    <col min="14869" max="14869" width="10.26953125" style="558" bestFit="1" customWidth="1"/>
    <col min="14870" max="15104" width="9.26953125" style="558"/>
    <col min="15105" max="15105" width="9" style="558" bestFit="1" customWidth="1"/>
    <col min="15106" max="15106" width="8.7265625" style="558" customWidth="1"/>
    <col min="15107" max="15107" width="9.54296875" style="558" customWidth="1"/>
    <col min="15108" max="15108" width="7.7265625" style="558" customWidth="1"/>
    <col min="15109" max="15109" width="11" style="558" bestFit="1" customWidth="1"/>
    <col min="15110" max="15110" width="10.26953125" style="558" bestFit="1" customWidth="1"/>
    <col min="15111" max="15111" width="12.26953125" style="558" bestFit="1" customWidth="1"/>
    <col min="15112" max="15112" width="14.453125" style="558" bestFit="1" customWidth="1"/>
    <col min="15113" max="15113" width="10" style="558" customWidth="1"/>
    <col min="15114" max="15114" width="24.26953125" style="558" customWidth="1"/>
    <col min="15115" max="15115" width="19" style="558" customWidth="1"/>
    <col min="15116" max="15116" width="18.26953125" style="558" customWidth="1"/>
    <col min="15117" max="15117" width="11" style="558" customWidth="1"/>
    <col min="15118" max="15118" width="10.7265625" style="558" customWidth="1"/>
    <col min="15119" max="15119" width="9.7265625" style="558" customWidth="1"/>
    <col min="15120" max="15120" width="32.453125" style="558" customWidth="1"/>
    <col min="15121" max="15121" width="7" style="558" customWidth="1"/>
    <col min="15122" max="15122" width="11" style="558" customWidth="1"/>
    <col min="15123" max="15123" width="9.26953125" style="558"/>
    <col min="15124" max="15124" width="11" style="558" customWidth="1"/>
    <col min="15125" max="15125" width="10.26953125" style="558" bestFit="1" customWidth="1"/>
    <col min="15126" max="15360" width="9.26953125" style="558"/>
    <col min="15361" max="15361" width="9" style="558" bestFit="1" customWidth="1"/>
    <col min="15362" max="15362" width="8.7265625" style="558" customWidth="1"/>
    <col min="15363" max="15363" width="9.54296875" style="558" customWidth="1"/>
    <col min="15364" max="15364" width="7.7265625" style="558" customWidth="1"/>
    <col min="15365" max="15365" width="11" style="558" bestFit="1" customWidth="1"/>
    <col min="15366" max="15366" width="10.26953125" style="558" bestFit="1" customWidth="1"/>
    <col min="15367" max="15367" width="12.26953125" style="558" bestFit="1" customWidth="1"/>
    <col min="15368" max="15368" width="14.453125" style="558" bestFit="1" customWidth="1"/>
    <col min="15369" max="15369" width="10" style="558" customWidth="1"/>
    <col min="15370" max="15370" width="24.26953125" style="558" customWidth="1"/>
    <col min="15371" max="15371" width="19" style="558" customWidth="1"/>
    <col min="15372" max="15372" width="18.26953125" style="558" customWidth="1"/>
    <col min="15373" max="15373" width="11" style="558" customWidth="1"/>
    <col min="15374" max="15374" width="10.7265625" style="558" customWidth="1"/>
    <col min="15375" max="15375" width="9.7265625" style="558" customWidth="1"/>
    <col min="15376" max="15376" width="32.453125" style="558" customWidth="1"/>
    <col min="15377" max="15377" width="7" style="558" customWidth="1"/>
    <col min="15378" max="15378" width="11" style="558" customWidth="1"/>
    <col min="15379" max="15379" width="9.26953125" style="558"/>
    <col min="15380" max="15380" width="11" style="558" customWidth="1"/>
    <col min="15381" max="15381" width="10.26953125" style="558" bestFit="1" customWidth="1"/>
    <col min="15382" max="15616" width="9.26953125" style="558"/>
    <col min="15617" max="15617" width="9" style="558" bestFit="1" customWidth="1"/>
    <col min="15618" max="15618" width="8.7265625" style="558" customWidth="1"/>
    <col min="15619" max="15619" width="9.54296875" style="558" customWidth="1"/>
    <col min="15620" max="15620" width="7.7265625" style="558" customWidth="1"/>
    <col min="15621" max="15621" width="11" style="558" bestFit="1" customWidth="1"/>
    <col min="15622" max="15622" width="10.26953125" style="558" bestFit="1" customWidth="1"/>
    <col min="15623" max="15623" width="12.26953125" style="558" bestFit="1" customWidth="1"/>
    <col min="15624" max="15624" width="14.453125" style="558" bestFit="1" customWidth="1"/>
    <col min="15625" max="15625" width="10" style="558" customWidth="1"/>
    <col min="15626" max="15626" width="24.26953125" style="558" customWidth="1"/>
    <col min="15627" max="15627" width="19" style="558" customWidth="1"/>
    <col min="15628" max="15628" width="18.26953125" style="558" customWidth="1"/>
    <col min="15629" max="15629" width="11" style="558" customWidth="1"/>
    <col min="15630" max="15630" width="10.7265625" style="558" customWidth="1"/>
    <col min="15631" max="15631" width="9.7265625" style="558" customWidth="1"/>
    <col min="15632" max="15632" width="32.453125" style="558" customWidth="1"/>
    <col min="15633" max="15633" width="7" style="558" customWidth="1"/>
    <col min="15634" max="15634" width="11" style="558" customWidth="1"/>
    <col min="15635" max="15635" width="9.26953125" style="558"/>
    <col min="15636" max="15636" width="11" style="558" customWidth="1"/>
    <col min="15637" max="15637" width="10.26953125" style="558" bestFit="1" customWidth="1"/>
    <col min="15638" max="15872" width="9.26953125" style="558"/>
    <col min="15873" max="15873" width="9" style="558" bestFit="1" customWidth="1"/>
    <col min="15874" max="15874" width="8.7265625" style="558" customWidth="1"/>
    <col min="15875" max="15875" width="9.54296875" style="558" customWidth="1"/>
    <col min="15876" max="15876" width="7.7265625" style="558" customWidth="1"/>
    <col min="15877" max="15877" width="11" style="558" bestFit="1" customWidth="1"/>
    <col min="15878" max="15878" width="10.26953125" style="558" bestFit="1" customWidth="1"/>
    <col min="15879" max="15879" width="12.26953125" style="558" bestFit="1" customWidth="1"/>
    <col min="15880" max="15880" width="14.453125" style="558" bestFit="1" customWidth="1"/>
    <col min="15881" max="15881" width="10" style="558" customWidth="1"/>
    <col min="15882" max="15882" width="24.26953125" style="558" customWidth="1"/>
    <col min="15883" max="15883" width="19" style="558" customWidth="1"/>
    <col min="15884" max="15884" width="18.26953125" style="558" customWidth="1"/>
    <col min="15885" max="15885" width="11" style="558" customWidth="1"/>
    <col min="15886" max="15886" width="10.7265625" style="558" customWidth="1"/>
    <col min="15887" max="15887" width="9.7265625" style="558" customWidth="1"/>
    <col min="15888" max="15888" width="32.453125" style="558" customWidth="1"/>
    <col min="15889" max="15889" width="7" style="558" customWidth="1"/>
    <col min="15890" max="15890" width="11" style="558" customWidth="1"/>
    <col min="15891" max="15891" width="9.26953125" style="558"/>
    <col min="15892" max="15892" width="11" style="558" customWidth="1"/>
    <col min="15893" max="15893" width="10.26953125" style="558" bestFit="1" customWidth="1"/>
    <col min="15894" max="16128" width="9.26953125" style="558"/>
    <col min="16129" max="16129" width="9" style="558" bestFit="1" customWidth="1"/>
    <col min="16130" max="16130" width="8.7265625" style="558" customWidth="1"/>
    <col min="16131" max="16131" width="9.54296875" style="558" customWidth="1"/>
    <col min="16132" max="16132" width="7.7265625" style="558" customWidth="1"/>
    <col min="16133" max="16133" width="11" style="558" bestFit="1" customWidth="1"/>
    <col min="16134" max="16134" width="10.26953125" style="558" bestFit="1" customWidth="1"/>
    <col min="16135" max="16135" width="12.26953125" style="558" bestFit="1" customWidth="1"/>
    <col min="16136" max="16136" width="14.453125" style="558" bestFit="1" customWidth="1"/>
    <col min="16137" max="16137" width="10" style="558" customWidth="1"/>
    <col min="16138" max="16138" width="24.26953125" style="558" customWidth="1"/>
    <col min="16139" max="16139" width="19" style="558" customWidth="1"/>
    <col min="16140" max="16140" width="18.26953125" style="558" customWidth="1"/>
    <col min="16141" max="16141" width="11" style="558" customWidth="1"/>
    <col min="16142" max="16142" width="10.7265625" style="558" customWidth="1"/>
    <col min="16143" max="16143" width="9.7265625" style="558" customWidth="1"/>
    <col min="16144" max="16144" width="32.453125" style="558" customWidth="1"/>
    <col min="16145" max="16145" width="7" style="558" customWidth="1"/>
    <col min="16146" max="16146" width="11" style="558" customWidth="1"/>
    <col min="16147" max="16147" width="9.26953125" style="558"/>
    <col min="16148" max="16148" width="11" style="558" customWidth="1"/>
    <col min="16149" max="16149" width="10.26953125" style="558" bestFit="1" customWidth="1"/>
    <col min="16150" max="16384" width="9.26953125" style="558"/>
  </cols>
  <sheetData>
    <row r="1" spans="1:22" ht="14.5">
      <c r="G1" s="559">
        <f>SUBTOTAL(9,G3:G461)</f>
        <v>-2647840.6099999975</v>
      </c>
      <c r="H1" s="559">
        <f>SUBTOTAL(9,H3:H461)</f>
        <v>-353225232.13</v>
      </c>
    </row>
    <row r="2" spans="1:22" s="560" customFormat="1" ht="37.5">
      <c r="A2" s="639" t="s">
        <v>593</v>
      </c>
      <c r="B2" s="639" t="s">
        <v>571</v>
      </c>
      <c r="C2" s="640" t="s">
        <v>586</v>
      </c>
      <c r="D2" s="639" t="s">
        <v>686</v>
      </c>
      <c r="E2" s="639" t="s">
        <v>570</v>
      </c>
      <c r="F2" s="639" t="s">
        <v>584</v>
      </c>
      <c r="G2" s="641" t="s">
        <v>588</v>
      </c>
      <c r="H2" s="640" t="s">
        <v>589</v>
      </c>
      <c r="I2" s="640" t="s">
        <v>587</v>
      </c>
      <c r="J2" s="639" t="s">
        <v>590</v>
      </c>
      <c r="K2" s="639" t="s">
        <v>592</v>
      </c>
      <c r="L2" s="639" t="s">
        <v>591</v>
      </c>
      <c r="M2" s="639" t="s">
        <v>687</v>
      </c>
      <c r="N2" s="639" t="s">
        <v>658</v>
      </c>
      <c r="O2" s="639" t="s">
        <v>1159</v>
      </c>
      <c r="P2" s="639" t="s">
        <v>675</v>
      </c>
      <c r="Q2" s="639" t="s">
        <v>1160</v>
      </c>
      <c r="R2" s="639" t="s">
        <v>688</v>
      </c>
      <c r="S2" s="639" t="s">
        <v>661</v>
      </c>
      <c r="T2" s="639" t="s">
        <v>640</v>
      </c>
      <c r="U2" s="639" t="s">
        <v>585</v>
      </c>
      <c r="V2" s="640" t="s">
        <v>1161</v>
      </c>
    </row>
    <row r="3" spans="1:22" ht="14.5">
      <c r="A3" s="601" t="s">
        <v>1162</v>
      </c>
      <c r="B3" s="601" t="s">
        <v>1163</v>
      </c>
      <c r="C3" s="601" t="s">
        <v>1164</v>
      </c>
      <c r="D3" s="601" t="s">
        <v>1424</v>
      </c>
      <c r="E3" s="601" t="s">
        <v>2409</v>
      </c>
      <c r="F3" s="637">
        <v>44695</v>
      </c>
      <c r="G3" s="602">
        <v>6</v>
      </c>
      <c r="H3" s="602">
        <v>513</v>
      </c>
      <c r="I3" s="601" t="s">
        <v>20</v>
      </c>
      <c r="J3" s="601" t="s">
        <v>290</v>
      </c>
      <c r="K3" s="601" t="s">
        <v>662</v>
      </c>
      <c r="L3" s="601" t="s">
        <v>2410</v>
      </c>
      <c r="M3" s="601" t="s">
        <v>2409</v>
      </c>
      <c r="N3" s="601" t="s">
        <v>290</v>
      </c>
      <c r="O3" s="601" t="s">
        <v>741</v>
      </c>
      <c r="P3" s="601" t="s">
        <v>290</v>
      </c>
      <c r="Q3" s="601" t="s">
        <v>290</v>
      </c>
      <c r="R3" s="601" t="s">
        <v>1168</v>
      </c>
      <c r="S3" s="637"/>
      <c r="T3" s="601" t="s">
        <v>290</v>
      </c>
      <c r="U3" s="637">
        <v>44695</v>
      </c>
      <c r="V3" s="601" t="s">
        <v>741</v>
      </c>
    </row>
    <row r="4" spans="1:22" ht="14.5">
      <c r="A4" s="601" t="s">
        <v>1162</v>
      </c>
      <c r="B4" s="601" t="s">
        <v>1163</v>
      </c>
      <c r="C4" s="601" t="s">
        <v>1171</v>
      </c>
      <c r="D4" s="601" t="s">
        <v>1424</v>
      </c>
      <c r="E4" s="601" t="s">
        <v>2413</v>
      </c>
      <c r="F4" s="637">
        <v>44721</v>
      </c>
      <c r="G4" s="602">
        <v>263879.3</v>
      </c>
      <c r="H4" s="602">
        <v>23260960.300000001</v>
      </c>
      <c r="I4" s="601" t="s">
        <v>20</v>
      </c>
      <c r="J4" s="601" t="s">
        <v>290</v>
      </c>
      <c r="K4" s="601" t="s">
        <v>662</v>
      </c>
      <c r="L4" s="601" t="s">
        <v>2414</v>
      </c>
      <c r="M4" s="601" t="s">
        <v>2413</v>
      </c>
      <c r="N4" s="601" t="s">
        <v>290</v>
      </c>
      <c r="O4" s="601" t="s">
        <v>741</v>
      </c>
      <c r="P4" s="601" t="s">
        <v>290</v>
      </c>
      <c r="Q4" s="601" t="s">
        <v>290</v>
      </c>
      <c r="R4" s="601" t="s">
        <v>1168</v>
      </c>
      <c r="S4" s="637"/>
      <c r="T4" s="601" t="s">
        <v>290</v>
      </c>
      <c r="U4" s="637">
        <v>44721</v>
      </c>
      <c r="V4" s="601" t="s">
        <v>741</v>
      </c>
    </row>
    <row r="5" spans="1:22" ht="14.5">
      <c r="A5" s="601" t="s">
        <v>1162</v>
      </c>
      <c r="B5" s="601" t="s">
        <v>1163</v>
      </c>
      <c r="C5" s="601" t="s">
        <v>1171</v>
      </c>
      <c r="D5" s="601" t="s">
        <v>1424</v>
      </c>
      <c r="E5" s="601" t="s">
        <v>2415</v>
      </c>
      <c r="F5" s="637">
        <v>44730</v>
      </c>
      <c r="G5" s="602">
        <v>160321.89000000001</v>
      </c>
      <c r="H5" s="602">
        <v>14132374.6</v>
      </c>
      <c r="I5" s="601" t="s">
        <v>20</v>
      </c>
      <c r="J5" s="601" t="s">
        <v>290</v>
      </c>
      <c r="K5" s="601" t="s">
        <v>662</v>
      </c>
      <c r="L5" s="601" t="s">
        <v>2416</v>
      </c>
      <c r="M5" s="601" t="s">
        <v>2415</v>
      </c>
      <c r="N5" s="601" t="s">
        <v>290</v>
      </c>
      <c r="O5" s="601" t="s">
        <v>741</v>
      </c>
      <c r="P5" s="601" t="s">
        <v>290</v>
      </c>
      <c r="Q5" s="601" t="s">
        <v>290</v>
      </c>
      <c r="R5" s="601" t="s">
        <v>1168</v>
      </c>
      <c r="S5" s="637"/>
      <c r="T5" s="601" t="s">
        <v>290</v>
      </c>
      <c r="U5" s="637">
        <v>44730</v>
      </c>
      <c r="V5" s="601" t="s">
        <v>741</v>
      </c>
    </row>
    <row r="6" spans="1:22" ht="14.5">
      <c r="A6" s="601" t="s">
        <v>1162</v>
      </c>
      <c r="B6" s="601" t="s">
        <v>1163</v>
      </c>
      <c r="C6" s="601" t="s">
        <v>1171</v>
      </c>
      <c r="D6" s="601" t="s">
        <v>1424</v>
      </c>
      <c r="E6" s="601" t="s">
        <v>2417</v>
      </c>
      <c r="F6" s="637">
        <v>44732</v>
      </c>
      <c r="G6" s="602">
        <v>94084.11</v>
      </c>
      <c r="H6" s="602">
        <v>8293514.2999999998</v>
      </c>
      <c r="I6" s="601" t="s">
        <v>20</v>
      </c>
      <c r="J6" s="601" t="s">
        <v>290</v>
      </c>
      <c r="K6" s="601" t="s">
        <v>662</v>
      </c>
      <c r="L6" s="601" t="s">
        <v>2418</v>
      </c>
      <c r="M6" s="601" t="s">
        <v>2417</v>
      </c>
      <c r="N6" s="601" t="s">
        <v>290</v>
      </c>
      <c r="O6" s="601" t="s">
        <v>741</v>
      </c>
      <c r="P6" s="601" t="s">
        <v>290</v>
      </c>
      <c r="Q6" s="601" t="s">
        <v>290</v>
      </c>
      <c r="R6" s="601" t="s">
        <v>1168</v>
      </c>
      <c r="S6" s="637"/>
      <c r="T6" s="601" t="s">
        <v>290</v>
      </c>
      <c r="U6" s="637">
        <v>44732</v>
      </c>
      <c r="V6" s="601" t="s">
        <v>741</v>
      </c>
    </row>
    <row r="7" spans="1:22" ht="14.5">
      <c r="A7" s="601" t="s">
        <v>1162</v>
      </c>
      <c r="B7" s="601" t="s">
        <v>1163</v>
      </c>
      <c r="C7" s="601" t="s">
        <v>1171</v>
      </c>
      <c r="D7" s="601" t="s">
        <v>1424</v>
      </c>
      <c r="E7" s="601" t="s">
        <v>2419</v>
      </c>
      <c r="F7" s="637">
        <v>44732</v>
      </c>
      <c r="G7" s="602">
        <v>65352.85</v>
      </c>
      <c r="H7" s="602">
        <v>5760853.7300000004</v>
      </c>
      <c r="I7" s="601" t="s">
        <v>20</v>
      </c>
      <c r="J7" s="601" t="s">
        <v>290</v>
      </c>
      <c r="K7" s="601" t="s">
        <v>662</v>
      </c>
      <c r="L7" s="601" t="s">
        <v>2420</v>
      </c>
      <c r="M7" s="601" t="s">
        <v>2419</v>
      </c>
      <c r="N7" s="601" t="s">
        <v>290</v>
      </c>
      <c r="O7" s="601" t="s">
        <v>741</v>
      </c>
      <c r="P7" s="601" t="s">
        <v>290</v>
      </c>
      <c r="Q7" s="601" t="s">
        <v>290</v>
      </c>
      <c r="R7" s="601" t="s">
        <v>1168</v>
      </c>
      <c r="S7" s="637"/>
      <c r="T7" s="601" t="s">
        <v>290</v>
      </c>
      <c r="U7" s="637">
        <v>44732</v>
      </c>
      <c r="V7" s="601" t="s">
        <v>741</v>
      </c>
    </row>
    <row r="8" spans="1:22" ht="14.5">
      <c r="A8" s="601" t="s">
        <v>1162</v>
      </c>
      <c r="B8" s="601" t="s">
        <v>1163</v>
      </c>
      <c r="C8" s="601" t="s">
        <v>1171</v>
      </c>
      <c r="D8" s="601" t="s">
        <v>1424</v>
      </c>
      <c r="E8" s="601" t="s">
        <v>2421</v>
      </c>
      <c r="F8" s="637">
        <v>44732</v>
      </c>
      <c r="G8" s="602">
        <v>93087.96</v>
      </c>
      <c r="H8" s="602">
        <v>8205703.6699999999</v>
      </c>
      <c r="I8" s="601" t="s">
        <v>20</v>
      </c>
      <c r="J8" s="601" t="s">
        <v>290</v>
      </c>
      <c r="K8" s="601" t="s">
        <v>662</v>
      </c>
      <c r="L8" s="601" t="s">
        <v>2422</v>
      </c>
      <c r="M8" s="601" t="s">
        <v>2421</v>
      </c>
      <c r="N8" s="601" t="s">
        <v>290</v>
      </c>
      <c r="O8" s="601" t="s">
        <v>741</v>
      </c>
      <c r="P8" s="601" t="s">
        <v>290</v>
      </c>
      <c r="Q8" s="601" t="s">
        <v>290</v>
      </c>
      <c r="R8" s="601" t="s">
        <v>1168</v>
      </c>
      <c r="S8" s="637"/>
      <c r="T8" s="601" t="s">
        <v>290</v>
      </c>
      <c r="U8" s="637">
        <v>44732</v>
      </c>
      <c r="V8" s="601" t="s">
        <v>741</v>
      </c>
    </row>
    <row r="9" spans="1:22" ht="14.5">
      <c r="A9" s="601" t="s">
        <v>1162</v>
      </c>
      <c r="B9" s="601" t="s">
        <v>1163</v>
      </c>
      <c r="C9" s="601" t="s">
        <v>1171</v>
      </c>
      <c r="D9" s="601" t="s">
        <v>1424</v>
      </c>
      <c r="E9" s="601" t="s">
        <v>2423</v>
      </c>
      <c r="F9" s="637">
        <v>44732</v>
      </c>
      <c r="G9" s="602">
        <v>19911.98</v>
      </c>
      <c r="H9" s="602">
        <v>1755241.04</v>
      </c>
      <c r="I9" s="601" t="s">
        <v>20</v>
      </c>
      <c r="J9" s="601" t="s">
        <v>290</v>
      </c>
      <c r="K9" s="601" t="s">
        <v>662</v>
      </c>
      <c r="L9" s="601" t="s">
        <v>2424</v>
      </c>
      <c r="M9" s="601" t="s">
        <v>2423</v>
      </c>
      <c r="N9" s="601" t="s">
        <v>290</v>
      </c>
      <c r="O9" s="601" t="s">
        <v>741</v>
      </c>
      <c r="P9" s="601" t="s">
        <v>290</v>
      </c>
      <c r="Q9" s="601" t="s">
        <v>290</v>
      </c>
      <c r="R9" s="601" t="s">
        <v>1168</v>
      </c>
      <c r="S9" s="637"/>
      <c r="T9" s="601" t="s">
        <v>290</v>
      </c>
      <c r="U9" s="637">
        <v>44732</v>
      </c>
      <c r="V9" s="601" t="s">
        <v>741</v>
      </c>
    </row>
    <row r="10" spans="1:22" ht="14.5">
      <c r="A10" s="601" t="s">
        <v>1162</v>
      </c>
      <c r="B10" s="601" t="s">
        <v>1163</v>
      </c>
      <c r="C10" s="601" t="s">
        <v>1171</v>
      </c>
      <c r="D10" s="601" t="s">
        <v>1424</v>
      </c>
      <c r="E10" s="601" t="s">
        <v>2425</v>
      </c>
      <c r="F10" s="637">
        <v>44732</v>
      </c>
      <c r="G10" s="602">
        <v>36295.26</v>
      </c>
      <c r="H10" s="602">
        <v>3199427.17</v>
      </c>
      <c r="I10" s="601" t="s">
        <v>20</v>
      </c>
      <c r="J10" s="601" t="s">
        <v>290</v>
      </c>
      <c r="K10" s="601" t="s">
        <v>662</v>
      </c>
      <c r="L10" s="601" t="s">
        <v>2426</v>
      </c>
      <c r="M10" s="601" t="s">
        <v>2425</v>
      </c>
      <c r="N10" s="601" t="s">
        <v>290</v>
      </c>
      <c r="O10" s="601" t="s">
        <v>741</v>
      </c>
      <c r="P10" s="601" t="s">
        <v>290</v>
      </c>
      <c r="Q10" s="601" t="s">
        <v>290</v>
      </c>
      <c r="R10" s="601" t="s">
        <v>1168</v>
      </c>
      <c r="S10" s="637"/>
      <c r="T10" s="601" t="s">
        <v>290</v>
      </c>
      <c r="U10" s="637">
        <v>44732</v>
      </c>
      <c r="V10" s="601" t="s">
        <v>741</v>
      </c>
    </row>
    <row r="11" spans="1:22" ht="14.5">
      <c r="A11" s="601" t="s">
        <v>1162</v>
      </c>
      <c r="B11" s="601" t="s">
        <v>1163</v>
      </c>
      <c r="C11" s="601" t="s">
        <v>1171</v>
      </c>
      <c r="D11" s="601" t="s">
        <v>1424</v>
      </c>
      <c r="E11" s="601" t="s">
        <v>2427</v>
      </c>
      <c r="F11" s="637">
        <v>44732</v>
      </c>
      <c r="G11" s="602">
        <v>42848.57</v>
      </c>
      <c r="H11" s="602">
        <v>3777101.45</v>
      </c>
      <c r="I11" s="601" t="s">
        <v>20</v>
      </c>
      <c r="J11" s="601" t="s">
        <v>290</v>
      </c>
      <c r="K11" s="601" t="s">
        <v>662</v>
      </c>
      <c r="L11" s="601" t="s">
        <v>2428</v>
      </c>
      <c r="M11" s="601" t="s">
        <v>2427</v>
      </c>
      <c r="N11" s="601" t="s">
        <v>290</v>
      </c>
      <c r="O11" s="601" t="s">
        <v>741</v>
      </c>
      <c r="P11" s="601" t="s">
        <v>290</v>
      </c>
      <c r="Q11" s="601" t="s">
        <v>290</v>
      </c>
      <c r="R11" s="601" t="s">
        <v>1168</v>
      </c>
      <c r="S11" s="637"/>
      <c r="T11" s="601" t="s">
        <v>290</v>
      </c>
      <c r="U11" s="637">
        <v>44732</v>
      </c>
      <c r="V11" s="601" t="s">
        <v>741</v>
      </c>
    </row>
    <row r="12" spans="1:22" ht="14.5">
      <c r="A12" s="601" t="s">
        <v>1162</v>
      </c>
      <c r="B12" s="601" t="s">
        <v>1163</v>
      </c>
      <c r="C12" s="601" t="s">
        <v>1171</v>
      </c>
      <c r="D12" s="601" t="s">
        <v>1424</v>
      </c>
      <c r="E12" s="601" t="s">
        <v>2429</v>
      </c>
      <c r="F12" s="637">
        <v>44732</v>
      </c>
      <c r="G12" s="602">
        <v>2442.23</v>
      </c>
      <c r="H12" s="602">
        <v>215282.57</v>
      </c>
      <c r="I12" s="601" t="s">
        <v>20</v>
      </c>
      <c r="J12" s="601" t="s">
        <v>290</v>
      </c>
      <c r="K12" s="601" t="s">
        <v>662</v>
      </c>
      <c r="L12" s="601" t="s">
        <v>2430</v>
      </c>
      <c r="M12" s="601" t="s">
        <v>2429</v>
      </c>
      <c r="N12" s="601" t="s">
        <v>290</v>
      </c>
      <c r="O12" s="601" t="s">
        <v>741</v>
      </c>
      <c r="P12" s="601" t="s">
        <v>290</v>
      </c>
      <c r="Q12" s="601" t="s">
        <v>290</v>
      </c>
      <c r="R12" s="601" t="s">
        <v>1168</v>
      </c>
      <c r="S12" s="637"/>
      <c r="T12" s="601" t="s">
        <v>290</v>
      </c>
      <c r="U12" s="637">
        <v>44732</v>
      </c>
      <c r="V12" s="601" t="s">
        <v>741</v>
      </c>
    </row>
    <row r="13" spans="1:22" ht="14.5">
      <c r="A13" s="601" t="s">
        <v>1162</v>
      </c>
      <c r="B13" s="601" t="s">
        <v>1163</v>
      </c>
      <c r="C13" s="601" t="s">
        <v>1171</v>
      </c>
      <c r="D13" s="601" t="s">
        <v>1424</v>
      </c>
      <c r="E13" s="601" t="s">
        <v>2431</v>
      </c>
      <c r="F13" s="637">
        <v>44735</v>
      </c>
      <c r="G13" s="602">
        <v>5227.8</v>
      </c>
      <c r="H13" s="602">
        <v>460830.57</v>
      </c>
      <c r="I13" s="601" t="s">
        <v>20</v>
      </c>
      <c r="J13" s="601" t="s">
        <v>290</v>
      </c>
      <c r="K13" s="601" t="s">
        <v>662</v>
      </c>
      <c r="L13" s="601" t="s">
        <v>2432</v>
      </c>
      <c r="M13" s="601" t="s">
        <v>2431</v>
      </c>
      <c r="N13" s="601" t="s">
        <v>290</v>
      </c>
      <c r="O13" s="601" t="s">
        <v>741</v>
      </c>
      <c r="P13" s="601" t="s">
        <v>290</v>
      </c>
      <c r="Q13" s="601" t="s">
        <v>290</v>
      </c>
      <c r="R13" s="601" t="s">
        <v>1168</v>
      </c>
      <c r="S13" s="637"/>
      <c r="T13" s="601" t="s">
        <v>290</v>
      </c>
      <c r="U13" s="637">
        <v>44735</v>
      </c>
      <c r="V13" s="601" t="s">
        <v>741</v>
      </c>
    </row>
    <row r="14" spans="1:22" ht="14.5">
      <c r="A14" s="601" t="s">
        <v>1162</v>
      </c>
      <c r="B14" s="601" t="s">
        <v>1163</v>
      </c>
      <c r="C14" s="601" t="s">
        <v>1171</v>
      </c>
      <c r="D14" s="601" t="s">
        <v>1424</v>
      </c>
      <c r="E14" s="601" t="s">
        <v>2433</v>
      </c>
      <c r="F14" s="637">
        <v>44734</v>
      </c>
      <c r="G14" s="602">
        <v>12098.42</v>
      </c>
      <c r="H14" s="602">
        <v>1066475.72</v>
      </c>
      <c r="I14" s="601" t="s">
        <v>20</v>
      </c>
      <c r="J14" s="601" t="s">
        <v>290</v>
      </c>
      <c r="K14" s="601" t="s">
        <v>662</v>
      </c>
      <c r="L14" s="601" t="s">
        <v>2434</v>
      </c>
      <c r="M14" s="601" t="s">
        <v>2433</v>
      </c>
      <c r="N14" s="601" t="s">
        <v>290</v>
      </c>
      <c r="O14" s="601" t="s">
        <v>741</v>
      </c>
      <c r="P14" s="601" t="s">
        <v>290</v>
      </c>
      <c r="Q14" s="601" t="s">
        <v>290</v>
      </c>
      <c r="R14" s="601" t="s">
        <v>1168</v>
      </c>
      <c r="S14" s="637"/>
      <c r="T14" s="601" t="s">
        <v>290</v>
      </c>
      <c r="U14" s="637">
        <v>44734</v>
      </c>
      <c r="V14" s="601" t="s">
        <v>741</v>
      </c>
    </row>
    <row r="15" spans="1:22" ht="14.5">
      <c r="A15" s="601" t="s">
        <v>1162</v>
      </c>
      <c r="B15" s="601" t="s">
        <v>1163</v>
      </c>
      <c r="C15" s="601" t="s">
        <v>1171</v>
      </c>
      <c r="D15" s="601" t="s">
        <v>1424</v>
      </c>
      <c r="E15" s="601" t="s">
        <v>2435</v>
      </c>
      <c r="F15" s="637">
        <v>44733</v>
      </c>
      <c r="G15" s="602">
        <v>94266.85</v>
      </c>
      <c r="H15" s="602">
        <v>8309622.8300000001</v>
      </c>
      <c r="I15" s="601" t="s">
        <v>20</v>
      </c>
      <c r="J15" s="601" t="s">
        <v>290</v>
      </c>
      <c r="K15" s="601" t="s">
        <v>662</v>
      </c>
      <c r="L15" s="601" t="s">
        <v>2436</v>
      </c>
      <c r="M15" s="601" t="s">
        <v>2435</v>
      </c>
      <c r="N15" s="601" t="s">
        <v>290</v>
      </c>
      <c r="O15" s="601" t="s">
        <v>741</v>
      </c>
      <c r="P15" s="601" t="s">
        <v>290</v>
      </c>
      <c r="Q15" s="601" t="s">
        <v>290</v>
      </c>
      <c r="R15" s="601" t="s">
        <v>1168</v>
      </c>
      <c r="S15" s="637"/>
      <c r="T15" s="601" t="s">
        <v>290</v>
      </c>
      <c r="U15" s="637">
        <v>44733</v>
      </c>
      <c r="V15" s="601" t="s">
        <v>741</v>
      </c>
    </row>
    <row r="16" spans="1:22" ht="14.5">
      <c r="A16" s="601" t="s">
        <v>1162</v>
      </c>
      <c r="B16" s="601" t="s">
        <v>1163</v>
      </c>
      <c r="C16" s="601" t="s">
        <v>1171</v>
      </c>
      <c r="D16" s="601" t="s">
        <v>1424</v>
      </c>
      <c r="E16" s="601" t="s">
        <v>2437</v>
      </c>
      <c r="F16" s="637">
        <v>44733</v>
      </c>
      <c r="G16" s="602">
        <v>132439.82</v>
      </c>
      <c r="H16" s="602">
        <v>11674570.130000001</v>
      </c>
      <c r="I16" s="601" t="s">
        <v>20</v>
      </c>
      <c r="J16" s="601" t="s">
        <v>290</v>
      </c>
      <c r="K16" s="601" t="s">
        <v>662</v>
      </c>
      <c r="L16" s="601" t="s">
        <v>2438</v>
      </c>
      <c r="M16" s="601" t="s">
        <v>2437</v>
      </c>
      <c r="N16" s="601" t="s">
        <v>290</v>
      </c>
      <c r="O16" s="601" t="s">
        <v>741</v>
      </c>
      <c r="P16" s="601" t="s">
        <v>290</v>
      </c>
      <c r="Q16" s="601" t="s">
        <v>290</v>
      </c>
      <c r="R16" s="601" t="s">
        <v>1168</v>
      </c>
      <c r="S16" s="637"/>
      <c r="T16" s="601" t="s">
        <v>290</v>
      </c>
      <c r="U16" s="637">
        <v>44733</v>
      </c>
      <c r="V16" s="601" t="s">
        <v>741</v>
      </c>
    </row>
    <row r="17" spans="1:22" ht="14.5">
      <c r="A17" s="601" t="s">
        <v>1162</v>
      </c>
      <c r="B17" s="601" t="s">
        <v>1163</v>
      </c>
      <c r="C17" s="601" t="s">
        <v>1171</v>
      </c>
      <c r="D17" s="601" t="s">
        <v>1424</v>
      </c>
      <c r="E17" s="601" t="s">
        <v>2439</v>
      </c>
      <c r="F17" s="637">
        <v>44721</v>
      </c>
      <c r="G17" s="602">
        <v>42164.88</v>
      </c>
      <c r="H17" s="602">
        <v>3716834.17</v>
      </c>
      <c r="I17" s="601" t="s">
        <v>20</v>
      </c>
      <c r="J17" s="601" t="s">
        <v>290</v>
      </c>
      <c r="K17" s="601" t="s">
        <v>662</v>
      </c>
      <c r="L17" s="601" t="s">
        <v>2440</v>
      </c>
      <c r="M17" s="601" t="s">
        <v>2439</v>
      </c>
      <c r="N17" s="601" t="s">
        <v>290</v>
      </c>
      <c r="O17" s="601" t="s">
        <v>741</v>
      </c>
      <c r="P17" s="601" t="s">
        <v>290</v>
      </c>
      <c r="Q17" s="601" t="s">
        <v>290</v>
      </c>
      <c r="R17" s="601" t="s">
        <v>1168</v>
      </c>
      <c r="S17" s="637"/>
      <c r="T17" s="601" t="s">
        <v>290</v>
      </c>
      <c r="U17" s="637">
        <v>44721</v>
      </c>
      <c r="V17" s="601" t="s">
        <v>741</v>
      </c>
    </row>
    <row r="18" spans="1:22" ht="14.5">
      <c r="A18" s="601" t="s">
        <v>1162</v>
      </c>
      <c r="B18" s="601" t="s">
        <v>1163</v>
      </c>
      <c r="C18" s="601" t="s">
        <v>1171</v>
      </c>
      <c r="D18" s="601" t="s">
        <v>1424</v>
      </c>
      <c r="E18" s="601" t="s">
        <v>2441</v>
      </c>
      <c r="F18" s="637">
        <v>44731</v>
      </c>
      <c r="G18" s="602">
        <v>34884.17</v>
      </c>
      <c r="H18" s="602">
        <v>3075039.59</v>
      </c>
      <c r="I18" s="601" t="s">
        <v>20</v>
      </c>
      <c r="J18" s="601" t="s">
        <v>290</v>
      </c>
      <c r="K18" s="601" t="s">
        <v>662</v>
      </c>
      <c r="L18" s="601" t="s">
        <v>2442</v>
      </c>
      <c r="M18" s="601" t="s">
        <v>2441</v>
      </c>
      <c r="N18" s="601" t="s">
        <v>290</v>
      </c>
      <c r="O18" s="601" t="s">
        <v>741</v>
      </c>
      <c r="P18" s="601" t="s">
        <v>290</v>
      </c>
      <c r="Q18" s="601" t="s">
        <v>290</v>
      </c>
      <c r="R18" s="601" t="s">
        <v>1168</v>
      </c>
      <c r="S18" s="637"/>
      <c r="T18" s="601" t="s">
        <v>290</v>
      </c>
      <c r="U18" s="637">
        <v>44731</v>
      </c>
      <c r="V18" s="601" t="s">
        <v>741</v>
      </c>
    </row>
    <row r="19" spans="1:22" ht="14.5">
      <c r="A19" s="601" t="s">
        <v>1162</v>
      </c>
      <c r="B19" s="601" t="s">
        <v>1163</v>
      </c>
      <c r="C19" s="601" t="s">
        <v>1171</v>
      </c>
      <c r="D19" s="601" t="s">
        <v>1424</v>
      </c>
      <c r="E19" s="601" t="s">
        <v>2443</v>
      </c>
      <c r="F19" s="637">
        <v>44731</v>
      </c>
      <c r="G19" s="602">
        <v>26595.3</v>
      </c>
      <c r="H19" s="602">
        <v>2344375.7000000002</v>
      </c>
      <c r="I19" s="601" t="s">
        <v>20</v>
      </c>
      <c r="J19" s="601" t="s">
        <v>290</v>
      </c>
      <c r="K19" s="601" t="s">
        <v>662</v>
      </c>
      <c r="L19" s="601" t="s">
        <v>2444</v>
      </c>
      <c r="M19" s="601" t="s">
        <v>2443</v>
      </c>
      <c r="N19" s="601" t="s">
        <v>290</v>
      </c>
      <c r="O19" s="601" t="s">
        <v>741</v>
      </c>
      <c r="P19" s="601" t="s">
        <v>290</v>
      </c>
      <c r="Q19" s="601" t="s">
        <v>290</v>
      </c>
      <c r="R19" s="601" t="s">
        <v>1168</v>
      </c>
      <c r="S19" s="637"/>
      <c r="T19" s="601" t="s">
        <v>290</v>
      </c>
      <c r="U19" s="637">
        <v>44731</v>
      </c>
      <c r="V19" s="601" t="s">
        <v>741</v>
      </c>
    </row>
    <row r="20" spans="1:22" ht="14.5">
      <c r="A20" s="601" t="s">
        <v>1162</v>
      </c>
      <c r="B20" s="601" t="s">
        <v>1163</v>
      </c>
      <c r="C20" s="601" t="s">
        <v>1171</v>
      </c>
      <c r="D20" s="601" t="s">
        <v>1424</v>
      </c>
      <c r="E20" s="601" t="s">
        <v>2445</v>
      </c>
      <c r="F20" s="637">
        <v>44732</v>
      </c>
      <c r="G20" s="602">
        <v>170626.8</v>
      </c>
      <c r="H20" s="602">
        <v>15040752.42</v>
      </c>
      <c r="I20" s="601" t="s">
        <v>20</v>
      </c>
      <c r="J20" s="601" t="s">
        <v>290</v>
      </c>
      <c r="K20" s="601" t="s">
        <v>662</v>
      </c>
      <c r="L20" s="601" t="s">
        <v>2446</v>
      </c>
      <c r="M20" s="601" t="s">
        <v>2445</v>
      </c>
      <c r="N20" s="601" t="s">
        <v>290</v>
      </c>
      <c r="O20" s="601" t="s">
        <v>741</v>
      </c>
      <c r="P20" s="601" t="s">
        <v>290</v>
      </c>
      <c r="Q20" s="601" t="s">
        <v>290</v>
      </c>
      <c r="R20" s="601" t="s">
        <v>1168</v>
      </c>
      <c r="S20" s="637"/>
      <c r="T20" s="601" t="s">
        <v>290</v>
      </c>
      <c r="U20" s="637">
        <v>44732</v>
      </c>
      <c r="V20" s="601" t="s">
        <v>741</v>
      </c>
    </row>
    <row r="21" spans="1:22" ht="14.5">
      <c r="A21" s="601" t="s">
        <v>1162</v>
      </c>
      <c r="B21" s="601" t="s">
        <v>1163</v>
      </c>
      <c r="C21" s="601" t="s">
        <v>1171</v>
      </c>
      <c r="D21" s="601" t="s">
        <v>1424</v>
      </c>
      <c r="E21" s="601" t="s">
        <v>2447</v>
      </c>
      <c r="F21" s="637">
        <v>44732</v>
      </c>
      <c r="G21" s="602">
        <v>253523.85</v>
      </c>
      <c r="H21" s="602">
        <v>22348127.379999999</v>
      </c>
      <c r="I21" s="601" t="s">
        <v>20</v>
      </c>
      <c r="J21" s="601" t="s">
        <v>290</v>
      </c>
      <c r="K21" s="601" t="s">
        <v>662</v>
      </c>
      <c r="L21" s="601" t="s">
        <v>2448</v>
      </c>
      <c r="M21" s="601" t="s">
        <v>2447</v>
      </c>
      <c r="N21" s="601" t="s">
        <v>290</v>
      </c>
      <c r="O21" s="601" t="s">
        <v>741</v>
      </c>
      <c r="P21" s="601" t="s">
        <v>290</v>
      </c>
      <c r="Q21" s="601" t="s">
        <v>290</v>
      </c>
      <c r="R21" s="601" t="s">
        <v>1168</v>
      </c>
      <c r="S21" s="637"/>
      <c r="T21" s="601" t="s">
        <v>290</v>
      </c>
      <c r="U21" s="637">
        <v>44732</v>
      </c>
      <c r="V21" s="601" t="s">
        <v>741</v>
      </c>
    </row>
    <row r="22" spans="1:22" ht="14.5">
      <c r="A22" s="601" t="s">
        <v>1162</v>
      </c>
      <c r="B22" s="601" t="s">
        <v>1163</v>
      </c>
      <c r="C22" s="601" t="s">
        <v>1171</v>
      </c>
      <c r="D22" s="601" t="s">
        <v>1424</v>
      </c>
      <c r="E22" s="601" t="s">
        <v>2449</v>
      </c>
      <c r="F22" s="637">
        <v>44732</v>
      </c>
      <c r="G22" s="602">
        <v>122669.44</v>
      </c>
      <c r="H22" s="602">
        <v>10813311.140000001</v>
      </c>
      <c r="I22" s="601" t="s">
        <v>20</v>
      </c>
      <c r="J22" s="601" t="s">
        <v>290</v>
      </c>
      <c r="K22" s="601" t="s">
        <v>662</v>
      </c>
      <c r="L22" s="601" t="s">
        <v>2450</v>
      </c>
      <c r="M22" s="601" t="s">
        <v>2449</v>
      </c>
      <c r="N22" s="601" t="s">
        <v>290</v>
      </c>
      <c r="O22" s="601" t="s">
        <v>741</v>
      </c>
      <c r="P22" s="601" t="s">
        <v>290</v>
      </c>
      <c r="Q22" s="601" t="s">
        <v>290</v>
      </c>
      <c r="R22" s="601" t="s">
        <v>1168</v>
      </c>
      <c r="S22" s="637"/>
      <c r="T22" s="601" t="s">
        <v>290</v>
      </c>
      <c r="U22" s="637">
        <v>44732</v>
      </c>
      <c r="V22" s="601" t="s">
        <v>741</v>
      </c>
    </row>
    <row r="23" spans="1:22" ht="14.5">
      <c r="A23" s="601" t="s">
        <v>1162</v>
      </c>
      <c r="B23" s="601" t="s">
        <v>1163</v>
      </c>
      <c r="C23" s="601" t="s">
        <v>1171</v>
      </c>
      <c r="D23" s="601" t="s">
        <v>1424</v>
      </c>
      <c r="E23" s="601" t="s">
        <v>2451</v>
      </c>
      <c r="F23" s="637">
        <v>44732</v>
      </c>
      <c r="G23" s="602">
        <v>153959</v>
      </c>
      <c r="H23" s="602">
        <v>13571485.85</v>
      </c>
      <c r="I23" s="601" t="s">
        <v>20</v>
      </c>
      <c r="J23" s="601" t="s">
        <v>290</v>
      </c>
      <c r="K23" s="601" t="s">
        <v>662</v>
      </c>
      <c r="L23" s="601" t="s">
        <v>2452</v>
      </c>
      <c r="M23" s="601" t="s">
        <v>2451</v>
      </c>
      <c r="N23" s="601" t="s">
        <v>290</v>
      </c>
      <c r="O23" s="601" t="s">
        <v>741</v>
      </c>
      <c r="P23" s="601" t="s">
        <v>290</v>
      </c>
      <c r="Q23" s="601" t="s">
        <v>290</v>
      </c>
      <c r="R23" s="601" t="s">
        <v>1168</v>
      </c>
      <c r="S23" s="637"/>
      <c r="T23" s="601" t="s">
        <v>290</v>
      </c>
      <c r="U23" s="637">
        <v>44732</v>
      </c>
      <c r="V23" s="601" t="s">
        <v>741</v>
      </c>
    </row>
    <row r="24" spans="1:22" ht="14.5">
      <c r="A24" s="601" t="s">
        <v>1162</v>
      </c>
      <c r="B24" s="601" t="s">
        <v>1163</v>
      </c>
      <c r="C24" s="601" t="s">
        <v>1171</v>
      </c>
      <c r="D24" s="601" t="s">
        <v>1424</v>
      </c>
      <c r="E24" s="601" t="s">
        <v>2453</v>
      </c>
      <c r="F24" s="637">
        <v>44732</v>
      </c>
      <c r="G24" s="602">
        <v>9075.35</v>
      </c>
      <c r="H24" s="602">
        <v>799992.1</v>
      </c>
      <c r="I24" s="601" t="s">
        <v>20</v>
      </c>
      <c r="J24" s="601" t="s">
        <v>290</v>
      </c>
      <c r="K24" s="601" t="s">
        <v>662</v>
      </c>
      <c r="L24" s="601" t="s">
        <v>2394</v>
      </c>
      <c r="M24" s="601" t="s">
        <v>2453</v>
      </c>
      <c r="N24" s="601" t="s">
        <v>290</v>
      </c>
      <c r="O24" s="601" t="s">
        <v>741</v>
      </c>
      <c r="P24" s="601" t="s">
        <v>290</v>
      </c>
      <c r="Q24" s="601" t="s">
        <v>290</v>
      </c>
      <c r="R24" s="601" t="s">
        <v>1168</v>
      </c>
      <c r="S24" s="637"/>
      <c r="T24" s="601" t="s">
        <v>290</v>
      </c>
      <c r="U24" s="637">
        <v>44732</v>
      </c>
      <c r="V24" s="601" t="s">
        <v>741</v>
      </c>
    </row>
    <row r="25" spans="1:22" ht="14.5">
      <c r="A25" s="601" t="s">
        <v>1162</v>
      </c>
      <c r="B25" s="601" t="s">
        <v>1163</v>
      </c>
      <c r="C25" s="601" t="s">
        <v>1171</v>
      </c>
      <c r="D25" s="601" t="s">
        <v>1424</v>
      </c>
      <c r="E25" s="601" t="s">
        <v>2454</v>
      </c>
      <c r="F25" s="637">
        <v>44732</v>
      </c>
      <c r="G25" s="602">
        <v>14542.43</v>
      </c>
      <c r="H25" s="602">
        <v>1281915.2</v>
      </c>
      <c r="I25" s="601" t="s">
        <v>20</v>
      </c>
      <c r="J25" s="601" t="s">
        <v>290</v>
      </c>
      <c r="K25" s="601" t="s">
        <v>662</v>
      </c>
      <c r="L25" s="601" t="s">
        <v>2395</v>
      </c>
      <c r="M25" s="601" t="s">
        <v>2454</v>
      </c>
      <c r="N25" s="601" t="s">
        <v>290</v>
      </c>
      <c r="O25" s="601" t="s">
        <v>741</v>
      </c>
      <c r="P25" s="601" t="s">
        <v>290</v>
      </c>
      <c r="Q25" s="601" t="s">
        <v>290</v>
      </c>
      <c r="R25" s="601" t="s">
        <v>1168</v>
      </c>
      <c r="S25" s="637"/>
      <c r="T25" s="601" t="s">
        <v>290</v>
      </c>
      <c r="U25" s="637">
        <v>44732</v>
      </c>
      <c r="V25" s="601" t="s">
        <v>741</v>
      </c>
    </row>
    <row r="26" spans="1:22" ht="14.5">
      <c r="A26" s="601" t="s">
        <v>1162</v>
      </c>
      <c r="B26" s="601" t="s">
        <v>1163</v>
      </c>
      <c r="C26" s="601" t="s">
        <v>1171</v>
      </c>
      <c r="D26" s="601" t="s">
        <v>1424</v>
      </c>
      <c r="E26" s="601" t="s">
        <v>2455</v>
      </c>
      <c r="F26" s="637">
        <v>44732</v>
      </c>
      <c r="G26" s="602">
        <v>26788.69</v>
      </c>
      <c r="H26" s="602">
        <v>2361423.02</v>
      </c>
      <c r="I26" s="601" t="s">
        <v>20</v>
      </c>
      <c r="J26" s="601" t="s">
        <v>290</v>
      </c>
      <c r="K26" s="601" t="s">
        <v>662</v>
      </c>
      <c r="L26" s="601" t="s">
        <v>2396</v>
      </c>
      <c r="M26" s="601" t="s">
        <v>2455</v>
      </c>
      <c r="N26" s="601" t="s">
        <v>290</v>
      </c>
      <c r="O26" s="601" t="s">
        <v>741</v>
      </c>
      <c r="P26" s="601" t="s">
        <v>290</v>
      </c>
      <c r="Q26" s="601" t="s">
        <v>290</v>
      </c>
      <c r="R26" s="601" t="s">
        <v>1168</v>
      </c>
      <c r="S26" s="637"/>
      <c r="T26" s="601" t="s">
        <v>290</v>
      </c>
      <c r="U26" s="637">
        <v>44732</v>
      </c>
      <c r="V26" s="601" t="s">
        <v>741</v>
      </c>
    </row>
    <row r="27" spans="1:22" ht="14.5">
      <c r="A27" s="601" t="s">
        <v>1162</v>
      </c>
      <c r="B27" s="601" t="s">
        <v>1163</v>
      </c>
      <c r="C27" s="601" t="s">
        <v>1171</v>
      </c>
      <c r="D27" s="601" t="s">
        <v>1424</v>
      </c>
      <c r="E27" s="601" t="s">
        <v>2456</v>
      </c>
      <c r="F27" s="637">
        <v>44732</v>
      </c>
      <c r="G27" s="602">
        <v>33458.53</v>
      </c>
      <c r="H27" s="602">
        <v>2949369.42</v>
      </c>
      <c r="I27" s="601" t="s">
        <v>20</v>
      </c>
      <c r="J27" s="601" t="s">
        <v>290</v>
      </c>
      <c r="K27" s="601" t="s">
        <v>662</v>
      </c>
      <c r="L27" s="601" t="s">
        <v>2397</v>
      </c>
      <c r="M27" s="601" t="s">
        <v>2456</v>
      </c>
      <c r="N27" s="601" t="s">
        <v>290</v>
      </c>
      <c r="O27" s="601" t="s">
        <v>741</v>
      </c>
      <c r="P27" s="601" t="s">
        <v>290</v>
      </c>
      <c r="Q27" s="601" t="s">
        <v>290</v>
      </c>
      <c r="R27" s="601" t="s">
        <v>1168</v>
      </c>
      <c r="S27" s="637"/>
      <c r="T27" s="601" t="s">
        <v>290</v>
      </c>
      <c r="U27" s="637">
        <v>44732</v>
      </c>
      <c r="V27" s="601" t="s">
        <v>741</v>
      </c>
    </row>
    <row r="28" spans="1:22" ht="14.5">
      <c r="A28" s="601" t="s">
        <v>1162</v>
      </c>
      <c r="B28" s="601" t="s">
        <v>1163</v>
      </c>
      <c r="C28" s="601" t="s">
        <v>1171</v>
      </c>
      <c r="D28" s="601" t="s">
        <v>1424</v>
      </c>
      <c r="E28" s="601" t="s">
        <v>2457</v>
      </c>
      <c r="F28" s="637">
        <v>44733</v>
      </c>
      <c r="G28" s="602">
        <v>313188.34000000003</v>
      </c>
      <c r="H28" s="602">
        <v>27607552.170000002</v>
      </c>
      <c r="I28" s="601" t="s">
        <v>20</v>
      </c>
      <c r="J28" s="601" t="s">
        <v>290</v>
      </c>
      <c r="K28" s="601" t="s">
        <v>662</v>
      </c>
      <c r="L28" s="601" t="s">
        <v>2398</v>
      </c>
      <c r="M28" s="601" t="s">
        <v>2457</v>
      </c>
      <c r="N28" s="601" t="s">
        <v>290</v>
      </c>
      <c r="O28" s="601" t="s">
        <v>741</v>
      </c>
      <c r="P28" s="601" t="s">
        <v>290</v>
      </c>
      <c r="Q28" s="601" t="s">
        <v>290</v>
      </c>
      <c r="R28" s="601" t="s">
        <v>1168</v>
      </c>
      <c r="S28" s="637"/>
      <c r="T28" s="601" t="s">
        <v>290</v>
      </c>
      <c r="U28" s="637">
        <v>44733</v>
      </c>
      <c r="V28" s="601" t="s">
        <v>741</v>
      </c>
    </row>
    <row r="29" spans="1:22" ht="14.5">
      <c r="A29" s="601" t="s">
        <v>1162</v>
      </c>
      <c r="B29" s="601" t="s">
        <v>1163</v>
      </c>
      <c r="C29" s="601" t="s">
        <v>1171</v>
      </c>
      <c r="D29" s="601" t="s">
        <v>1424</v>
      </c>
      <c r="E29" s="601" t="s">
        <v>2458</v>
      </c>
      <c r="F29" s="637">
        <v>44735</v>
      </c>
      <c r="G29" s="602">
        <v>6525.36</v>
      </c>
      <c r="H29" s="602">
        <v>575210.48</v>
      </c>
      <c r="I29" s="601" t="s">
        <v>20</v>
      </c>
      <c r="J29" s="601" t="s">
        <v>290</v>
      </c>
      <c r="K29" s="601" t="s">
        <v>662</v>
      </c>
      <c r="L29" s="601" t="s">
        <v>2459</v>
      </c>
      <c r="M29" s="601" t="s">
        <v>2458</v>
      </c>
      <c r="N29" s="601" t="s">
        <v>290</v>
      </c>
      <c r="O29" s="601" t="s">
        <v>741</v>
      </c>
      <c r="P29" s="601" t="s">
        <v>290</v>
      </c>
      <c r="Q29" s="601" t="s">
        <v>290</v>
      </c>
      <c r="R29" s="601" t="s">
        <v>1168</v>
      </c>
      <c r="S29" s="637"/>
      <c r="T29" s="601" t="s">
        <v>290</v>
      </c>
      <c r="U29" s="637">
        <v>44735</v>
      </c>
      <c r="V29" s="601" t="s">
        <v>741</v>
      </c>
    </row>
    <row r="30" spans="1:22" ht="14.5">
      <c r="A30" s="601" t="s">
        <v>1162</v>
      </c>
      <c r="B30" s="601" t="s">
        <v>1163</v>
      </c>
      <c r="C30" s="601" t="s">
        <v>1171</v>
      </c>
      <c r="D30" s="601" t="s">
        <v>1424</v>
      </c>
      <c r="E30" s="601" t="s">
        <v>2460</v>
      </c>
      <c r="F30" s="637">
        <v>44738</v>
      </c>
      <c r="G30" s="602">
        <v>29050.92</v>
      </c>
      <c r="H30" s="602">
        <v>2560838.6</v>
      </c>
      <c r="I30" s="601" t="s">
        <v>20</v>
      </c>
      <c r="J30" s="601" t="s">
        <v>290</v>
      </c>
      <c r="K30" s="601" t="s">
        <v>662</v>
      </c>
      <c r="L30" s="601" t="s">
        <v>2461</v>
      </c>
      <c r="M30" s="601" t="s">
        <v>2460</v>
      </c>
      <c r="N30" s="601" t="s">
        <v>290</v>
      </c>
      <c r="O30" s="601" t="s">
        <v>741</v>
      </c>
      <c r="P30" s="601" t="s">
        <v>290</v>
      </c>
      <c r="Q30" s="601" t="s">
        <v>290</v>
      </c>
      <c r="R30" s="601" t="s">
        <v>1168</v>
      </c>
      <c r="S30" s="637"/>
      <c r="T30" s="601" t="s">
        <v>290</v>
      </c>
      <c r="U30" s="637">
        <v>44738</v>
      </c>
      <c r="V30" s="601" t="s">
        <v>741</v>
      </c>
    </row>
    <row r="31" spans="1:22" ht="14.5">
      <c r="A31" s="601" t="s">
        <v>1162</v>
      </c>
      <c r="B31" s="601" t="s">
        <v>1163</v>
      </c>
      <c r="C31" s="601" t="s">
        <v>1171</v>
      </c>
      <c r="D31" s="601" t="s">
        <v>1424</v>
      </c>
      <c r="E31" s="601" t="s">
        <v>2462</v>
      </c>
      <c r="F31" s="637">
        <v>44738</v>
      </c>
      <c r="G31" s="602">
        <v>104389.8</v>
      </c>
      <c r="H31" s="602">
        <v>9201960.8699999992</v>
      </c>
      <c r="I31" s="601" t="s">
        <v>20</v>
      </c>
      <c r="J31" s="601" t="s">
        <v>290</v>
      </c>
      <c r="K31" s="601" t="s">
        <v>662</v>
      </c>
      <c r="L31" s="601" t="s">
        <v>2463</v>
      </c>
      <c r="M31" s="601" t="s">
        <v>2462</v>
      </c>
      <c r="N31" s="601" t="s">
        <v>290</v>
      </c>
      <c r="O31" s="601" t="s">
        <v>741</v>
      </c>
      <c r="P31" s="601" t="s">
        <v>290</v>
      </c>
      <c r="Q31" s="601" t="s">
        <v>290</v>
      </c>
      <c r="R31" s="601" t="s">
        <v>1168</v>
      </c>
      <c r="S31" s="637"/>
      <c r="T31" s="601" t="s">
        <v>290</v>
      </c>
      <c r="U31" s="637">
        <v>44738</v>
      </c>
      <c r="V31" s="601" t="s">
        <v>741</v>
      </c>
    </row>
    <row r="32" spans="1:22" ht="14.5">
      <c r="A32" s="601" t="s">
        <v>1162</v>
      </c>
      <c r="B32" s="601" t="s">
        <v>1163</v>
      </c>
      <c r="C32" s="601" t="s">
        <v>1171</v>
      </c>
      <c r="D32" s="601" t="s">
        <v>1424</v>
      </c>
      <c r="E32" s="601" t="s">
        <v>2464</v>
      </c>
      <c r="F32" s="637">
        <v>44738</v>
      </c>
      <c r="G32" s="602">
        <v>9184.69</v>
      </c>
      <c r="H32" s="602">
        <v>809630.42</v>
      </c>
      <c r="I32" s="601" t="s">
        <v>20</v>
      </c>
      <c r="J32" s="601" t="s">
        <v>290</v>
      </c>
      <c r="K32" s="601" t="s">
        <v>662</v>
      </c>
      <c r="L32" s="601" t="s">
        <v>2465</v>
      </c>
      <c r="M32" s="601" t="s">
        <v>2464</v>
      </c>
      <c r="N32" s="601" t="s">
        <v>290</v>
      </c>
      <c r="O32" s="601" t="s">
        <v>741</v>
      </c>
      <c r="P32" s="601" t="s">
        <v>290</v>
      </c>
      <c r="Q32" s="601" t="s">
        <v>290</v>
      </c>
      <c r="R32" s="601" t="s">
        <v>1168</v>
      </c>
      <c r="S32" s="637"/>
      <c r="T32" s="601" t="s">
        <v>290</v>
      </c>
      <c r="U32" s="637">
        <v>44738</v>
      </c>
      <c r="V32" s="601" t="s">
        <v>741</v>
      </c>
    </row>
    <row r="33" spans="1:22" ht="14.5">
      <c r="A33" s="601" t="s">
        <v>1162</v>
      </c>
      <c r="B33" s="601" t="s">
        <v>1163</v>
      </c>
      <c r="C33" s="601" t="s">
        <v>1171</v>
      </c>
      <c r="D33" s="601" t="s">
        <v>1424</v>
      </c>
      <c r="E33" s="601" t="s">
        <v>2466</v>
      </c>
      <c r="F33" s="637">
        <v>44738</v>
      </c>
      <c r="G33" s="602">
        <v>14323.75</v>
      </c>
      <c r="H33" s="602">
        <v>1262638.56</v>
      </c>
      <c r="I33" s="601" t="s">
        <v>20</v>
      </c>
      <c r="J33" s="601" t="s">
        <v>290</v>
      </c>
      <c r="K33" s="601" t="s">
        <v>662</v>
      </c>
      <c r="L33" s="601" t="s">
        <v>2467</v>
      </c>
      <c r="M33" s="601" t="s">
        <v>2466</v>
      </c>
      <c r="N33" s="601" t="s">
        <v>290</v>
      </c>
      <c r="O33" s="601" t="s">
        <v>741</v>
      </c>
      <c r="P33" s="601" t="s">
        <v>290</v>
      </c>
      <c r="Q33" s="601" t="s">
        <v>290</v>
      </c>
      <c r="R33" s="601" t="s">
        <v>1168</v>
      </c>
      <c r="S33" s="637"/>
      <c r="T33" s="601" t="s">
        <v>290</v>
      </c>
      <c r="U33" s="637">
        <v>44738</v>
      </c>
      <c r="V33" s="601" t="s">
        <v>741</v>
      </c>
    </row>
    <row r="34" spans="1:22" ht="14.5">
      <c r="A34" s="601" t="s">
        <v>1162</v>
      </c>
      <c r="B34" s="601" t="s">
        <v>1163</v>
      </c>
      <c r="C34" s="601" t="s">
        <v>1171</v>
      </c>
      <c r="D34" s="601" t="s">
        <v>1424</v>
      </c>
      <c r="E34" s="601" t="s">
        <v>2468</v>
      </c>
      <c r="F34" s="637">
        <v>44738</v>
      </c>
      <c r="G34" s="602">
        <v>27047.05</v>
      </c>
      <c r="H34" s="602">
        <v>2384197.46</v>
      </c>
      <c r="I34" s="601" t="s">
        <v>20</v>
      </c>
      <c r="J34" s="601" t="s">
        <v>290</v>
      </c>
      <c r="K34" s="601" t="s">
        <v>662</v>
      </c>
      <c r="L34" s="601" t="s">
        <v>2469</v>
      </c>
      <c r="M34" s="601" t="s">
        <v>2468</v>
      </c>
      <c r="N34" s="601" t="s">
        <v>290</v>
      </c>
      <c r="O34" s="601" t="s">
        <v>741</v>
      </c>
      <c r="P34" s="601" t="s">
        <v>290</v>
      </c>
      <c r="Q34" s="601" t="s">
        <v>290</v>
      </c>
      <c r="R34" s="601" t="s">
        <v>1168</v>
      </c>
      <c r="S34" s="637"/>
      <c r="T34" s="601" t="s">
        <v>290</v>
      </c>
      <c r="U34" s="637">
        <v>44738</v>
      </c>
      <c r="V34" s="601" t="s">
        <v>741</v>
      </c>
    </row>
    <row r="35" spans="1:22" ht="14.5">
      <c r="A35" s="601" t="s">
        <v>1162</v>
      </c>
      <c r="B35" s="601" t="s">
        <v>1163</v>
      </c>
      <c r="C35" s="601" t="s">
        <v>1171</v>
      </c>
      <c r="D35" s="601" t="s">
        <v>1424</v>
      </c>
      <c r="E35" s="601" t="s">
        <v>2470</v>
      </c>
      <c r="F35" s="637">
        <v>44738</v>
      </c>
      <c r="G35" s="602">
        <v>27116.720000000001</v>
      </c>
      <c r="H35" s="602">
        <v>2390338.87</v>
      </c>
      <c r="I35" s="601" t="s">
        <v>20</v>
      </c>
      <c r="J35" s="601" t="s">
        <v>290</v>
      </c>
      <c r="K35" s="601" t="s">
        <v>662</v>
      </c>
      <c r="L35" s="601" t="s">
        <v>2471</v>
      </c>
      <c r="M35" s="601" t="s">
        <v>2470</v>
      </c>
      <c r="N35" s="601" t="s">
        <v>290</v>
      </c>
      <c r="O35" s="601" t="s">
        <v>741</v>
      </c>
      <c r="P35" s="601" t="s">
        <v>290</v>
      </c>
      <c r="Q35" s="601" t="s">
        <v>290</v>
      </c>
      <c r="R35" s="601" t="s">
        <v>1168</v>
      </c>
      <c r="S35" s="637"/>
      <c r="T35" s="601" t="s">
        <v>290</v>
      </c>
      <c r="U35" s="637">
        <v>44738</v>
      </c>
      <c r="V35" s="601" t="s">
        <v>741</v>
      </c>
    </row>
    <row r="36" spans="1:22" ht="14.5">
      <c r="A36" s="601" t="s">
        <v>1162</v>
      </c>
      <c r="B36" s="601" t="s">
        <v>1163</v>
      </c>
      <c r="C36" s="601" t="s">
        <v>1171</v>
      </c>
      <c r="D36" s="601" t="s">
        <v>1424</v>
      </c>
      <c r="E36" s="601" t="s">
        <v>2472</v>
      </c>
      <c r="F36" s="637">
        <v>44738</v>
      </c>
      <c r="G36" s="602">
        <v>32474.46</v>
      </c>
      <c r="H36" s="602">
        <v>2862623.65</v>
      </c>
      <c r="I36" s="601" t="s">
        <v>20</v>
      </c>
      <c r="J36" s="601" t="s">
        <v>290</v>
      </c>
      <c r="K36" s="601" t="s">
        <v>662</v>
      </c>
      <c r="L36" s="601" t="s">
        <v>2473</v>
      </c>
      <c r="M36" s="601" t="s">
        <v>2472</v>
      </c>
      <c r="N36" s="601" t="s">
        <v>290</v>
      </c>
      <c r="O36" s="601" t="s">
        <v>741</v>
      </c>
      <c r="P36" s="601" t="s">
        <v>290</v>
      </c>
      <c r="Q36" s="601" t="s">
        <v>290</v>
      </c>
      <c r="R36" s="601" t="s">
        <v>1168</v>
      </c>
      <c r="S36" s="637"/>
      <c r="T36" s="601" t="s">
        <v>290</v>
      </c>
      <c r="U36" s="637">
        <v>44738</v>
      </c>
      <c r="V36" s="601" t="s">
        <v>741</v>
      </c>
    </row>
    <row r="37" spans="1:22" ht="14.5">
      <c r="A37" s="601" t="s">
        <v>1162</v>
      </c>
      <c r="B37" s="601" t="s">
        <v>1163</v>
      </c>
      <c r="C37" s="601" t="s">
        <v>1171</v>
      </c>
      <c r="D37" s="601" t="s">
        <v>1424</v>
      </c>
      <c r="E37" s="601" t="s">
        <v>2474</v>
      </c>
      <c r="F37" s="637">
        <v>44739</v>
      </c>
      <c r="G37" s="602">
        <v>69541.259999999995</v>
      </c>
      <c r="H37" s="602">
        <v>6130062.0700000003</v>
      </c>
      <c r="I37" s="601" t="s">
        <v>20</v>
      </c>
      <c r="J37" s="601" t="s">
        <v>290</v>
      </c>
      <c r="K37" s="601" t="s">
        <v>662</v>
      </c>
      <c r="L37" s="601" t="s">
        <v>2475</v>
      </c>
      <c r="M37" s="601" t="s">
        <v>2474</v>
      </c>
      <c r="N37" s="601" t="s">
        <v>290</v>
      </c>
      <c r="O37" s="601" t="s">
        <v>741</v>
      </c>
      <c r="P37" s="601" t="s">
        <v>290</v>
      </c>
      <c r="Q37" s="601" t="s">
        <v>290</v>
      </c>
      <c r="R37" s="601" t="s">
        <v>1168</v>
      </c>
      <c r="S37" s="637"/>
      <c r="T37" s="601" t="s">
        <v>290</v>
      </c>
      <c r="U37" s="637">
        <v>44739</v>
      </c>
      <c r="V37" s="601" t="s">
        <v>741</v>
      </c>
    </row>
    <row r="38" spans="1:22" ht="14.5">
      <c r="A38" s="601" t="s">
        <v>1162</v>
      </c>
      <c r="B38" s="601" t="s">
        <v>1163</v>
      </c>
      <c r="C38" s="601" t="s">
        <v>1171</v>
      </c>
      <c r="D38" s="601" t="s">
        <v>1424</v>
      </c>
      <c r="E38" s="601" t="s">
        <v>2476</v>
      </c>
      <c r="F38" s="637">
        <v>44739</v>
      </c>
      <c r="G38" s="602">
        <v>81350.149999999994</v>
      </c>
      <c r="H38" s="602">
        <v>7171015.7199999997</v>
      </c>
      <c r="I38" s="601" t="s">
        <v>20</v>
      </c>
      <c r="J38" s="601" t="s">
        <v>290</v>
      </c>
      <c r="K38" s="601" t="s">
        <v>662</v>
      </c>
      <c r="L38" s="601" t="s">
        <v>2477</v>
      </c>
      <c r="M38" s="601" t="s">
        <v>2476</v>
      </c>
      <c r="N38" s="601" t="s">
        <v>290</v>
      </c>
      <c r="O38" s="601" t="s">
        <v>741</v>
      </c>
      <c r="P38" s="601" t="s">
        <v>290</v>
      </c>
      <c r="Q38" s="601" t="s">
        <v>290</v>
      </c>
      <c r="R38" s="601" t="s">
        <v>1168</v>
      </c>
      <c r="S38" s="637"/>
      <c r="T38" s="601" t="s">
        <v>290</v>
      </c>
      <c r="U38" s="637">
        <v>44739</v>
      </c>
      <c r="V38" s="601" t="s">
        <v>741</v>
      </c>
    </row>
    <row r="39" spans="1:22" ht="14.5">
      <c r="A39" s="601" t="s">
        <v>1162</v>
      </c>
      <c r="B39" s="601" t="s">
        <v>1163</v>
      </c>
      <c r="C39" s="601" t="s">
        <v>1171</v>
      </c>
      <c r="D39" s="601" t="s">
        <v>1424</v>
      </c>
      <c r="E39" s="601" t="s">
        <v>2478</v>
      </c>
      <c r="F39" s="637">
        <v>44739</v>
      </c>
      <c r="G39" s="602">
        <v>528.96</v>
      </c>
      <c r="H39" s="602">
        <v>46627.82</v>
      </c>
      <c r="I39" s="601" t="s">
        <v>20</v>
      </c>
      <c r="J39" s="601" t="s">
        <v>290</v>
      </c>
      <c r="K39" s="601" t="s">
        <v>662</v>
      </c>
      <c r="L39" s="601" t="s">
        <v>2479</v>
      </c>
      <c r="M39" s="601" t="s">
        <v>2478</v>
      </c>
      <c r="N39" s="601" t="s">
        <v>290</v>
      </c>
      <c r="O39" s="601" t="s">
        <v>741</v>
      </c>
      <c r="P39" s="601" t="s">
        <v>290</v>
      </c>
      <c r="Q39" s="601" t="s">
        <v>290</v>
      </c>
      <c r="R39" s="601" t="s">
        <v>1168</v>
      </c>
      <c r="S39" s="637"/>
      <c r="T39" s="601" t="s">
        <v>290</v>
      </c>
      <c r="U39" s="637">
        <v>44739</v>
      </c>
      <c r="V39" s="601" t="s">
        <v>741</v>
      </c>
    </row>
    <row r="40" spans="1:22" ht="14.5">
      <c r="A40" s="601" t="s">
        <v>1162</v>
      </c>
      <c r="B40" s="601" t="s">
        <v>1163</v>
      </c>
      <c r="C40" s="601" t="s">
        <v>1171</v>
      </c>
      <c r="D40" s="601" t="s">
        <v>1424</v>
      </c>
      <c r="E40" s="601" t="s">
        <v>2480</v>
      </c>
      <c r="F40" s="637">
        <v>44739</v>
      </c>
      <c r="G40" s="602">
        <v>3306.03</v>
      </c>
      <c r="H40" s="602">
        <v>291426.53999999998</v>
      </c>
      <c r="I40" s="601" t="s">
        <v>20</v>
      </c>
      <c r="J40" s="601" t="s">
        <v>290</v>
      </c>
      <c r="K40" s="601" t="s">
        <v>662</v>
      </c>
      <c r="L40" s="601" t="s">
        <v>2481</v>
      </c>
      <c r="M40" s="601" t="s">
        <v>2480</v>
      </c>
      <c r="N40" s="601" t="s">
        <v>290</v>
      </c>
      <c r="O40" s="601" t="s">
        <v>741</v>
      </c>
      <c r="P40" s="601" t="s">
        <v>290</v>
      </c>
      <c r="Q40" s="601" t="s">
        <v>290</v>
      </c>
      <c r="R40" s="601" t="s">
        <v>1168</v>
      </c>
      <c r="S40" s="637"/>
      <c r="T40" s="601" t="s">
        <v>290</v>
      </c>
      <c r="U40" s="637">
        <v>44739</v>
      </c>
      <c r="V40" s="601" t="s">
        <v>741</v>
      </c>
    </row>
    <row r="41" spans="1:22" ht="14.5">
      <c r="A41" s="601" t="s">
        <v>1162</v>
      </c>
      <c r="B41" s="601" t="s">
        <v>1163</v>
      </c>
      <c r="C41" s="601" t="s">
        <v>1171</v>
      </c>
      <c r="D41" s="601" t="s">
        <v>1424</v>
      </c>
      <c r="E41" s="601" t="s">
        <v>2482</v>
      </c>
      <c r="F41" s="637">
        <v>44739</v>
      </c>
      <c r="G41" s="602">
        <v>175733.94</v>
      </c>
      <c r="H41" s="602">
        <v>15490946.810000001</v>
      </c>
      <c r="I41" s="601" t="s">
        <v>20</v>
      </c>
      <c r="J41" s="601" t="s">
        <v>290</v>
      </c>
      <c r="K41" s="601" t="s">
        <v>662</v>
      </c>
      <c r="L41" s="601" t="s">
        <v>2483</v>
      </c>
      <c r="M41" s="601" t="s">
        <v>2482</v>
      </c>
      <c r="N41" s="601" t="s">
        <v>290</v>
      </c>
      <c r="O41" s="601" t="s">
        <v>741</v>
      </c>
      <c r="P41" s="601" t="s">
        <v>290</v>
      </c>
      <c r="Q41" s="601" t="s">
        <v>290</v>
      </c>
      <c r="R41" s="601" t="s">
        <v>1168</v>
      </c>
      <c r="S41" s="637"/>
      <c r="T41" s="601" t="s">
        <v>290</v>
      </c>
      <c r="U41" s="637">
        <v>44739</v>
      </c>
      <c r="V41" s="601" t="s">
        <v>741</v>
      </c>
    </row>
    <row r="42" spans="1:22" ht="14.5">
      <c r="A42" s="601" t="s">
        <v>1162</v>
      </c>
      <c r="B42" s="601" t="s">
        <v>1163</v>
      </c>
      <c r="C42" s="601" t="s">
        <v>1171</v>
      </c>
      <c r="D42" s="601" t="s">
        <v>1424</v>
      </c>
      <c r="E42" s="601" t="s">
        <v>2484</v>
      </c>
      <c r="F42" s="637">
        <v>44738</v>
      </c>
      <c r="G42" s="602">
        <v>11372.75</v>
      </c>
      <c r="H42" s="602">
        <v>1002507.91</v>
      </c>
      <c r="I42" s="601" t="s">
        <v>20</v>
      </c>
      <c r="J42" s="601" t="s">
        <v>290</v>
      </c>
      <c r="K42" s="601" t="s">
        <v>662</v>
      </c>
      <c r="L42" s="601" t="s">
        <v>2485</v>
      </c>
      <c r="M42" s="601" t="s">
        <v>2484</v>
      </c>
      <c r="N42" s="601" t="s">
        <v>290</v>
      </c>
      <c r="O42" s="601" t="s">
        <v>741</v>
      </c>
      <c r="P42" s="601" t="s">
        <v>290</v>
      </c>
      <c r="Q42" s="601" t="s">
        <v>290</v>
      </c>
      <c r="R42" s="601" t="s">
        <v>1168</v>
      </c>
      <c r="S42" s="637"/>
      <c r="T42" s="601" t="s">
        <v>290</v>
      </c>
      <c r="U42" s="637">
        <v>44738</v>
      </c>
      <c r="V42" s="601" t="s">
        <v>741</v>
      </c>
    </row>
    <row r="43" spans="1:22" ht="14.5">
      <c r="A43" s="601" t="s">
        <v>1162</v>
      </c>
      <c r="B43" s="601" t="s">
        <v>1163</v>
      </c>
      <c r="C43" s="601" t="s">
        <v>1171</v>
      </c>
      <c r="D43" s="601" t="s">
        <v>1424</v>
      </c>
      <c r="E43" s="601" t="s">
        <v>2486</v>
      </c>
      <c r="F43" s="637">
        <v>44738</v>
      </c>
      <c r="G43" s="602">
        <v>16485.12</v>
      </c>
      <c r="H43" s="602">
        <v>1453163.33</v>
      </c>
      <c r="I43" s="601" t="s">
        <v>20</v>
      </c>
      <c r="J43" s="601" t="s">
        <v>290</v>
      </c>
      <c r="K43" s="601" t="s">
        <v>662</v>
      </c>
      <c r="L43" s="601" t="s">
        <v>2487</v>
      </c>
      <c r="M43" s="601" t="s">
        <v>2486</v>
      </c>
      <c r="N43" s="601" t="s">
        <v>290</v>
      </c>
      <c r="O43" s="601" t="s">
        <v>741</v>
      </c>
      <c r="P43" s="601" t="s">
        <v>290</v>
      </c>
      <c r="Q43" s="601" t="s">
        <v>290</v>
      </c>
      <c r="R43" s="601" t="s">
        <v>1168</v>
      </c>
      <c r="S43" s="637"/>
      <c r="T43" s="601" t="s">
        <v>290</v>
      </c>
      <c r="U43" s="637">
        <v>44738</v>
      </c>
      <c r="V43" s="601" t="s">
        <v>741</v>
      </c>
    </row>
    <row r="44" spans="1:22" ht="14.5">
      <c r="A44" s="601" t="s">
        <v>1162</v>
      </c>
      <c r="B44" s="601" t="s">
        <v>1163</v>
      </c>
      <c r="C44" s="601" t="s">
        <v>1171</v>
      </c>
      <c r="D44" s="601" t="s">
        <v>1424</v>
      </c>
      <c r="E44" s="601" t="s">
        <v>2488</v>
      </c>
      <c r="F44" s="637">
        <v>44739</v>
      </c>
      <c r="G44" s="602">
        <v>11666.59</v>
      </c>
      <c r="H44" s="602">
        <v>1028409.91</v>
      </c>
      <c r="I44" s="601" t="s">
        <v>20</v>
      </c>
      <c r="J44" s="601" t="s">
        <v>290</v>
      </c>
      <c r="K44" s="601" t="s">
        <v>662</v>
      </c>
      <c r="L44" s="601" t="s">
        <v>2489</v>
      </c>
      <c r="M44" s="601" t="s">
        <v>2488</v>
      </c>
      <c r="N44" s="601" t="s">
        <v>290</v>
      </c>
      <c r="O44" s="601" t="s">
        <v>741</v>
      </c>
      <c r="P44" s="601" t="s">
        <v>290</v>
      </c>
      <c r="Q44" s="601" t="s">
        <v>290</v>
      </c>
      <c r="R44" s="601" t="s">
        <v>1168</v>
      </c>
      <c r="S44" s="637"/>
      <c r="T44" s="601" t="s">
        <v>290</v>
      </c>
      <c r="U44" s="637">
        <v>44739</v>
      </c>
      <c r="V44" s="601" t="s">
        <v>741</v>
      </c>
    </row>
    <row r="45" spans="1:22" ht="14.5">
      <c r="A45" s="601" t="s">
        <v>1162</v>
      </c>
      <c r="B45" s="601" t="s">
        <v>1163</v>
      </c>
      <c r="C45" s="601" t="s">
        <v>1171</v>
      </c>
      <c r="D45" s="601" t="s">
        <v>1424</v>
      </c>
      <c r="E45" s="601" t="s">
        <v>2490</v>
      </c>
      <c r="F45" s="637">
        <v>44739</v>
      </c>
      <c r="G45" s="602">
        <v>65947.240000000005</v>
      </c>
      <c r="H45" s="602">
        <v>5813249.21</v>
      </c>
      <c r="I45" s="601" t="s">
        <v>20</v>
      </c>
      <c r="J45" s="601" t="s">
        <v>290</v>
      </c>
      <c r="K45" s="601" t="s">
        <v>662</v>
      </c>
      <c r="L45" s="601" t="s">
        <v>2491</v>
      </c>
      <c r="M45" s="601" t="s">
        <v>2490</v>
      </c>
      <c r="N45" s="601" t="s">
        <v>290</v>
      </c>
      <c r="O45" s="601" t="s">
        <v>741</v>
      </c>
      <c r="P45" s="601" t="s">
        <v>290</v>
      </c>
      <c r="Q45" s="601" t="s">
        <v>290</v>
      </c>
      <c r="R45" s="601" t="s">
        <v>1168</v>
      </c>
      <c r="S45" s="637"/>
      <c r="T45" s="601" t="s">
        <v>290</v>
      </c>
      <c r="U45" s="637">
        <v>44739</v>
      </c>
      <c r="V45" s="601" t="s">
        <v>741</v>
      </c>
    </row>
    <row r="46" spans="1:22" ht="14.5">
      <c r="A46" s="601" t="s">
        <v>1162</v>
      </c>
      <c r="B46" s="601" t="s">
        <v>1163</v>
      </c>
      <c r="C46" s="601" t="s">
        <v>1171</v>
      </c>
      <c r="D46" s="601" t="s">
        <v>1424</v>
      </c>
      <c r="E46" s="601" t="s">
        <v>2492</v>
      </c>
      <c r="F46" s="637">
        <v>44739</v>
      </c>
      <c r="G46" s="602">
        <v>131518.85999999999</v>
      </c>
      <c r="H46" s="602">
        <v>11593387.51</v>
      </c>
      <c r="I46" s="601" t="s">
        <v>20</v>
      </c>
      <c r="J46" s="601" t="s">
        <v>290</v>
      </c>
      <c r="K46" s="601" t="s">
        <v>662</v>
      </c>
      <c r="L46" s="601" t="s">
        <v>2493</v>
      </c>
      <c r="M46" s="601" t="s">
        <v>2492</v>
      </c>
      <c r="N46" s="601" t="s">
        <v>290</v>
      </c>
      <c r="O46" s="601" t="s">
        <v>741</v>
      </c>
      <c r="P46" s="601" t="s">
        <v>290</v>
      </c>
      <c r="Q46" s="601" t="s">
        <v>290</v>
      </c>
      <c r="R46" s="601" t="s">
        <v>1168</v>
      </c>
      <c r="S46" s="637"/>
      <c r="T46" s="601" t="s">
        <v>290</v>
      </c>
      <c r="U46" s="637">
        <v>44739</v>
      </c>
      <c r="V46" s="601" t="s">
        <v>741</v>
      </c>
    </row>
    <row r="47" spans="1:22" ht="14.5">
      <c r="A47" s="601" t="s">
        <v>1162</v>
      </c>
      <c r="B47" s="601" t="s">
        <v>1163</v>
      </c>
      <c r="C47" s="601" t="s">
        <v>1171</v>
      </c>
      <c r="D47" s="601" t="s">
        <v>1424</v>
      </c>
      <c r="E47" s="601" t="s">
        <v>2494</v>
      </c>
      <c r="F47" s="637">
        <v>44739</v>
      </c>
      <c r="G47" s="602">
        <v>3687.83</v>
      </c>
      <c r="H47" s="602">
        <v>325082.21000000002</v>
      </c>
      <c r="I47" s="601" t="s">
        <v>20</v>
      </c>
      <c r="J47" s="601" t="s">
        <v>290</v>
      </c>
      <c r="K47" s="601" t="s">
        <v>662</v>
      </c>
      <c r="L47" s="601" t="s">
        <v>2495</v>
      </c>
      <c r="M47" s="601" t="s">
        <v>2494</v>
      </c>
      <c r="N47" s="601" t="s">
        <v>290</v>
      </c>
      <c r="O47" s="601" t="s">
        <v>741</v>
      </c>
      <c r="P47" s="601" t="s">
        <v>290</v>
      </c>
      <c r="Q47" s="601" t="s">
        <v>290</v>
      </c>
      <c r="R47" s="601" t="s">
        <v>1168</v>
      </c>
      <c r="S47" s="637"/>
      <c r="T47" s="601" t="s">
        <v>290</v>
      </c>
      <c r="U47" s="637">
        <v>44739</v>
      </c>
      <c r="V47" s="601" t="s">
        <v>741</v>
      </c>
    </row>
    <row r="48" spans="1:22" ht="14.5">
      <c r="A48" s="601" t="s">
        <v>1162</v>
      </c>
      <c r="B48" s="601" t="s">
        <v>1163</v>
      </c>
      <c r="C48" s="601" t="s">
        <v>1171</v>
      </c>
      <c r="D48" s="601" t="s">
        <v>1424</v>
      </c>
      <c r="E48" s="601" t="s">
        <v>2496</v>
      </c>
      <c r="F48" s="637">
        <v>44735</v>
      </c>
      <c r="G48" s="602">
        <v>130320.52</v>
      </c>
      <c r="H48" s="602">
        <v>11487753.84</v>
      </c>
      <c r="I48" s="601" t="s">
        <v>20</v>
      </c>
      <c r="J48" s="601" t="s">
        <v>290</v>
      </c>
      <c r="K48" s="601" t="s">
        <v>662</v>
      </c>
      <c r="L48" s="601" t="s">
        <v>2497</v>
      </c>
      <c r="M48" s="601" t="s">
        <v>2496</v>
      </c>
      <c r="N48" s="601" t="s">
        <v>290</v>
      </c>
      <c r="O48" s="601" t="s">
        <v>741</v>
      </c>
      <c r="P48" s="601" t="s">
        <v>290</v>
      </c>
      <c r="Q48" s="601" t="s">
        <v>290</v>
      </c>
      <c r="R48" s="601" t="s">
        <v>1168</v>
      </c>
      <c r="S48" s="637"/>
      <c r="T48" s="601" t="s">
        <v>290</v>
      </c>
      <c r="U48" s="637">
        <v>44735</v>
      </c>
      <c r="V48" s="601" t="s">
        <v>741</v>
      </c>
    </row>
    <row r="49" spans="1:22" ht="14.5">
      <c r="A49" s="601" t="s">
        <v>1162</v>
      </c>
      <c r="B49" s="601" t="s">
        <v>1163</v>
      </c>
      <c r="C49" s="601" t="s">
        <v>1171</v>
      </c>
      <c r="D49" s="601" t="s">
        <v>1424</v>
      </c>
      <c r="E49" s="601" t="s">
        <v>2498</v>
      </c>
      <c r="F49" s="637">
        <v>44741</v>
      </c>
      <c r="G49" s="602">
        <v>13481.4</v>
      </c>
      <c r="H49" s="602">
        <v>1188385.4099999999</v>
      </c>
      <c r="I49" s="601" t="s">
        <v>20</v>
      </c>
      <c r="J49" s="601" t="s">
        <v>290</v>
      </c>
      <c r="K49" s="601" t="s">
        <v>662</v>
      </c>
      <c r="L49" s="601" t="s">
        <v>2499</v>
      </c>
      <c r="M49" s="601" t="s">
        <v>2498</v>
      </c>
      <c r="N49" s="601" t="s">
        <v>290</v>
      </c>
      <c r="O49" s="601" t="s">
        <v>741</v>
      </c>
      <c r="P49" s="601" t="s">
        <v>290</v>
      </c>
      <c r="Q49" s="601" t="s">
        <v>290</v>
      </c>
      <c r="R49" s="601" t="s">
        <v>1168</v>
      </c>
      <c r="S49" s="637"/>
      <c r="T49" s="601" t="s">
        <v>290</v>
      </c>
      <c r="U49" s="637">
        <v>44741</v>
      </c>
      <c r="V49" s="601" t="s">
        <v>741</v>
      </c>
    </row>
    <row r="50" spans="1:22" ht="14.5">
      <c r="A50" s="601" t="s">
        <v>1162</v>
      </c>
      <c r="B50" s="601" t="s">
        <v>1163</v>
      </c>
      <c r="C50" s="601" t="s">
        <v>1171</v>
      </c>
      <c r="D50" s="601" t="s">
        <v>1424</v>
      </c>
      <c r="E50" s="601" t="s">
        <v>2500</v>
      </c>
      <c r="F50" s="637">
        <v>44741</v>
      </c>
      <c r="G50" s="602">
        <v>25666.5</v>
      </c>
      <c r="H50" s="602">
        <v>2262501.98</v>
      </c>
      <c r="I50" s="601" t="s">
        <v>20</v>
      </c>
      <c r="J50" s="601" t="s">
        <v>290</v>
      </c>
      <c r="K50" s="601" t="s">
        <v>662</v>
      </c>
      <c r="L50" s="601" t="s">
        <v>2501</v>
      </c>
      <c r="M50" s="601" t="s">
        <v>2500</v>
      </c>
      <c r="N50" s="601" t="s">
        <v>290</v>
      </c>
      <c r="O50" s="601" t="s">
        <v>741</v>
      </c>
      <c r="P50" s="601" t="s">
        <v>290</v>
      </c>
      <c r="Q50" s="601" t="s">
        <v>290</v>
      </c>
      <c r="R50" s="601" t="s">
        <v>1168</v>
      </c>
      <c r="S50" s="637"/>
      <c r="T50" s="601" t="s">
        <v>290</v>
      </c>
      <c r="U50" s="637">
        <v>44741</v>
      </c>
      <c r="V50" s="601" t="s">
        <v>741</v>
      </c>
    </row>
    <row r="51" spans="1:22" ht="14.5">
      <c r="A51" s="601" t="s">
        <v>1162</v>
      </c>
      <c r="B51" s="601" t="s">
        <v>1163</v>
      </c>
      <c r="C51" s="601" t="s">
        <v>1171</v>
      </c>
      <c r="D51" s="601" t="s">
        <v>1424</v>
      </c>
      <c r="E51" s="601" t="s">
        <v>2502</v>
      </c>
      <c r="F51" s="637">
        <v>44741</v>
      </c>
      <c r="G51" s="602">
        <v>30851.65</v>
      </c>
      <c r="H51" s="602">
        <v>2719572.95</v>
      </c>
      <c r="I51" s="601" t="s">
        <v>20</v>
      </c>
      <c r="J51" s="601" t="s">
        <v>290</v>
      </c>
      <c r="K51" s="601" t="s">
        <v>662</v>
      </c>
      <c r="L51" s="601" t="s">
        <v>2503</v>
      </c>
      <c r="M51" s="601" t="s">
        <v>2502</v>
      </c>
      <c r="N51" s="601" t="s">
        <v>290</v>
      </c>
      <c r="O51" s="601" t="s">
        <v>741</v>
      </c>
      <c r="P51" s="601" t="s">
        <v>290</v>
      </c>
      <c r="Q51" s="601" t="s">
        <v>290</v>
      </c>
      <c r="R51" s="601" t="s">
        <v>1168</v>
      </c>
      <c r="S51" s="637"/>
      <c r="T51" s="601" t="s">
        <v>290</v>
      </c>
      <c r="U51" s="637">
        <v>44741</v>
      </c>
      <c r="V51" s="601" t="s">
        <v>741</v>
      </c>
    </row>
    <row r="52" spans="1:22" ht="14.5">
      <c r="A52" s="601" t="s">
        <v>1162</v>
      </c>
      <c r="B52" s="601" t="s">
        <v>1163</v>
      </c>
      <c r="C52" s="601" t="s">
        <v>1171</v>
      </c>
      <c r="D52" s="601" t="s">
        <v>1424</v>
      </c>
      <c r="E52" s="601" t="s">
        <v>2504</v>
      </c>
      <c r="F52" s="637">
        <v>44739</v>
      </c>
      <c r="G52" s="602">
        <v>7389.15</v>
      </c>
      <c r="H52" s="602">
        <v>651353.56999999995</v>
      </c>
      <c r="I52" s="601" t="s">
        <v>20</v>
      </c>
      <c r="J52" s="601" t="s">
        <v>290</v>
      </c>
      <c r="K52" s="601" t="s">
        <v>662</v>
      </c>
      <c r="L52" s="601" t="s">
        <v>2505</v>
      </c>
      <c r="M52" s="601" t="s">
        <v>2504</v>
      </c>
      <c r="N52" s="601" t="s">
        <v>290</v>
      </c>
      <c r="O52" s="601" t="s">
        <v>741</v>
      </c>
      <c r="P52" s="601" t="s">
        <v>290</v>
      </c>
      <c r="Q52" s="601" t="s">
        <v>290</v>
      </c>
      <c r="R52" s="601" t="s">
        <v>1168</v>
      </c>
      <c r="S52" s="637"/>
      <c r="T52" s="601" t="s">
        <v>290</v>
      </c>
      <c r="U52" s="637">
        <v>44739</v>
      </c>
      <c r="V52" s="601" t="s">
        <v>741</v>
      </c>
    </row>
    <row r="53" spans="1:22" ht="14.5">
      <c r="A53" s="601" t="s">
        <v>1162</v>
      </c>
      <c r="B53" s="601" t="s">
        <v>1163</v>
      </c>
      <c r="C53" s="601" t="s">
        <v>1171</v>
      </c>
      <c r="D53" s="601" t="s">
        <v>1424</v>
      </c>
      <c r="E53" s="601" t="s">
        <v>2506</v>
      </c>
      <c r="F53" s="637">
        <v>44741</v>
      </c>
      <c r="G53" s="602">
        <v>13250.5</v>
      </c>
      <c r="H53" s="602">
        <v>1168031.58</v>
      </c>
      <c r="I53" s="601" t="s">
        <v>20</v>
      </c>
      <c r="J53" s="601" t="s">
        <v>290</v>
      </c>
      <c r="K53" s="601" t="s">
        <v>662</v>
      </c>
      <c r="L53" s="601" t="s">
        <v>2507</v>
      </c>
      <c r="M53" s="601" t="s">
        <v>2506</v>
      </c>
      <c r="N53" s="601" t="s">
        <v>290</v>
      </c>
      <c r="O53" s="601" t="s">
        <v>741</v>
      </c>
      <c r="P53" s="601" t="s">
        <v>290</v>
      </c>
      <c r="Q53" s="601" t="s">
        <v>290</v>
      </c>
      <c r="R53" s="601" t="s">
        <v>1168</v>
      </c>
      <c r="S53" s="637"/>
      <c r="T53" s="601" t="s">
        <v>290</v>
      </c>
      <c r="U53" s="637">
        <v>44741</v>
      </c>
      <c r="V53" s="601" t="s">
        <v>741</v>
      </c>
    </row>
    <row r="54" spans="1:22" ht="14.5">
      <c r="A54" s="601" t="s">
        <v>1162</v>
      </c>
      <c r="B54" s="601" t="s">
        <v>1163</v>
      </c>
      <c r="C54" s="601" t="s">
        <v>1171</v>
      </c>
      <c r="D54" s="601" t="s">
        <v>1424</v>
      </c>
      <c r="E54" s="601" t="s">
        <v>2570</v>
      </c>
      <c r="F54" s="637">
        <v>44726</v>
      </c>
      <c r="G54" s="602">
        <v>32099.83</v>
      </c>
      <c r="H54" s="602">
        <v>2829600.01</v>
      </c>
      <c r="I54" s="601" t="s">
        <v>20</v>
      </c>
      <c r="J54" s="601" t="s">
        <v>290</v>
      </c>
      <c r="K54" s="601" t="s">
        <v>1800</v>
      </c>
      <c r="L54" s="601" t="s">
        <v>2571</v>
      </c>
      <c r="M54" s="601" t="s">
        <v>2570</v>
      </c>
      <c r="N54" s="601" t="s">
        <v>290</v>
      </c>
      <c r="O54" s="601" t="s">
        <v>1801</v>
      </c>
      <c r="P54" s="601" t="s">
        <v>290</v>
      </c>
      <c r="Q54" s="601" t="s">
        <v>290</v>
      </c>
      <c r="R54" s="601" t="s">
        <v>1168</v>
      </c>
      <c r="S54" s="637"/>
      <c r="T54" s="601" t="s">
        <v>290</v>
      </c>
      <c r="U54" s="637">
        <v>44726</v>
      </c>
      <c r="V54" s="601" t="s">
        <v>1801</v>
      </c>
    </row>
    <row r="55" spans="1:22" ht="14.5">
      <c r="A55" s="601" t="s">
        <v>1162</v>
      </c>
      <c r="B55" s="601" t="s">
        <v>1163</v>
      </c>
      <c r="C55" s="601" t="s">
        <v>1171</v>
      </c>
      <c r="D55" s="601" t="s">
        <v>1424</v>
      </c>
      <c r="E55" s="601" t="s">
        <v>2508</v>
      </c>
      <c r="F55" s="637">
        <v>44741</v>
      </c>
      <c r="G55" s="602">
        <v>12533.56</v>
      </c>
      <c r="H55" s="602">
        <v>1104833.31</v>
      </c>
      <c r="I55" s="601" t="s">
        <v>20</v>
      </c>
      <c r="J55" s="601" t="s">
        <v>290</v>
      </c>
      <c r="K55" s="601" t="s">
        <v>662</v>
      </c>
      <c r="L55" s="601" t="s">
        <v>2509</v>
      </c>
      <c r="M55" s="601" t="s">
        <v>2508</v>
      </c>
      <c r="N55" s="601" t="s">
        <v>290</v>
      </c>
      <c r="O55" s="601" t="s">
        <v>741</v>
      </c>
      <c r="P55" s="601" t="s">
        <v>290</v>
      </c>
      <c r="Q55" s="601" t="s">
        <v>290</v>
      </c>
      <c r="R55" s="601" t="s">
        <v>1168</v>
      </c>
      <c r="S55" s="637"/>
      <c r="T55" s="601" t="s">
        <v>290</v>
      </c>
      <c r="U55" s="637">
        <v>44741</v>
      </c>
      <c r="V55" s="601" t="s">
        <v>741</v>
      </c>
    </row>
    <row r="56" spans="1:22" ht="14.5">
      <c r="A56" s="601" t="s">
        <v>1162</v>
      </c>
      <c r="B56" s="601" t="s">
        <v>1163</v>
      </c>
      <c r="C56" s="601" t="s">
        <v>1171</v>
      </c>
      <c r="D56" s="601" t="s">
        <v>1424</v>
      </c>
      <c r="E56" s="601" t="s">
        <v>2510</v>
      </c>
      <c r="F56" s="637">
        <v>44732</v>
      </c>
      <c r="G56" s="602">
        <v>88311.38</v>
      </c>
      <c r="H56" s="602">
        <v>7784648.1500000004</v>
      </c>
      <c r="I56" s="601" t="s">
        <v>20</v>
      </c>
      <c r="J56" s="601" t="s">
        <v>290</v>
      </c>
      <c r="K56" s="601" t="s">
        <v>662</v>
      </c>
      <c r="L56" s="601" t="s">
        <v>2399</v>
      </c>
      <c r="M56" s="601" t="s">
        <v>2510</v>
      </c>
      <c r="N56" s="601" t="s">
        <v>290</v>
      </c>
      <c r="O56" s="601" t="s">
        <v>741</v>
      </c>
      <c r="P56" s="601" t="s">
        <v>290</v>
      </c>
      <c r="Q56" s="601" t="s">
        <v>290</v>
      </c>
      <c r="R56" s="601" t="s">
        <v>1168</v>
      </c>
      <c r="S56" s="637"/>
      <c r="T56" s="601" t="s">
        <v>290</v>
      </c>
      <c r="U56" s="637">
        <v>44732</v>
      </c>
      <c r="V56" s="601" t="s">
        <v>741</v>
      </c>
    </row>
    <row r="57" spans="1:22" ht="14.5">
      <c r="A57" s="601" t="s">
        <v>1162</v>
      </c>
      <c r="B57" s="601" t="s">
        <v>1163</v>
      </c>
      <c r="C57" s="601" t="s">
        <v>1171</v>
      </c>
      <c r="D57" s="601" t="s">
        <v>1424</v>
      </c>
      <c r="E57" s="601" t="s">
        <v>2511</v>
      </c>
      <c r="F57" s="637">
        <v>44738</v>
      </c>
      <c r="G57" s="602">
        <v>3100.8</v>
      </c>
      <c r="H57" s="602">
        <v>273335.52</v>
      </c>
      <c r="I57" s="601" t="s">
        <v>20</v>
      </c>
      <c r="J57" s="601" t="s">
        <v>290</v>
      </c>
      <c r="K57" s="601" t="s">
        <v>662</v>
      </c>
      <c r="L57" s="601" t="s">
        <v>2400</v>
      </c>
      <c r="M57" s="601" t="s">
        <v>2511</v>
      </c>
      <c r="N57" s="601" t="s">
        <v>290</v>
      </c>
      <c r="O57" s="601" t="s">
        <v>741</v>
      </c>
      <c r="P57" s="601" t="s">
        <v>290</v>
      </c>
      <c r="Q57" s="601" t="s">
        <v>290</v>
      </c>
      <c r="R57" s="601" t="s">
        <v>1168</v>
      </c>
      <c r="S57" s="637"/>
      <c r="T57" s="601" t="s">
        <v>290</v>
      </c>
      <c r="U57" s="637">
        <v>44738</v>
      </c>
      <c r="V57" s="601" t="s">
        <v>741</v>
      </c>
    </row>
    <row r="58" spans="1:22" ht="14.5">
      <c r="A58" s="601" t="s">
        <v>1162</v>
      </c>
      <c r="B58" s="601" t="s">
        <v>1163</v>
      </c>
      <c r="C58" s="601" t="s">
        <v>1171</v>
      </c>
      <c r="D58" s="601" t="s">
        <v>1424</v>
      </c>
      <c r="E58" s="601" t="s">
        <v>2512</v>
      </c>
      <c r="F58" s="637">
        <v>44714</v>
      </c>
      <c r="G58" s="602">
        <v>143231.89000000001</v>
      </c>
      <c r="H58" s="602">
        <v>12625891.1</v>
      </c>
      <c r="I58" s="601" t="s">
        <v>20</v>
      </c>
      <c r="J58" s="601" t="s">
        <v>290</v>
      </c>
      <c r="K58" s="601" t="s">
        <v>662</v>
      </c>
      <c r="L58" s="601" t="s">
        <v>2513</v>
      </c>
      <c r="M58" s="601" t="s">
        <v>2512</v>
      </c>
      <c r="N58" s="601" t="s">
        <v>290</v>
      </c>
      <c r="O58" s="601" t="s">
        <v>741</v>
      </c>
      <c r="P58" s="601" t="s">
        <v>290</v>
      </c>
      <c r="Q58" s="601" t="s">
        <v>290</v>
      </c>
      <c r="R58" s="601" t="s">
        <v>1168</v>
      </c>
      <c r="S58" s="637"/>
      <c r="T58" s="601" t="s">
        <v>290</v>
      </c>
      <c r="U58" s="637">
        <v>44714</v>
      </c>
      <c r="V58" s="601" t="s">
        <v>741</v>
      </c>
    </row>
    <row r="59" spans="1:22" ht="14.5">
      <c r="A59" s="601" t="s">
        <v>1162</v>
      </c>
      <c r="B59" s="601" t="s">
        <v>1163</v>
      </c>
      <c r="C59" s="601" t="s">
        <v>1171</v>
      </c>
      <c r="D59" s="601" t="s">
        <v>1424</v>
      </c>
      <c r="E59" s="601" t="s">
        <v>2514</v>
      </c>
      <c r="F59" s="637">
        <v>44714</v>
      </c>
      <c r="G59" s="602">
        <v>17357.82</v>
      </c>
      <c r="H59" s="602">
        <v>1530091.83</v>
      </c>
      <c r="I59" s="601" t="s">
        <v>20</v>
      </c>
      <c r="J59" s="601" t="s">
        <v>290</v>
      </c>
      <c r="K59" s="601" t="s">
        <v>662</v>
      </c>
      <c r="L59" s="601" t="s">
        <v>2515</v>
      </c>
      <c r="M59" s="601" t="s">
        <v>2514</v>
      </c>
      <c r="N59" s="601" t="s">
        <v>290</v>
      </c>
      <c r="O59" s="601" t="s">
        <v>741</v>
      </c>
      <c r="P59" s="601" t="s">
        <v>290</v>
      </c>
      <c r="Q59" s="601" t="s">
        <v>290</v>
      </c>
      <c r="R59" s="601" t="s">
        <v>1168</v>
      </c>
      <c r="S59" s="637"/>
      <c r="T59" s="601" t="s">
        <v>290</v>
      </c>
      <c r="U59" s="637">
        <v>44714</v>
      </c>
      <c r="V59" s="601" t="s">
        <v>741</v>
      </c>
    </row>
    <row r="60" spans="1:22" ht="14.5">
      <c r="A60" s="601" t="s">
        <v>1162</v>
      </c>
      <c r="B60" s="601" t="s">
        <v>1163</v>
      </c>
      <c r="C60" s="601" t="s">
        <v>1171</v>
      </c>
      <c r="D60" s="601" t="s">
        <v>1424</v>
      </c>
      <c r="E60" s="601" t="s">
        <v>2516</v>
      </c>
      <c r="F60" s="637">
        <v>44723</v>
      </c>
      <c r="G60" s="602">
        <v>43204.95</v>
      </c>
      <c r="H60" s="602">
        <v>3808516.34</v>
      </c>
      <c r="I60" s="601" t="s">
        <v>20</v>
      </c>
      <c r="J60" s="601" t="s">
        <v>290</v>
      </c>
      <c r="K60" s="601" t="s">
        <v>662</v>
      </c>
      <c r="L60" s="601" t="s">
        <v>2517</v>
      </c>
      <c r="M60" s="601" t="s">
        <v>2516</v>
      </c>
      <c r="N60" s="601" t="s">
        <v>290</v>
      </c>
      <c r="O60" s="601" t="s">
        <v>741</v>
      </c>
      <c r="P60" s="601" t="s">
        <v>290</v>
      </c>
      <c r="Q60" s="601" t="s">
        <v>290</v>
      </c>
      <c r="R60" s="601" t="s">
        <v>1168</v>
      </c>
      <c r="S60" s="637"/>
      <c r="T60" s="601" t="s">
        <v>290</v>
      </c>
      <c r="U60" s="637">
        <v>44723</v>
      </c>
      <c r="V60" s="601" t="s">
        <v>741</v>
      </c>
    </row>
    <row r="61" spans="1:22" ht="14.5">
      <c r="A61" s="601" t="s">
        <v>1162</v>
      </c>
      <c r="B61" s="601" t="s">
        <v>1163</v>
      </c>
      <c r="C61" s="601" t="s">
        <v>1171</v>
      </c>
      <c r="D61" s="601" t="s">
        <v>1424</v>
      </c>
      <c r="E61" s="601" t="s">
        <v>2518</v>
      </c>
      <c r="F61" s="637">
        <v>44732</v>
      </c>
      <c r="G61" s="602">
        <v>71726.17</v>
      </c>
      <c r="H61" s="602">
        <v>6322661.8899999997</v>
      </c>
      <c r="I61" s="601" t="s">
        <v>20</v>
      </c>
      <c r="J61" s="601" t="s">
        <v>290</v>
      </c>
      <c r="K61" s="601" t="s">
        <v>662</v>
      </c>
      <c r="L61" s="601" t="s">
        <v>2519</v>
      </c>
      <c r="M61" s="601" t="s">
        <v>2518</v>
      </c>
      <c r="N61" s="601" t="s">
        <v>290</v>
      </c>
      <c r="O61" s="601" t="s">
        <v>741</v>
      </c>
      <c r="P61" s="601" t="s">
        <v>290</v>
      </c>
      <c r="Q61" s="601" t="s">
        <v>290</v>
      </c>
      <c r="R61" s="601" t="s">
        <v>1168</v>
      </c>
      <c r="S61" s="637"/>
      <c r="T61" s="601" t="s">
        <v>290</v>
      </c>
      <c r="U61" s="637">
        <v>44732</v>
      </c>
      <c r="V61" s="601" t="s">
        <v>741</v>
      </c>
    </row>
    <row r="62" spans="1:22" ht="14.5">
      <c r="A62" s="601" t="s">
        <v>1162</v>
      </c>
      <c r="B62" s="601" t="s">
        <v>1163</v>
      </c>
      <c r="C62" s="601" t="s">
        <v>1171</v>
      </c>
      <c r="D62" s="601" t="s">
        <v>1424</v>
      </c>
      <c r="E62" s="601" t="s">
        <v>2520</v>
      </c>
      <c r="F62" s="637">
        <v>44732</v>
      </c>
      <c r="G62" s="602">
        <v>19721.88</v>
      </c>
      <c r="H62" s="602">
        <v>1738483.72</v>
      </c>
      <c r="I62" s="601" t="s">
        <v>20</v>
      </c>
      <c r="J62" s="601" t="s">
        <v>290</v>
      </c>
      <c r="K62" s="601" t="s">
        <v>662</v>
      </c>
      <c r="L62" s="601" t="s">
        <v>2521</v>
      </c>
      <c r="M62" s="601" t="s">
        <v>2520</v>
      </c>
      <c r="N62" s="601" t="s">
        <v>290</v>
      </c>
      <c r="O62" s="601" t="s">
        <v>741</v>
      </c>
      <c r="P62" s="601" t="s">
        <v>290</v>
      </c>
      <c r="Q62" s="601" t="s">
        <v>290</v>
      </c>
      <c r="R62" s="601" t="s">
        <v>1168</v>
      </c>
      <c r="S62" s="637"/>
      <c r="T62" s="601" t="s">
        <v>290</v>
      </c>
      <c r="U62" s="637">
        <v>44732</v>
      </c>
      <c r="V62" s="601" t="s">
        <v>741</v>
      </c>
    </row>
    <row r="63" spans="1:22" ht="14.5">
      <c r="A63" s="601" t="s">
        <v>1162</v>
      </c>
      <c r="B63" s="601" t="s">
        <v>1163</v>
      </c>
      <c r="C63" s="601" t="s">
        <v>1171</v>
      </c>
      <c r="D63" s="601" t="s">
        <v>1424</v>
      </c>
      <c r="E63" s="601" t="s">
        <v>2522</v>
      </c>
      <c r="F63" s="637">
        <v>44739</v>
      </c>
      <c r="G63" s="602">
        <v>29828.11</v>
      </c>
      <c r="H63" s="602">
        <v>2629347.9</v>
      </c>
      <c r="I63" s="601" t="s">
        <v>20</v>
      </c>
      <c r="J63" s="601" t="s">
        <v>290</v>
      </c>
      <c r="K63" s="601" t="s">
        <v>662</v>
      </c>
      <c r="L63" s="601" t="s">
        <v>2523</v>
      </c>
      <c r="M63" s="601" t="s">
        <v>2522</v>
      </c>
      <c r="N63" s="601" t="s">
        <v>290</v>
      </c>
      <c r="O63" s="601" t="s">
        <v>741</v>
      </c>
      <c r="P63" s="601" t="s">
        <v>290</v>
      </c>
      <c r="Q63" s="601" t="s">
        <v>290</v>
      </c>
      <c r="R63" s="601" t="s">
        <v>1168</v>
      </c>
      <c r="S63" s="637"/>
      <c r="T63" s="601" t="s">
        <v>290</v>
      </c>
      <c r="U63" s="637">
        <v>44739</v>
      </c>
      <c r="V63" s="601" t="s">
        <v>741</v>
      </c>
    </row>
    <row r="64" spans="1:22" ht="14.5">
      <c r="A64" s="601" t="s">
        <v>1162</v>
      </c>
      <c r="B64" s="601" t="s">
        <v>1163</v>
      </c>
      <c r="C64" s="601" t="s">
        <v>1171</v>
      </c>
      <c r="D64" s="601" t="s">
        <v>1424</v>
      </c>
      <c r="E64" s="601" t="s">
        <v>2524</v>
      </c>
      <c r="F64" s="637">
        <v>44740</v>
      </c>
      <c r="G64" s="602">
        <v>107838.06</v>
      </c>
      <c r="H64" s="602">
        <v>9505924.9900000002</v>
      </c>
      <c r="I64" s="601" t="s">
        <v>20</v>
      </c>
      <c r="J64" s="601" t="s">
        <v>290</v>
      </c>
      <c r="K64" s="601" t="s">
        <v>662</v>
      </c>
      <c r="L64" s="601" t="s">
        <v>2525</v>
      </c>
      <c r="M64" s="601" t="s">
        <v>2524</v>
      </c>
      <c r="N64" s="601" t="s">
        <v>290</v>
      </c>
      <c r="O64" s="601" t="s">
        <v>741</v>
      </c>
      <c r="P64" s="601" t="s">
        <v>290</v>
      </c>
      <c r="Q64" s="601" t="s">
        <v>290</v>
      </c>
      <c r="R64" s="601" t="s">
        <v>1168</v>
      </c>
      <c r="S64" s="637"/>
      <c r="T64" s="601" t="s">
        <v>290</v>
      </c>
      <c r="U64" s="637">
        <v>44740</v>
      </c>
      <c r="V64" s="601" t="s">
        <v>741</v>
      </c>
    </row>
    <row r="65" spans="1:22" ht="14.5">
      <c r="A65" s="601" t="s">
        <v>1162</v>
      </c>
      <c r="B65" s="601" t="s">
        <v>1163</v>
      </c>
      <c r="C65" s="601" t="s">
        <v>1171</v>
      </c>
      <c r="D65" s="601" t="s">
        <v>1424</v>
      </c>
      <c r="E65" s="601" t="s">
        <v>2526</v>
      </c>
      <c r="F65" s="637">
        <v>44742</v>
      </c>
      <c r="G65" s="602">
        <v>135336.57999999999</v>
      </c>
      <c r="H65" s="602">
        <v>12518633.65</v>
      </c>
      <c r="I65" s="601" t="s">
        <v>20</v>
      </c>
      <c r="J65" s="601" t="s">
        <v>290</v>
      </c>
      <c r="K65" s="601" t="s">
        <v>662</v>
      </c>
      <c r="L65" s="601" t="s">
        <v>2527</v>
      </c>
      <c r="M65" s="601" t="s">
        <v>2526</v>
      </c>
      <c r="N65" s="601" t="s">
        <v>290</v>
      </c>
      <c r="O65" s="601" t="s">
        <v>741</v>
      </c>
      <c r="P65" s="601" t="s">
        <v>290</v>
      </c>
      <c r="Q65" s="601" t="s">
        <v>290</v>
      </c>
      <c r="R65" s="601" t="s">
        <v>1168</v>
      </c>
      <c r="S65" s="637"/>
      <c r="T65" s="601" t="s">
        <v>290</v>
      </c>
      <c r="U65" s="637">
        <v>44742</v>
      </c>
      <c r="V65" s="601" t="s">
        <v>741</v>
      </c>
    </row>
    <row r="66" spans="1:22" ht="14.5">
      <c r="A66" s="601" t="s">
        <v>1162</v>
      </c>
      <c r="B66" s="601" t="s">
        <v>1163</v>
      </c>
      <c r="C66" s="601" t="s">
        <v>1171</v>
      </c>
      <c r="D66" s="601" t="s">
        <v>1424</v>
      </c>
      <c r="E66" s="601" t="s">
        <v>2528</v>
      </c>
      <c r="F66" s="637">
        <v>44742</v>
      </c>
      <c r="G66" s="602">
        <v>93507.06</v>
      </c>
      <c r="H66" s="602">
        <v>8649403.0500000007</v>
      </c>
      <c r="I66" s="601" t="s">
        <v>20</v>
      </c>
      <c r="J66" s="601" t="s">
        <v>290</v>
      </c>
      <c r="K66" s="601" t="s">
        <v>662</v>
      </c>
      <c r="L66" s="601" t="s">
        <v>2529</v>
      </c>
      <c r="M66" s="601" t="s">
        <v>2528</v>
      </c>
      <c r="N66" s="601" t="s">
        <v>290</v>
      </c>
      <c r="O66" s="601" t="s">
        <v>741</v>
      </c>
      <c r="P66" s="601" t="s">
        <v>290</v>
      </c>
      <c r="Q66" s="601" t="s">
        <v>290</v>
      </c>
      <c r="R66" s="601" t="s">
        <v>1168</v>
      </c>
      <c r="S66" s="637"/>
      <c r="T66" s="601" t="s">
        <v>290</v>
      </c>
      <c r="U66" s="637">
        <v>44742</v>
      </c>
      <c r="V66" s="601" t="s">
        <v>741</v>
      </c>
    </row>
    <row r="67" spans="1:22" ht="14.5">
      <c r="A67" s="601" t="s">
        <v>1162</v>
      </c>
      <c r="B67" s="601" t="s">
        <v>1163</v>
      </c>
      <c r="C67" s="601" t="s">
        <v>1171</v>
      </c>
      <c r="D67" s="601" t="s">
        <v>1424</v>
      </c>
      <c r="E67" s="601" t="s">
        <v>2530</v>
      </c>
      <c r="F67" s="637">
        <v>44742</v>
      </c>
      <c r="G67" s="602">
        <v>7839.22</v>
      </c>
      <c r="H67" s="602">
        <v>725127.85</v>
      </c>
      <c r="I67" s="601" t="s">
        <v>20</v>
      </c>
      <c r="J67" s="601" t="s">
        <v>290</v>
      </c>
      <c r="K67" s="601" t="s">
        <v>662</v>
      </c>
      <c r="L67" s="601" t="s">
        <v>2531</v>
      </c>
      <c r="M67" s="601" t="s">
        <v>2530</v>
      </c>
      <c r="N67" s="601" t="s">
        <v>290</v>
      </c>
      <c r="O67" s="601" t="s">
        <v>741</v>
      </c>
      <c r="P67" s="601" t="s">
        <v>290</v>
      </c>
      <c r="Q67" s="601" t="s">
        <v>290</v>
      </c>
      <c r="R67" s="601" t="s">
        <v>1168</v>
      </c>
      <c r="S67" s="637"/>
      <c r="T67" s="601" t="s">
        <v>290</v>
      </c>
      <c r="U67" s="637">
        <v>44742</v>
      </c>
      <c r="V67" s="601" t="s">
        <v>741</v>
      </c>
    </row>
    <row r="68" spans="1:22" ht="14.5">
      <c r="A68" s="601" t="s">
        <v>1162</v>
      </c>
      <c r="B68" s="601" t="s">
        <v>1163</v>
      </c>
      <c r="C68" s="601" t="s">
        <v>1171</v>
      </c>
      <c r="D68" s="601" t="s">
        <v>1424</v>
      </c>
      <c r="E68" s="601" t="s">
        <v>2532</v>
      </c>
      <c r="F68" s="637">
        <v>44740</v>
      </c>
      <c r="G68" s="602">
        <v>5251.57</v>
      </c>
      <c r="H68" s="602">
        <v>462925.9</v>
      </c>
      <c r="I68" s="601" t="s">
        <v>20</v>
      </c>
      <c r="J68" s="601" t="s">
        <v>290</v>
      </c>
      <c r="K68" s="601" t="s">
        <v>662</v>
      </c>
      <c r="L68" s="601" t="s">
        <v>2533</v>
      </c>
      <c r="M68" s="601" t="s">
        <v>2532</v>
      </c>
      <c r="N68" s="601" t="s">
        <v>290</v>
      </c>
      <c r="O68" s="601" t="s">
        <v>741</v>
      </c>
      <c r="P68" s="601" t="s">
        <v>290</v>
      </c>
      <c r="Q68" s="601" t="s">
        <v>290</v>
      </c>
      <c r="R68" s="601" t="s">
        <v>1168</v>
      </c>
      <c r="S68" s="637"/>
      <c r="T68" s="601" t="s">
        <v>290</v>
      </c>
      <c r="U68" s="637">
        <v>44740</v>
      </c>
      <c r="V68" s="601" t="s">
        <v>741</v>
      </c>
    </row>
    <row r="69" spans="1:22" ht="14.5">
      <c r="A69" s="601" t="s">
        <v>1162</v>
      </c>
      <c r="B69" s="601" t="s">
        <v>1163</v>
      </c>
      <c r="C69" s="601" t="s">
        <v>1171</v>
      </c>
      <c r="D69" s="601" t="s">
        <v>1424</v>
      </c>
      <c r="E69" s="601" t="s">
        <v>2534</v>
      </c>
      <c r="F69" s="637">
        <v>44742</v>
      </c>
      <c r="G69" s="602">
        <v>1781.6</v>
      </c>
      <c r="H69" s="602">
        <v>164798</v>
      </c>
      <c r="I69" s="601" t="s">
        <v>20</v>
      </c>
      <c r="J69" s="601" t="s">
        <v>290</v>
      </c>
      <c r="K69" s="601" t="s">
        <v>662</v>
      </c>
      <c r="L69" s="601" t="s">
        <v>2535</v>
      </c>
      <c r="M69" s="601" t="s">
        <v>2534</v>
      </c>
      <c r="N69" s="601" t="s">
        <v>290</v>
      </c>
      <c r="O69" s="601" t="s">
        <v>741</v>
      </c>
      <c r="P69" s="601" t="s">
        <v>290</v>
      </c>
      <c r="Q69" s="601" t="s">
        <v>290</v>
      </c>
      <c r="R69" s="601" t="s">
        <v>1168</v>
      </c>
      <c r="S69" s="637"/>
      <c r="T69" s="601" t="s">
        <v>290</v>
      </c>
      <c r="U69" s="637">
        <v>44742</v>
      </c>
      <c r="V69" s="601" t="s">
        <v>741</v>
      </c>
    </row>
    <row r="70" spans="1:22" ht="14.5">
      <c r="A70" s="601" t="s">
        <v>1162</v>
      </c>
      <c r="B70" s="601" t="s">
        <v>1163</v>
      </c>
      <c r="C70" s="601" t="s">
        <v>1171</v>
      </c>
      <c r="D70" s="601" t="s">
        <v>1424</v>
      </c>
      <c r="E70" s="601" t="s">
        <v>2572</v>
      </c>
      <c r="F70" s="637">
        <v>44738</v>
      </c>
      <c r="G70" s="602">
        <v>4259.3900000000003</v>
      </c>
      <c r="H70" s="602">
        <v>375465.23</v>
      </c>
      <c r="I70" s="601" t="s">
        <v>20</v>
      </c>
      <c r="J70" s="601" t="s">
        <v>290</v>
      </c>
      <c r="K70" s="601" t="s">
        <v>1800</v>
      </c>
      <c r="L70" s="601" t="s">
        <v>2573</v>
      </c>
      <c r="M70" s="601" t="s">
        <v>2572</v>
      </c>
      <c r="N70" s="601" t="s">
        <v>290</v>
      </c>
      <c r="O70" s="601" t="s">
        <v>1801</v>
      </c>
      <c r="P70" s="601" t="s">
        <v>290</v>
      </c>
      <c r="Q70" s="601" t="s">
        <v>290</v>
      </c>
      <c r="R70" s="601" t="s">
        <v>1168</v>
      </c>
      <c r="S70" s="637"/>
      <c r="T70" s="601" t="s">
        <v>290</v>
      </c>
      <c r="U70" s="637">
        <v>44738</v>
      </c>
      <c r="V70" s="601" t="s">
        <v>1801</v>
      </c>
    </row>
    <row r="71" spans="1:22" ht="14.5">
      <c r="A71" s="601" t="s">
        <v>1162</v>
      </c>
      <c r="B71" s="601" t="s">
        <v>1163</v>
      </c>
      <c r="C71" s="601" t="s">
        <v>1171</v>
      </c>
      <c r="D71" s="601" t="s">
        <v>1424</v>
      </c>
      <c r="E71" s="601" t="s">
        <v>2536</v>
      </c>
      <c r="F71" s="637">
        <v>44740</v>
      </c>
      <c r="G71" s="602">
        <v>31408.54</v>
      </c>
      <c r="H71" s="602">
        <v>2768662.8</v>
      </c>
      <c r="I71" s="601" t="s">
        <v>20</v>
      </c>
      <c r="J71" s="601" t="s">
        <v>290</v>
      </c>
      <c r="K71" s="601" t="s">
        <v>662</v>
      </c>
      <c r="L71" s="601" t="s">
        <v>2537</v>
      </c>
      <c r="M71" s="601" t="s">
        <v>2536</v>
      </c>
      <c r="N71" s="601" t="s">
        <v>290</v>
      </c>
      <c r="O71" s="601" t="s">
        <v>741</v>
      </c>
      <c r="P71" s="601" t="s">
        <v>290</v>
      </c>
      <c r="Q71" s="601" t="s">
        <v>290</v>
      </c>
      <c r="R71" s="601" t="s">
        <v>1168</v>
      </c>
      <c r="S71" s="637"/>
      <c r="T71" s="601" t="s">
        <v>290</v>
      </c>
      <c r="U71" s="637">
        <v>44740</v>
      </c>
      <c r="V71" s="601" t="s">
        <v>741</v>
      </c>
    </row>
    <row r="72" spans="1:22" ht="14.5">
      <c r="A72" s="601" t="s">
        <v>1162</v>
      </c>
      <c r="B72" s="601" t="s">
        <v>1163</v>
      </c>
      <c r="C72" s="601" t="s">
        <v>1171</v>
      </c>
      <c r="D72" s="601" t="s">
        <v>1424</v>
      </c>
      <c r="E72" s="601" t="s">
        <v>2538</v>
      </c>
      <c r="F72" s="637">
        <v>44742</v>
      </c>
      <c r="G72" s="602">
        <v>67110.149999999994</v>
      </c>
      <c r="H72" s="602">
        <v>6207688.8799999999</v>
      </c>
      <c r="I72" s="601" t="s">
        <v>20</v>
      </c>
      <c r="J72" s="601" t="s">
        <v>290</v>
      </c>
      <c r="K72" s="601" t="s">
        <v>662</v>
      </c>
      <c r="L72" s="601" t="s">
        <v>2539</v>
      </c>
      <c r="M72" s="601" t="s">
        <v>2538</v>
      </c>
      <c r="N72" s="601" t="s">
        <v>290</v>
      </c>
      <c r="O72" s="601" t="s">
        <v>741</v>
      </c>
      <c r="P72" s="601" t="s">
        <v>290</v>
      </c>
      <c r="Q72" s="601" t="s">
        <v>290</v>
      </c>
      <c r="R72" s="601" t="s">
        <v>1168</v>
      </c>
      <c r="S72" s="637"/>
      <c r="T72" s="601" t="s">
        <v>290</v>
      </c>
      <c r="U72" s="637">
        <v>44742</v>
      </c>
      <c r="V72" s="601" t="s">
        <v>741</v>
      </c>
    </row>
    <row r="73" spans="1:22" ht="14.5">
      <c r="A73" s="601" t="s">
        <v>1162</v>
      </c>
      <c r="B73" s="601" t="s">
        <v>1163</v>
      </c>
      <c r="C73" s="601" t="s">
        <v>1171</v>
      </c>
      <c r="D73" s="601" t="s">
        <v>1424</v>
      </c>
      <c r="E73" s="601" t="s">
        <v>2574</v>
      </c>
      <c r="F73" s="637">
        <v>44741</v>
      </c>
      <c r="G73" s="602">
        <v>16466.54</v>
      </c>
      <c r="H73" s="602">
        <v>1451525.5</v>
      </c>
      <c r="I73" s="601" t="s">
        <v>20</v>
      </c>
      <c r="J73" s="601" t="s">
        <v>290</v>
      </c>
      <c r="K73" s="601" t="s">
        <v>1800</v>
      </c>
      <c r="L73" s="601" t="s">
        <v>2575</v>
      </c>
      <c r="M73" s="601" t="s">
        <v>2574</v>
      </c>
      <c r="N73" s="601" t="s">
        <v>290</v>
      </c>
      <c r="O73" s="601" t="s">
        <v>1801</v>
      </c>
      <c r="P73" s="601" t="s">
        <v>290</v>
      </c>
      <c r="Q73" s="601" t="s">
        <v>290</v>
      </c>
      <c r="R73" s="601" t="s">
        <v>1168</v>
      </c>
      <c r="S73" s="637"/>
      <c r="T73" s="601" t="s">
        <v>290</v>
      </c>
      <c r="U73" s="637">
        <v>44741</v>
      </c>
      <c r="V73" s="601" t="s">
        <v>1801</v>
      </c>
    </row>
    <row r="74" spans="1:22" ht="14.5">
      <c r="A74" s="601" t="s">
        <v>1162</v>
      </c>
      <c r="B74" s="601" t="s">
        <v>1163</v>
      </c>
      <c r="C74" s="601" t="s">
        <v>1171</v>
      </c>
      <c r="D74" s="601" t="s">
        <v>1424</v>
      </c>
      <c r="E74" s="601" t="s">
        <v>2540</v>
      </c>
      <c r="F74" s="637">
        <v>44738</v>
      </c>
      <c r="G74" s="602">
        <v>1230.21</v>
      </c>
      <c r="H74" s="602">
        <v>108443.01</v>
      </c>
      <c r="I74" s="601" t="s">
        <v>20</v>
      </c>
      <c r="J74" s="601" t="s">
        <v>290</v>
      </c>
      <c r="K74" s="601" t="s">
        <v>662</v>
      </c>
      <c r="L74" s="601" t="s">
        <v>2541</v>
      </c>
      <c r="M74" s="601" t="s">
        <v>2540</v>
      </c>
      <c r="N74" s="601" t="s">
        <v>290</v>
      </c>
      <c r="O74" s="601" t="s">
        <v>741</v>
      </c>
      <c r="P74" s="601" t="s">
        <v>290</v>
      </c>
      <c r="Q74" s="601" t="s">
        <v>290</v>
      </c>
      <c r="R74" s="601" t="s">
        <v>1168</v>
      </c>
      <c r="S74" s="637"/>
      <c r="T74" s="601" t="s">
        <v>290</v>
      </c>
      <c r="U74" s="637">
        <v>44738</v>
      </c>
      <c r="V74" s="601" t="s">
        <v>741</v>
      </c>
    </row>
    <row r="75" spans="1:22" ht="14.5">
      <c r="A75" s="601" t="s">
        <v>1162</v>
      </c>
      <c r="B75" s="601" t="s">
        <v>1163</v>
      </c>
      <c r="C75" s="601" t="s">
        <v>1171</v>
      </c>
      <c r="D75" s="601" t="s">
        <v>1424</v>
      </c>
      <c r="E75" s="601" t="s">
        <v>2542</v>
      </c>
      <c r="F75" s="637">
        <v>44742</v>
      </c>
      <c r="G75" s="602">
        <v>210662.06</v>
      </c>
      <c r="H75" s="602">
        <v>19486240.550000001</v>
      </c>
      <c r="I75" s="601" t="s">
        <v>20</v>
      </c>
      <c r="J75" s="601" t="s">
        <v>290</v>
      </c>
      <c r="K75" s="601" t="s">
        <v>662</v>
      </c>
      <c r="L75" s="601" t="s">
        <v>2543</v>
      </c>
      <c r="M75" s="601" t="s">
        <v>2542</v>
      </c>
      <c r="N75" s="601" t="s">
        <v>290</v>
      </c>
      <c r="O75" s="601" t="s">
        <v>741</v>
      </c>
      <c r="P75" s="601" t="s">
        <v>290</v>
      </c>
      <c r="Q75" s="601" t="s">
        <v>290</v>
      </c>
      <c r="R75" s="601" t="s">
        <v>1168</v>
      </c>
      <c r="S75" s="637"/>
      <c r="T75" s="601" t="s">
        <v>290</v>
      </c>
      <c r="U75" s="637">
        <v>44742</v>
      </c>
      <c r="V75" s="601" t="s">
        <v>741</v>
      </c>
    </row>
    <row r="76" spans="1:22" ht="14.5">
      <c r="A76" s="601" t="s">
        <v>1162</v>
      </c>
      <c r="B76" s="601" t="s">
        <v>1163</v>
      </c>
      <c r="C76" s="601" t="s">
        <v>1171</v>
      </c>
      <c r="D76" s="601" t="s">
        <v>1424</v>
      </c>
      <c r="E76" s="601" t="s">
        <v>2544</v>
      </c>
      <c r="F76" s="637">
        <v>44740</v>
      </c>
      <c r="G76" s="602">
        <v>10335.26</v>
      </c>
      <c r="H76" s="602">
        <v>911053.17</v>
      </c>
      <c r="I76" s="601" t="s">
        <v>20</v>
      </c>
      <c r="J76" s="601" t="s">
        <v>290</v>
      </c>
      <c r="K76" s="601" t="s">
        <v>662</v>
      </c>
      <c r="L76" s="601" t="s">
        <v>2401</v>
      </c>
      <c r="M76" s="601" t="s">
        <v>2544</v>
      </c>
      <c r="N76" s="601" t="s">
        <v>290</v>
      </c>
      <c r="O76" s="601" t="s">
        <v>741</v>
      </c>
      <c r="P76" s="601" t="s">
        <v>290</v>
      </c>
      <c r="Q76" s="601" t="s">
        <v>290</v>
      </c>
      <c r="R76" s="601" t="s">
        <v>1168</v>
      </c>
      <c r="S76" s="637"/>
      <c r="T76" s="601" t="s">
        <v>290</v>
      </c>
      <c r="U76" s="637">
        <v>44740</v>
      </c>
      <c r="V76" s="601" t="s">
        <v>741</v>
      </c>
    </row>
    <row r="77" spans="1:22" ht="14.5">
      <c r="A77" s="601" t="s">
        <v>1162</v>
      </c>
      <c r="B77" s="601" t="s">
        <v>1163</v>
      </c>
      <c r="C77" s="601" t="s">
        <v>1171</v>
      </c>
      <c r="D77" s="601" t="s">
        <v>1424</v>
      </c>
      <c r="E77" s="601" t="s">
        <v>2545</v>
      </c>
      <c r="F77" s="637">
        <v>44742</v>
      </c>
      <c r="G77" s="602">
        <v>270303.19</v>
      </c>
      <c r="H77" s="602">
        <v>25003045.079999998</v>
      </c>
      <c r="I77" s="601" t="s">
        <v>20</v>
      </c>
      <c r="J77" s="601" t="s">
        <v>290</v>
      </c>
      <c r="K77" s="601" t="s">
        <v>662</v>
      </c>
      <c r="L77" s="601" t="s">
        <v>2402</v>
      </c>
      <c r="M77" s="601" t="s">
        <v>2545</v>
      </c>
      <c r="N77" s="601" t="s">
        <v>290</v>
      </c>
      <c r="O77" s="601" t="s">
        <v>741</v>
      </c>
      <c r="P77" s="601" t="s">
        <v>290</v>
      </c>
      <c r="Q77" s="601" t="s">
        <v>290</v>
      </c>
      <c r="R77" s="601" t="s">
        <v>1168</v>
      </c>
      <c r="S77" s="637"/>
      <c r="T77" s="601" t="s">
        <v>290</v>
      </c>
      <c r="U77" s="637">
        <v>44742</v>
      </c>
      <c r="V77" s="601" t="s">
        <v>741</v>
      </c>
    </row>
    <row r="78" spans="1:22" ht="14.5">
      <c r="A78" s="601" t="s">
        <v>1162</v>
      </c>
      <c r="B78" s="601" t="s">
        <v>1163</v>
      </c>
      <c r="C78" s="601" t="s">
        <v>1171</v>
      </c>
      <c r="D78" s="601" t="s">
        <v>1424</v>
      </c>
      <c r="E78" s="601" t="s">
        <v>2546</v>
      </c>
      <c r="F78" s="637">
        <v>44730</v>
      </c>
      <c r="G78" s="602">
        <v>22127.33</v>
      </c>
      <c r="H78" s="602">
        <v>1950524.14</v>
      </c>
      <c r="I78" s="601" t="s">
        <v>20</v>
      </c>
      <c r="J78" s="601" t="s">
        <v>290</v>
      </c>
      <c r="K78" s="601" t="s">
        <v>662</v>
      </c>
      <c r="L78" s="601" t="s">
        <v>2547</v>
      </c>
      <c r="M78" s="601" t="s">
        <v>2546</v>
      </c>
      <c r="N78" s="601" t="s">
        <v>290</v>
      </c>
      <c r="O78" s="601" t="s">
        <v>741</v>
      </c>
      <c r="P78" s="601" t="s">
        <v>290</v>
      </c>
      <c r="Q78" s="601" t="s">
        <v>290</v>
      </c>
      <c r="R78" s="601" t="s">
        <v>1168</v>
      </c>
      <c r="S78" s="637"/>
      <c r="T78" s="601" t="s">
        <v>290</v>
      </c>
      <c r="U78" s="637">
        <v>44730</v>
      </c>
      <c r="V78" s="601" t="s">
        <v>741</v>
      </c>
    </row>
    <row r="79" spans="1:22" ht="14.5">
      <c r="A79" s="601" t="s">
        <v>1162</v>
      </c>
      <c r="B79" s="601" t="s">
        <v>1163</v>
      </c>
      <c r="C79" s="601" t="s">
        <v>1171</v>
      </c>
      <c r="D79" s="601" t="s">
        <v>1424</v>
      </c>
      <c r="E79" s="601" t="s">
        <v>2548</v>
      </c>
      <c r="F79" s="637">
        <v>44730</v>
      </c>
      <c r="G79" s="602">
        <v>29621.97</v>
      </c>
      <c r="H79" s="602">
        <v>2611176.66</v>
      </c>
      <c r="I79" s="601" t="s">
        <v>20</v>
      </c>
      <c r="J79" s="601" t="s">
        <v>290</v>
      </c>
      <c r="K79" s="601" t="s">
        <v>662</v>
      </c>
      <c r="L79" s="601" t="s">
        <v>2549</v>
      </c>
      <c r="M79" s="601" t="s">
        <v>2548</v>
      </c>
      <c r="N79" s="601" t="s">
        <v>290</v>
      </c>
      <c r="O79" s="601" t="s">
        <v>741</v>
      </c>
      <c r="P79" s="601" t="s">
        <v>290</v>
      </c>
      <c r="Q79" s="601" t="s">
        <v>290</v>
      </c>
      <c r="R79" s="601" t="s">
        <v>1168</v>
      </c>
      <c r="S79" s="637"/>
      <c r="T79" s="601" t="s">
        <v>290</v>
      </c>
      <c r="U79" s="637">
        <v>44730</v>
      </c>
      <c r="V79" s="601" t="s">
        <v>741</v>
      </c>
    </row>
    <row r="80" spans="1:22" ht="14.5">
      <c r="A80" s="601" t="s">
        <v>1162</v>
      </c>
      <c r="B80" s="601" t="s">
        <v>1163</v>
      </c>
      <c r="C80" s="601" t="s">
        <v>1171</v>
      </c>
      <c r="D80" s="601" t="s">
        <v>1424</v>
      </c>
      <c r="E80" s="601" t="s">
        <v>2550</v>
      </c>
      <c r="F80" s="637">
        <v>44740</v>
      </c>
      <c r="G80" s="602">
        <v>128686.65</v>
      </c>
      <c r="H80" s="602">
        <v>11343728.199999999</v>
      </c>
      <c r="I80" s="601" t="s">
        <v>20</v>
      </c>
      <c r="J80" s="601" t="s">
        <v>290</v>
      </c>
      <c r="K80" s="601" t="s">
        <v>662</v>
      </c>
      <c r="L80" s="601" t="s">
        <v>2551</v>
      </c>
      <c r="M80" s="601" t="s">
        <v>2550</v>
      </c>
      <c r="N80" s="601" t="s">
        <v>290</v>
      </c>
      <c r="O80" s="601" t="s">
        <v>741</v>
      </c>
      <c r="P80" s="601" t="s">
        <v>290</v>
      </c>
      <c r="Q80" s="601" t="s">
        <v>290</v>
      </c>
      <c r="R80" s="601" t="s">
        <v>1168</v>
      </c>
      <c r="S80" s="637"/>
      <c r="T80" s="601" t="s">
        <v>290</v>
      </c>
      <c r="U80" s="637">
        <v>44740</v>
      </c>
      <c r="V80" s="601" t="s">
        <v>741</v>
      </c>
    </row>
    <row r="81" spans="1:22" ht="14.5">
      <c r="A81" s="601" t="s">
        <v>1162</v>
      </c>
      <c r="B81" s="601" t="s">
        <v>1163</v>
      </c>
      <c r="C81" s="601" t="s">
        <v>1171</v>
      </c>
      <c r="D81" s="601" t="s">
        <v>1424</v>
      </c>
      <c r="E81" s="601" t="s">
        <v>2552</v>
      </c>
      <c r="F81" s="637">
        <v>44736</v>
      </c>
      <c r="G81" s="602">
        <v>28272.89</v>
      </c>
      <c r="H81" s="602">
        <v>2492255.25</v>
      </c>
      <c r="I81" s="601" t="s">
        <v>20</v>
      </c>
      <c r="J81" s="601" t="s">
        <v>290</v>
      </c>
      <c r="K81" s="601" t="s">
        <v>662</v>
      </c>
      <c r="L81" s="601" t="s">
        <v>2553</v>
      </c>
      <c r="M81" s="601" t="s">
        <v>2552</v>
      </c>
      <c r="N81" s="601" t="s">
        <v>290</v>
      </c>
      <c r="O81" s="601" t="s">
        <v>741</v>
      </c>
      <c r="P81" s="601" t="s">
        <v>290</v>
      </c>
      <c r="Q81" s="601" t="s">
        <v>290</v>
      </c>
      <c r="R81" s="601" t="s">
        <v>1168</v>
      </c>
      <c r="S81" s="637"/>
      <c r="T81" s="601" t="s">
        <v>290</v>
      </c>
      <c r="U81" s="637">
        <v>44736</v>
      </c>
      <c r="V81" s="601" t="s">
        <v>741</v>
      </c>
    </row>
    <row r="82" spans="1:22" ht="14.5">
      <c r="A82" s="601" t="s">
        <v>1162</v>
      </c>
      <c r="B82" s="601" t="s">
        <v>1163</v>
      </c>
      <c r="C82" s="601" t="s">
        <v>1171</v>
      </c>
      <c r="D82" s="601" t="s">
        <v>1424</v>
      </c>
      <c r="E82" s="601" t="s">
        <v>2554</v>
      </c>
      <c r="F82" s="637">
        <v>44740</v>
      </c>
      <c r="G82" s="602">
        <v>36528.07</v>
      </c>
      <c r="H82" s="602">
        <v>3219949.37</v>
      </c>
      <c r="I82" s="601" t="s">
        <v>20</v>
      </c>
      <c r="J82" s="601" t="s">
        <v>290</v>
      </c>
      <c r="K82" s="601" t="s">
        <v>662</v>
      </c>
      <c r="L82" s="601" t="s">
        <v>2555</v>
      </c>
      <c r="M82" s="601" t="s">
        <v>2554</v>
      </c>
      <c r="N82" s="601" t="s">
        <v>290</v>
      </c>
      <c r="O82" s="601" t="s">
        <v>741</v>
      </c>
      <c r="P82" s="601" t="s">
        <v>290</v>
      </c>
      <c r="Q82" s="601" t="s">
        <v>290</v>
      </c>
      <c r="R82" s="601" t="s">
        <v>1168</v>
      </c>
      <c r="S82" s="637"/>
      <c r="T82" s="601" t="s">
        <v>290</v>
      </c>
      <c r="U82" s="637">
        <v>44740</v>
      </c>
      <c r="V82" s="601" t="s">
        <v>741</v>
      </c>
    </row>
    <row r="83" spans="1:22" ht="14.5">
      <c r="A83" s="601" t="s">
        <v>1162</v>
      </c>
      <c r="B83" s="601" t="s">
        <v>1163</v>
      </c>
      <c r="C83" s="601" t="s">
        <v>1171</v>
      </c>
      <c r="D83" s="601" t="s">
        <v>1424</v>
      </c>
      <c r="E83" s="601" t="s">
        <v>2556</v>
      </c>
      <c r="F83" s="637">
        <v>44740</v>
      </c>
      <c r="G83" s="602">
        <v>26716.91</v>
      </c>
      <c r="H83" s="602">
        <v>2355095.62</v>
      </c>
      <c r="I83" s="601" t="s">
        <v>20</v>
      </c>
      <c r="J83" s="601" t="s">
        <v>290</v>
      </c>
      <c r="K83" s="601" t="s">
        <v>662</v>
      </c>
      <c r="L83" s="601" t="s">
        <v>2557</v>
      </c>
      <c r="M83" s="601" t="s">
        <v>2556</v>
      </c>
      <c r="N83" s="601" t="s">
        <v>290</v>
      </c>
      <c r="O83" s="601" t="s">
        <v>741</v>
      </c>
      <c r="P83" s="601" t="s">
        <v>290</v>
      </c>
      <c r="Q83" s="601" t="s">
        <v>290</v>
      </c>
      <c r="R83" s="601" t="s">
        <v>1168</v>
      </c>
      <c r="S83" s="637"/>
      <c r="T83" s="601" t="s">
        <v>290</v>
      </c>
      <c r="U83" s="637">
        <v>44740</v>
      </c>
      <c r="V83" s="601" t="s">
        <v>741</v>
      </c>
    </row>
    <row r="84" spans="1:22" ht="14.5">
      <c r="A84" s="601" t="s">
        <v>1162</v>
      </c>
      <c r="B84" s="601" t="s">
        <v>1163</v>
      </c>
      <c r="C84" s="601" t="s">
        <v>1171</v>
      </c>
      <c r="D84" s="601" t="s">
        <v>1424</v>
      </c>
      <c r="E84" s="601" t="s">
        <v>2558</v>
      </c>
      <c r="F84" s="637">
        <v>44741</v>
      </c>
      <c r="G84" s="602">
        <v>28676.27</v>
      </c>
      <c r="H84" s="602">
        <v>2527813.2000000002</v>
      </c>
      <c r="I84" s="601" t="s">
        <v>20</v>
      </c>
      <c r="J84" s="601" t="s">
        <v>290</v>
      </c>
      <c r="K84" s="601" t="s">
        <v>662</v>
      </c>
      <c r="L84" s="601" t="s">
        <v>2559</v>
      </c>
      <c r="M84" s="601" t="s">
        <v>2558</v>
      </c>
      <c r="N84" s="601" t="s">
        <v>290</v>
      </c>
      <c r="O84" s="601" t="s">
        <v>741</v>
      </c>
      <c r="P84" s="601" t="s">
        <v>290</v>
      </c>
      <c r="Q84" s="601" t="s">
        <v>290</v>
      </c>
      <c r="R84" s="601" t="s">
        <v>1168</v>
      </c>
      <c r="S84" s="637"/>
      <c r="T84" s="601" t="s">
        <v>290</v>
      </c>
      <c r="U84" s="637">
        <v>44741</v>
      </c>
      <c r="V84" s="601" t="s">
        <v>741</v>
      </c>
    </row>
    <row r="85" spans="1:22" ht="14.5">
      <c r="A85" s="601" t="s">
        <v>1162</v>
      </c>
      <c r="B85" s="601" t="s">
        <v>1163</v>
      </c>
      <c r="C85" s="601" t="s">
        <v>1171</v>
      </c>
      <c r="D85" s="601" t="s">
        <v>1424</v>
      </c>
      <c r="E85" s="601" t="s">
        <v>2560</v>
      </c>
      <c r="F85" s="637">
        <v>44741</v>
      </c>
      <c r="G85" s="602">
        <v>52269.46</v>
      </c>
      <c r="H85" s="602">
        <v>4607552.9000000004</v>
      </c>
      <c r="I85" s="601" t="s">
        <v>20</v>
      </c>
      <c r="J85" s="601" t="s">
        <v>290</v>
      </c>
      <c r="K85" s="601" t="s">
        <v>662</v>
      </c>
      <c r="L85" s="601" t="s">
        <v>2561</v>
      </c>
      <c r="M85" s="601" t="s">
        <v>2560</v>
      </c>
      <c r="N85" s="601" t="s">
        <v>290</v>
      </c>
      <c r="O85" s="601" t="s">
        <v>741</v>
      </c>
      <c r="P85" s="601" t="s">
        <v>290</v>
      </c>
      <c r="Q85" s="601" t="s">
        <v>290</v>
      </c>
      <c r="R85" s="601" t="s">
        <v>1168</v>
      </c>
      <c r="S85" s="637"/>
      <c r="T85" s="601" t="s">
        <v>290</v>
      </c>
      <c r="U85" s="637">
        <v>44741</v>
      </c>
      <c r="V85" s="601" t="s">
        <v>741</v>
      </c>
    </row>
    <row r="86" spans="1:22" ht="14.5">
      <c r="A86" s="601" t="s">
        <v>1162</v>
      </c>
      <c r="B86" s="601" t="s">
        <v>1163</v>
      </c>
      <c r="C86" s="601" t="s">
        <v>1171</v>
      </c>
      <c r="D86" s="601" t="s">
        <v>1424</v>
      </c>
      <c r="E86" s="601" t="s">
        <v>2562</v>
      </c>
      <c r="F86" s="637">
        <v>44740</v>
      </c>
      <c r="G86" s="602">
        <v>16740.669999999998</v>
      </c>
      <c r="H86" s="602">
        <v>1475690.06</v>
      </c>
      <c r="I86" s="601" t="s">
        <v>20</v>
      </c>
      <c r="J86" s="601" t="s">
        <v>290</v>
      </c>
      <c r="K86" s="601" t="s">
        <v>662</v>
      </c>
      <c r="L86" s="601" t="s">
        <v>2563</v>
      </c>
      <c r="M86" s="601" t="s">
        <v>2562</v>
      </c>
      <c r="N86" s="601" t="s">
        <v>290</v>
      </c>
      <c r="O86" s="601" t="s">
        <v>741</v>
      </c>
      <c r="P86" s="601" t="s">
        <v>290</v>
      </c>
      <c r="Q86" s="601" t="s">
        <v>290</v>
      </c>
      <c r="R86" s="601" t="s">
        <v>1168</v>
      </c>
      <c r="S86" s="637"/>
      <c r="T86" s="601" t="s">
        <v>290</v>
      </c>
      <c r="U86" s="637">
        <v>44740</v>
      </c>
      <c r="V86" s="601" t="s">
        <v>741</v>
      </c>
    </row>
    <row r="87" spans="1:22" ht="14.5">
      <c r="A87" s="601" t="s">
        <v>1162</v>
      </c>
      <c r="B87" s="601" t="s">
        <v>1163</v>
      </c>
      <c r="C87" s="601" t="s">
        <v>1171</v>
      </c>
      <c r="D87" s="601" t="s">
        <v>1424</v>
      </c>
      <c r="E87" s="601" t="s">
        <v>2564</v>
      </c>
      <c r="F87" s="637">
        <v>44741</v>
      </c>
      <c r="G87" s="602">
        <v>14346.86</v>
      </c>
      <c r="H87" s="602">
        <v>1264675.71</v>
      </c>
      <c r="I87" s="601" t="s">
        <v>20</v>
      </c>
      <c r="J87" s="601" t="s">
        <v>290</v>
      </c>
      <c r="K87" s="601" t="s">
        <v>662</v>
      </c>
      <c r="L87" s="601" t="s">
        <v>2565</v>
      </c>
      <c r="M87" s="601" t="s">
        <v>2564</v>
      </c>
      <c r="N87" s="601" t="s">
        <v>290</v>
      </c>
      <c r="O87" s="601" t="s">
        <v>741</v>
      </c>
      <c r="P87" s="601" t="s">
        <v>290</v>
      </c>
      <c r="Q87" s="601" t="s">
        <v>290</v>
      </c>
      <c r="R87" s="601" t="s">
        <v>1168</v>
      </c>
      <c r="S87" s="637"/>
      <c r="T87" s="601" t="s">
        <v>290</v>
      </c>
      <c r="U87" s="637">
        <v>44741</v>
      </c>
      <c r="V87" s="601" t="s">
        <v>741</v>
      </c>
    </row>
    <row r="88" spans="1:22" ht="14.5">
      <c r="A88" s="601" t="s">
        <v>1162</v>
      </c>
      <c r="B88" s="601" t="s">
        <v>1163</v>
      </c>
      <c r="C88" s="601" t="s">
        <v>1171</v>
      </c>
      <c r="D88" s="601" t="s">
        <v>1424</v>
      </c>
      <c r="E88" s="601" t="s">
        <v>2566</v>
      </c>
      <c r="F88" s="637">
        <v>44740</v>
      </c>
      <c r="G88" s="602">
        <v>98676.19</v>
      </c>
      <c r="H88" s="602">
        <v>8698306.1500000004</v>
      </c>
      <c r="I88" s="601" t="s">
        <v>20</v>
      </c>
      <c r="J88" s="601" t="s">
        <v>290</v>
      </c>
      <c r="K88" s="601" t="s">
        <v>662</v>
      </c>
      <c r="L88" s="601" t="s">
        <v>2567</v>
      </c>
      <c r="M88" s="601" t="s">
        <v>2566</v>
      </c>
      <c r="N88" s="601" t="s">
        <v>290</v>
      </c>
      <c r="O88" s="601" t="s">
        <v>741</v>
      </c>
      <c r="P88" s="601" t="s">
        <v>290</v>
      </c>
      <c r="Q88" s="601" t="s">
        <v>290</v>
      </c>
      <c r="R88" s="601" t="s">
        <v>1168</v>
      </c>
      <c r="S88" s="637"/>
      <c r="T88" s="601" t="s">
        <v>290</v>
      </c>
      <c r="U88" s="637">
        <v>44740</v>
      </c>
      <c r="V88" s="601" t="s">
        <v>741</v>
      </c>
    </row>
    <row r="89" spans="1:22" ht="14.5">
      <c r="A89" s="601" t="s">
        <v>1162</v>
      </c>
      <c r="B89" s="601" t="s">
        <v>1163</v>
      </c>
      <c r="C89" s="601" t="s">
        <v>1171</v>
      </c>
      <c r="D89" s="601" t="s">
        <v>1424</v>
      </c>
      <c r="E89" s="601" t="s">
        <v>2568</v>
      </c>
      <c r="F89" s="637">
        <v>44739</v>
      </c>
      <c r="G89" s="602">
        <v>1181.1500000000001</v>
      </c>
      <c r="H89" s="602">
        <v>104118.37</v>
      </c>
      <c r="I89" s="601" t="s">
        <v>20</v>
      </c>
      <c r="J89" s="601" t="s">
        <v>290</v>
      </c>
      <c r="K89" s="601" t="s">
        <v>662</v>
      </c>
      <c r="L89" s="601" t="s">
        <v>2569</v>
      </c>
      <c r="M89" s="601" t="s">
        <v>2568</v>
      </c>
      <c r="N89" s="601" t="s">
        <v>290</v>
      </c>
      <c r="O89" s="601" t="s">
        <v>741</v>
      </c>
      <c r="P89" s="601" t="s">
        <v>290</v>
      </c>
      <c r="Q89" s="601" t="s">
        <v>290</v>
      </c>
      <c r="R89" s="601" t="s">
        <v>1168</v>
      </c>
      <c r="S89" s="637"/>
      <c r="T89" s="601" t="s">
        <v>290</v>
      </c>
      <c r="U89" s="637">
        <v>44739</v>
      </c>
      <c r="V89" s="601" t="s">
        <v>741</v>
      </c>
    </row>
    <row r="90" spans="1:22" ht="14.5">
      <c r="A90" s="601" t="s">
        <v>1162</v>
      </c>
      <c r="B90" s="601" t="s">
        <v>1163</v>
      </c>
      <c r="C90" s="601" t="s">
        <v>1171</v>
      </c>
      <c r="D90" s="601" t="s">
        <v>1424</v>
      </c>
      <c r="E90" s="601" t="s">
        <v>2578</v>
      </c>
      <c r="F90" s="637">
        <v>44742</v>
      </c>
      <c r="G90" s="602">
        <v>38.78</v>
      </c>
      <c r="H90" s="602">
        <v>3587.15</v>
      </c>
      <c r="I90" s="601" t="s">
        <v>20</v>
      </c>
      <c r="J90" s="601" t="s">
        <v>290</v>
      </c>
      <c r="K90" s="601" t="s">
        <v>1800</v>
      </c>
      <c r="L90" s="601" t="s">
        <v>2579</v>
      </c>
      <c r="M90" s="601" t="s">
        <v>2578</v>
      </c>
      <c r="N90" s="601" t="s">
        <v>290</v>
      </c>
      <c r="O90" s="601" t="s">
        <v>1801</v>
      </c>
      <c r="P90" s="601" t="s">
        <v>290</v>
      </c>
      <c r="Q90" s="601" t="s">
        <v>290</v>
      </c>
      <c r="R90" s="601" t="s">
        <v>1168</v>
      </c>
      <c r="S90" s="637"/>
      <c r="T90" s="601" t="s">
        <v>290</v>
      </c>
      <c r="U90" s="637">
        <v>44742</v>
      </c>
      <c r="V90" s="601" t="s">
        <v>1801</v>
      </c>
    </row>
    <row r="91" spans="1:22" ht="14.5">
      <c r="A91" s="601" t="s">
        <v>1162</v>
      </c>
      <c r="B91" s="601" t="s">
        <v>1163</v>
      </c>
      <c r="C91" s="601" t="s">
        <v>1171</v>
      </c>
      <c r="D91" s="601" t="s">
        <v>1424</v>
      </c>
      <c r="E91" s="601" t="s">
        <v>2580</v>
      </c>
      <c r="F91" s="637">
        <v>44742</v>
      </c>
      <c r="G91" s="602">
        <v>2384.6999999999998</v>
      </c>
      <c r="H91" s="602">
        <v>220584.75</v>
      </c>
      <c r="I91" s="601" t="s">
        <v>20</v>
      </c>
      <c r="J91" s="601" t="s">
        <v>290</v>
      </c>
      <c r="K91" s="601" t="s">
        <v>1800</v>
      </c>
      <c r="L91" s="601" t="s">
        <v>2581</v>
      </c>
      <c r="M91" s="601" t="s">
        <v>2580</v>
      </c>
      <c r="N91" s="601" t="s">
        <v>290</v>
      </c>
      <c r="O91" s="601" t="s">
        <v>1801</v>
      </c>
      <c r="P91" s="601" t="s">
        <v>290</v>
      </c>
      <c r="Q91" s="601" t="s">
        <v>290</v>
      </c>
      <c r="R91" s="601" t="s">
        <v>1168</v>
      </c>
      <c r="S91" s="637"/>
      <c r="T91" s="601" t="s">
        <v>290</v>
      </c>
      <c r="U91" s="637">
        <v>44742</v>
      </c>
      <c r="V91" s="601" t="s">
        <v>1801</v>
      </c>
    </row>
    <row r="92" spans="1:22" ht="14.5">
      <c r="A92" s="601" t="s">
        <v>1162</v>
      </c>
      <c r="B92" s="601" t="s">
        <v>1163</v>
      </c>
      <c r="C92" s="601" t="s">
        <v>1171</v>
      </c>
      <c r="D92" s="601" t="s">
        <v>1424</v>
      </c>
      <c r="E92" s="601" t="s">
        <v>2582</v>
      </c>
      <c r="F92" s="637">
        <v>44742</v>
      </c>
      <c r="G92" s="602">
        <v>141330.6</v>
      </c>
      <c r="H92" s="602">
        <v>13073080.5</v>
      </c>
      <c r="I92" s="601" t="s">
        <v>20</v>
      </c>
      <c r="J92" s="601" t="s">
        <v>290</v>
      </c>
      <c r="K92" s="601" t="s">
        <v>1800</v>
      </c>
      <c r="L92" s="601" t="s">
        <v>2583</v>
      </c>
      <c r="M92" s="601" t="s">
        <v>2582</v>
      </c>
      <c r="N92" s="601" t="s">
        <v>290</v>
      </c>
      <c r="O92" s="601" t="s">
        <v>1801</v>
      </c>
      <c r="P92" s="601" t="s">
        <v>290</v>
      </c>
      <c r="Q92" s="601" t="s">
        <v>290</v>
      </c>
      <c r="R92" s="601" t="s">
        <v>1168</v>
      </c>
      <c r="S92" s="637"/>
      <c r="T92" s="601" t="s">
        <v>290</v>
      </c>
      <c r="U92" s="637">
        <v>44742</v>
      </c>
      <c r="V92" s="601" t="s">
        <v>1801</v>
      </c>
    </row>
    <row r="93" spans="1:22" ht="14.5">
      <c r="A93" s="601" t="s">
        <v>1162</v>
      </c>
      <c r="B93" s="601" t="s">
        <v>1163</v>
      </c>
      <c r="C93" s="601" t="s">
        <v>1171</v>
      </c>
      <c r="D93" s="601" t="s">
        <v>1424</v>
      </c>
      <c r="E93" s="601" t="s">
        <v>2584</v>
      </c>
      <c r="F93" s="637">
        <v>44742</v>
      </c>
      <c r="G93" s="602">
        <v>27983.06</v>
      </c>
      <c r="H93" s="602">
        <v>2588433.0499999998</v>
      </c>
      <c r="I93" s="601" t="s">
        <v>20</v>
      </c>
      <c r="J93" s="601" t="s">
        <v>290</v>
      </c>
      <c r="K93" s="601" t="s">
        <v>1800</v>
      </c>
      <c r="L93" s="601" t="s">
        <v>2585</v>
      </c>
      <c r="M93" s="601" t="s">
        <v>2584</v>
      </c>
      <c r="N93" s="601" t="s">
        <v>290</v>
      </c>
      <c r="O93" s="601" t="s">
        <v>1801</v>
      </c>
      <c r="P93" s="601" t="s">
        <v>290</v>
      </c>
      <c r="Q93" s="601" t="s">
        <v>290</v>
      </c>
      <c r="R93" s="601" t="s">
        <v>1168</v>
      </c>
      <c r="S93" s="637"/>
      <c r="T93" s="601" t="s">
        <v>290</v>
      </c>
      <c r="U93" s="637">
        <v>44742</v>
      </c>
      <c r="V93" s="601" t="s">
        <v>1801</v>
      </c>
    </row>
    <row r="94" spans="1:22" ht="14.5">
      <c r="A94" s="601" t="s">
        <v>1162</v>
      </c>
      <c r="B94" s="601" t="s">
        <v>1163</v>
      </c>
      <c r="C94" s="601" t="s">
        <v>1171</v>
      </c>
      <c r="D94" s="601" t="s">
        <v>1424</v>
      </c>
      <c r="E94" s="601" t="s">
        <v>2586</v>
      </c>
      <c r="F94" s="637">
        <v>44741</v>
      </c>
      <c r="G94" s="602">
        <v>91868.39</v>
      </c>
      <c r="H94" s="602">
        <v>8098198.5800000001</v>
      </c>
      <c r="I94" s="601" t="s">
        <v>20</v>
      </c>
      <c r="J94" s="601" t="s">
        <v>290</v>
      </c>
      <c r="K94" s="601" t="s">
        <v>1800</v>
      </c>
      <c r="L94" s="601" t="s">
        <v>2403</v>
      </c>
      <c r="M94" s="601" t="s">
        <v>2586</v>
      </c>
      <c r="N94" s="601" t="s">
        <v>290</v>
      </c>
      <c r="O94" s="601" t="s">
        <v>1801</v>
      </c>
      <c r="P94" s="601" t="s">
        <v>290</v>
      </c>
      <c r="Q94" s="601" t="s">
        <v>290</v>
      </c>
      <c r="R94" s="601" t="s">
        <v>1168</v>
      </c>
      <c r="S94" s="637"/>
      <c r="T94" s="601" t="s">
        <v>290</v>
      </c>
      <c r="U94" s="637">
        <v>44741</v>
      </c>
      <c r="V94" s="601" t="s">
        <v>1801</v>
      </c>
    </row>
    <row r="95" spans="1:22" ht="14.5">
      <c r="A95" s="601" t="s">
        <v>1162</v>
      </c>
      <c r="B95" s="601" t="s">
        <v>1163</v>
      </c>
      <c r="C95" s="601" t="s">
        <v>1171</v>
      </c>
      <c r="D95" s="601" t="s">
        <v>1424</v>
      </c>
      <c r="E95" s="601" t="s">
        <v>2587</v>
      </c>
      <c r="F95" s="637">
        <v>44741</v>
      </c>
      <c r="G95" s="602">
        <v>90015.12</v>
      </c>
      <c r="H95" s="602">
        <v>7934832.8300000001</v>
      </c>
      <c r="I95" s="601" t="s">
        <v>20</v>
      </c>
      <c r="J95" s="601" t="s">
        <v>290</v>
      </c>
      <c r="K95" s="601" t="s">
        <v>1800</v>
      </c>
      <c r="L95" s="601" t="s">
        <v>2404</v>
      </c>
      <c r="M95" s="601" t="s">
        <v>2587</v>
      </c>
      <c r="N95" s="601" t="s">
        <v>290</v>
      </c>
      <c r="O95" s="601" t="s">
        <v>1801</v>
      </c>
      <c r="P95" s="601" t="s">
        <v>290</v>
      </c>
      <c r="Q95" s="601" t="s">
        <v>290</v>
      </c>
      <c r="R95" s="601" t="s">
        <v>1168</v>
      </c>
      <c r="S95" s="637"/>
      <c r="T95" s="601" t="s">
        <v>290</v>
      </c>
      <c r="U95" s="637">
        <v>44741</v>
      </c>
      <c r="V95" s="601" t="s">
        <v>1801</v>
      </c>
    </row>
    <row r="96" spans="1:22" ht="14.5">
      <c r="A96" s="601" t="s">
        <v>1162</v>
      </c>
      <c r="B96" s="601" t="s">
        <v>1163</v>
      </c>
      <c r="C96" s="601" t="s">
        <v>1171</v>
      </c>
      <c r="D96" s="601" t="s">
        <v>1424</v>
      </c>
      <c r="E96" s="601" t="s">
        <v>2588</v>
      </c>
      <c r="F96" s="637">
        <v>44741</v>
      </c>
      <c r="G96" s="602">
        <v>61.59</v>
      </c>
      <c r="H96" s="602">
        <v>5429.16</v>
      </c>
      <c r="I96" s="601" t="s">
        <v>20</v>
      </c>
      <c r="J96" s="601" t="s">
        <v>290</v>
      </c>
      <c r="K96" s="601" t="s">
        <v>1800</v>
      </c>
      <c r="L96" s="601" t="s">
        <v>2406</v>
      </c>
      <c r="M96" s="601" t="s">
        <v>2588</v>
      </c>
      <c r="N96" s="601" t="s">
        <v>290</v>
      </c>
      <c r="O96" s="601" t="s">
        <v>1801</v>
      </c>
      <c r="P96" s="601" t="s">
        <v>290</v>
      </c>
      <c r="Q96" s="601" t="s">
        <v>290</v>
      </c>
      <c r="R96" s="601" t="s">
        <v>1168</v>
      </c>
      <c r="S96" s="637"/>
      <c r="T96" s="601" t="s">
        <v>290</v>
      </c>
      <c r="U96" s="637">
        <v>44741</v>
      </c>
      <c r="V96" s="601" t="s">
        <v>1801</v>
      </c>
    </row>
    <row r="97" spans="1:22" ht="14.5">
      <c r="A97" s="601" t="s">
        <v>1162</v>
      </c>
      <c r="B97" s="601" t="s">
        <v>1163</v>
      </c>
      <c r="C97" s="601" t="s">
        <v>1171</v>
      </c>
      <c r="D97" s="601" t="s">
        <v>1424</v>
      </c>
      <c r="E97" s="601" t="s">
        <v>2589</v>
      </c>
      <c r="F97" s="637">
        <v>44741</v>
      </c>
      <c r="G97" s="602">
        <v>129465.67</v>
      </c>
      <c r="H97" s="602">
        <v>11412398.810000001</v>
      </c>
      <c r="I97" s="601" t="s">
        <v>20</v>
      </c>
      <c r="J97" s="601" t="s">
        <v>290</v>
      </c>
      <c r="K97" s="601" t="s">
        <v>1800</v>
      </c>
      <c r="L97" s="601" t="s">
        <v>2405</v>
      </c>
      <c r="M97" s="601" t="s">
        <v>2589</v>
      </c>
      <c r="N97" s="601" t="s">
        <v>290</v>
      </c>
      <c r="O97" s="601" t="s">
        <v>1801</v>
      </c>
      <c r="P97" s="601" t="s">
        <v>290</v>
      </c>
      <c r="Q97" s="601" t="s">
        <v>290</v>
      </c>
      <c r="R97" s="601" t="s">
        <v>1168</v>
      </c>
      <c r="S97" s="637"/>
      <c r="T97" s="601" t="s">
        <v>290</v>
      </c>
      <c r="U97" s="637">
        <v>44741</v>
      </c>
      <c r="V97" s="601" t="s">
        <v>1801</v>
      </c>
    </row>
    <row r="98" spans="1:22" ht="14.5">
      <c r="A98" s="601" t="s">
        <v>1162</v>
      </c>
      <c r="B98" s="601" t="s">
        <v>1163</v>
      </c>
      <c r="C98" s="601" t="s">
        <v>1171</v>
      </c>
      <c r="D98" s="601" t="s">
        <v>1424</v>
      </c>
      <c r="E98" s="601" t="s">
        <v>2590</v>
      </c>
      <c r="F98" s="637">
        <v>44741</v>
      </c>
      <c r="G98" s="602">
        <v>102780.84</v>
      </c>
      <c r="H98" s="602">
        <v>9060131.0500000007</v>
      </c>
      <c r="I98" s="601" t="s">
        <v>20</v>
      </c>
      <c r="J98" s="601" t="s">
        <v>290</v>
      </c>
      <c r="K98" s="601" t="s">
        <v>1800</v>
      </c>
      <c r="L98" s="601" t="s">
        <v>2407</v>
      </c>
      <c r="M98" s="601" t="s">
        <v>2590</v>
      </c>
      <c r="N98" s="601" t="s">
        <v>290</v>
      </c>
      <c r="O98" s="601" t="s">
        <v>1801</v>
      </c>
      <c r="P98" s="601" t="s">
        <v>290</v>
      </c>
      <c r="Q98" s="601" t="s">
        <v>290</v>
      </c>
      <c r="R98" s="601" t="s">
        <v>1168</v>
      </c>
      <c r="S98" s="637"/>
      <c r="T98" s="601" t="s">
        <v>290</v>
      </c>
      <c r="U98" s="637">
        <v>44741</v>
      </c>
      <c r="V98" s="601" t="s">
        <v>1801</v>
      </c>
    </row>
    <row r="99" spans="1:22" ht="14.5">
      <c r="A99" s="601" t="s">
        <v>1162</v>
      </c>
      <c r="B99" s="601" t="s">
        <v>1163</v>
      </c>
      <c r="C99" s="601" t="s">
        <v>1171</v>
      </c>
      <c r="D99" s="601" t="s">
        <v>1424</v>
      </c>
      <c r="E99" s="601" t="s">
        <v>2591</v>
      </c>
      <c r="F99" s="637">
        <v>44741</v>
      </c>
      <c r="G99" s="602">
        <v>125451.2</v>
      </c>
      <c r="H99" s="602">
        <v>11058523.279999999</v>
      </c>
      <c r="I99" s="601" t="s">
        <v>20</v>
      </c>
      <c r="J99" s="601" t="s">
        <v>290</v>
      </c>
      <c r="K99" s="601" t="s">
        <v>1800</v>
      </c>
      <c r="L99" s="601" t="s">
        <v>2408</v>
      </c>
      <c r="M99" s="601" t="s">
        <v>2591</v>
      </c>
      <c r="N99" s="601" t="s">
        <v>290</v>
      </c>
      <c r="O99" s="601" t="s">
        <v>1801</v>
      </c>
      <c r="P99" s="601" t="s">
        <v>290</v>
      </c>
      <c r="Q99" s="601" t="s">
        <v>290</v>
      </c>
      <c r="R99" s="601" t="s">
        <v>1168</v>
      </c>
      <c r="S99" s="637"/>
      <c r="T99" s="601" t="s">
        <v>290</v>
      </c>
      <c r="U99" s="637">
        <v>44741</v>
      </c>
      <c r="V99" s="601" t="s">
        <v>1801</v>
      </c>
    </row>
    <row r="100" spans="1:22" ht="14.5">
      <c r="A100" s="601" t="s">
        <v>1162</v>
      </c>
      <c r="B100" s="601" t="s">
        <v>1163</v>
      </c>
      <c r="C100" s="601" t="s">
        <v>1171</v>
      </c>
      <c r="D100" s="601" t="s">
        <v>1424</v>
      </c>
      <c r="E100" s="601" t="s">
        <v>3790</v>
      </c>
      <c r="F100" s="637">
        <v>44742</v>
      </c>
      <c r="G100" s="602">
        <v>130546.21</v>
      </c>
      <c r="H100" s="602">
        <v>12075524.43</v>
      </c>
      <c r="I100" s="601" t="s">
        <v>20</v>
      </c>
      <c r="J100" s="601" t="s">
        <v>290</v>
      </c>
      <c r="K100" s="601" t="s">
        <v>1800</v>
      </c>
      <c r="L100" s="601" t="s">
        <v>2576</v>
      </c>
      <c r="M100" s="601" t="s">
        <v>3790</v>
      </c>
      <c r="N100" s="601" t="s">
        <v>290</v>
      </c>
      <c r="O100" s="601" t="s">
        <v>1801</v>
      </c>
      <c r="P100" s="601" t="s">
        <v>290</v>
      </c>
      <c r="Q100" s="601" t="s">
        <v>290</v>
      </c>
      <c r="R100" s="601" t="s">
        <v>1168</v>
      </c>
      <c r="S100" s="637"/>
      <c r="T100" s="601" t="s">
        <v>290</v>
      </c>
      <c r="U100" s="637">
        <v>44742</v>
      </c>
      <c r="V100" s="601" t="s">
        <v>1801</v>
      </c>
    </row>
    <row r="101" spans="1:22" ht="14.5">
      <c r="A101" s="601" t="s">
        <v>1162</v>
      </c>
      <c r="B101" s="601" t="s">
        <v>1163</v>
      </c>
      <c r="C101" s="601" t="s">
        <v>1171</v>
      </c>
      <c r="D101" s="601" t="s">
        <v>1424</v>
      </c>
      <c r="E101" s="601" t="s">
        <v>3791</v>
      </c>
      <c r="F101" s="637">
        <v>44742</v>
      </c>
      <c r="G101" s="602">
        <v>25743.88</v>
      </c>
      <c r="H101" s="602">
        <v>2381308.9</v>
      </c>
      <c r="I101" s="601" t="s">
        <v>20</v>
      </c>
      <c r="J101" s="601" t="s">
        <v>290</v>
      </c>
      <c r="K101" s="601" t="s">
        <v>1800</v>
      </c>
      <c r="L101" s="601" t="s">
        <v>2577</v>
      </c>
      <c r="M101" s="601" t="s">
        <v>3791</v>
      </c>
      <c r="N101" s="601" t="s">
        <v>290</v>
      </c>
      <c r="O101" s="601" t="s">
        <v>1801</v>
      </c>
      <c r="P101" s="601" t="s">
        <v>290</v>
      </c>
      <c r="Q101" s="601" t="s">
        <v>290</v>
      </c>
      <c r="R101" s="601" t="s">
        <v>1168</v>
      </c>
      <c r="S101" s="637"/>
      <c r="T101" s="601" t="s">
        <v>290</v>
      </c>
      <c r="U101" s="637">
        <v>44742</v>
      </c>
      <c r="V101" s="601" t="s">
        <v>1801</v>
      </c>
    </row>
    <row r="102" spans="1:22" ht="14.5">
      <c r="A102" s="601" t="s">
        <v>1180</v>
      </c>
      <c r="B102" s="601" t="s">
        <v>1163</v>
      </c>
      <c r="C102" s="601" t="s">
        <v>1798</v>
      </c>
      <c r="D102" s="601" t="s">
        <v>1799</v>
      </c>
      <c r="E102" s="601" t="s">
        <v>1807</v>
      </c>
      <c r="F102" s="637">
        <v>44540</v>
      </c>
      <c r="G102" s="602">
        <v>-1658.85</v>
      </c>
      <c r="H102" s="602">
        <v>-140753.42000000001</v>
      </c>
      <c r="I102" s="601" t="s">
        <v>20</v>
      </c>
      <c r="J102" s="601" t="s">
        <v>290</v>
      </c>
      <c r="K102" s="601" t="s">
        <v>1181</v>
      </c>
      <c r="L102" s="601" t="s">
        <v>1808</v>
      </c>
      <c r="M102" s="601" t="s">
        <v>1379</v>
      </c>
      <c r="N102" s="601" t="s">
        <v>290</v>
      </c>
      <c r="O102" s="601" t="s">
        <v>1181</v>
      </c>
      <c r="P102" s="601" t="s">
        <v>290</v>
      </c>
      <c r="Q102" s="601" t="s">
        <v>290</v>
      </c>
      <c r="R102" s="601" t="s">
        <v>1168</v>
      </c>
      <c r="S102" s="637"/>
      <c r="T102" s="601" t="s">
        <v>290</v>
      </c>
      <c r="U102" s="637">
        <v>44540</v>
      </c>
      <c r="V102" s="601" t="s">
        <v>290</v>
      </c>
    </row>
    <row r="103" spans="1:22" ht="14.5">
      <c r="A103" s="601" t="s">
        <v>1180</v>
      </c>
      <c r="B103" s="601" t="s">
        <v>1163</v>
      </c>
      <c r="C103" s="601" t="s">
        <v>1171</v>
      </c>
      <c r="D103" s="601" t="s">
        <v>1424</v>
      </c>
      <c r="E103" s="601" t="s">
        <v>1809</v>
      </c>
      <c r="F103" s="637">
        <v>44540</v>
      </c>
      <c r="G103" s="602">
        <v>1658.85</v>
      </c>
      <c r="H103" s="602">
        <v>140753.42000000001</v>
      </c>
      <c r="I103" s="601" t="s">
        <v>20</v>
      </c>
      <c r="J103" s="601" t="s">
        <v>290</v>
      </c>
      <c r="K103" s="601" t="s">
        <v>1181</v>
      </c>
      <c r="L103" s="601" t="s">
        <v>1808</v>
      </c>
      <c r="M103" s="601" t="s">
        <v>1809</v>
      </c>
      <c r="N103" s="601" t="s">
        <v>290</v>
      </c>
      <c r="O103" s="601" t="s">
        <v>1181</v>
      </c>
      <c r="P103" s="601" t="s">
        <v>290</v>
      </c>
      <c r="Q103" s="601" t="s">
        <v>290</v>
      </c>
      <c r="R103" s="601" t="s">
        <v>1168</v>
      </c>
      <c r="S103" s="637"/>
      <c r="T103" s="601" t="s">
        <v>290</v>
      </c>
      <c r="U103" s="637">
        <v>44540</v>
      </c>
      <c r="V103" s="601" t="s">
        <v>290</v>
      </c>
    </row>
    <row r="104" spans="1:22" ht="14.5">
      <c r="A104" s="601" t="s">
        <v>1188</v>
      </c>
      <c r="B104" s="601" t="s">
        <v>1163</v>
      </c>
      <c r="C104" s="601" t="s">
        <v>690</v>
      </c>
      <c r="D104" s="601" t="s">
        <v>1364</v>
      </c>
      <c r="E104" s="601" t="s">
        <v>1204</v>
      </c>
      <c r="F104" s="637">
        <v>43278</v>
      </c>
      <c r="G104" s="602">
        <v>13.86</v>
      </c>
      <c r="H104" s="602">
        <v>1160</v>
      </c>
      <c r="I104" s="601" t="s">
        <v>271</v>
      </c>
      <c r="J104" s="601" t="s">
        <v>290</v>
      </c>
      <c r="K104" s="601" t="s">
        <v>1197</v>
      </c>
      <c r="L104" s="601" t="s">
        <v>1205</v>
      </c>
      <c r="M104" s="601" t="s">
        <v>1365</v>
      </c>
      <c r="N104" s="601" t="s">
        <v>1197</v>
      </c>
      <c r="O104" s="601" t="s">
        <v>290</v>
      </c>
      <c r="P104" s="601" t="s">
        <v>1176</v>
      </c>
      <c r="Q104" s="601" t="s">
        <v>290</v>
      </c>
      <c r="R104" s="601" t="s">
        <v>1177</v>
      </c>
      <c r="S104" s="637"/>
      <c r="T104" s="601" t="s">
        <v>290</v>
      </c>
      <c r="U104" s="637">
        <v>43278</v>
      </c>
      <c r="V104" s="601" t="s">
        <v>290</v>
      </c>
    </row>
    <row r="105" spans="1:22" ht="14.5">
      <c r="A105" s="601" t="s">
        <v>579</v>
      </c>
      <c r="B105" s="601" t="s">
        <v>1163</v>
      </c>
      <c r="C105" s="601" t="s">
        <v>678</v>
      </c>
      <c r="D105" s="601" t="s">
        <v>1366</v>
      </c>
      <c r="E105" s="601" t="s">
        <v>2592</v>
      </c>
      <c r="F105" s="637">
        <v>44725</v>
      </c>
      <c r="G105" s="602">
        <v>-1226.7</v>
      </c>
      <c r="H105" s="602">
        <v>-108133.61</v>
      </c>
      <c r="I105" s="601" t="s">
        <v>20</v>
      </c>
      <c r="J105" s="601" t="s">
        <v>290</v>
      </c>
      <c r="K105" s="601" t="s">
        <v>2593</v>
      </c>
      <c r="L105" s="601" t="s">
        <v>2593</v>
      </c>
      <c r="M105" s="601" t="s">
        <v>2592</v>
      </c>
      <c r="N105" s="601" t="s">
        <v>290</v>
      </c>
      <c r="O105" s="601" t="s">
        <v>290</v>
      </c>
      <c r="P105" s="601" t="s">
        <v>666</v>
      </c>
      <c r="Q105" s="601" t="s">
        <v>290</v>
      </c>
      <c r="R105" s="601" t="s">
        <v>1168</v>
      </c>
      <c r="S105" s="637"/>
      <c r="T105" s="601" t="s">
        <v>290</v>
      </c>
      <c r="U105" s="637">
        <v>44604</v>
      </c>
      <c r="V105" s="601" t="s">
        <v>290</v>
      </c>
    </row>
    <row r="106" spans="1:22" ht="14.5">
      <c r="A106" s="601" t="s">
        <v>579</v>
      </c>
      <c r="B106" s="601" t="s">
        <v>1163</v>
      </c>
      <c r="C106" s="601" t="s">
        <v>3792</v>
      </c>
      <c r="D106" s="601" t="s">
        <v>1366</v>
      </c>
      <c r="E106" s="601" t="s">
        <v>3793</v>
      </c>
      <c r="F106" s="637">
        <v>44742</v>
      </c>
      <c r="G106" s="602">
        <v>0</v>
      </c>
      <c r="H106" s="602">
        <v>-145764020</v>
      </c>
      <c r="I106" s="601" t="s">
        <v>20</v>
      </c>
      <c r="J106" s="601" t="s">
        <v>290</v>
      </c>
      <c r="K106" s="601" t="s">
        <v>3794</v>
      </c>
      <c r="L106" s="601" t="s">
        <v>3795</v>
      </c>
      <c r="M106" s="601" t="s">
        <v>3793</v>
      </c>
      <c r="N106" s="601" t="s">
        <v>290</v>
      </c>
      <c r="O106" s="601" t="s">
        <v>290</v>
      </c>
      <c r="P106" s="601" t="s">
        <v>290</v>
      </c>
      <c r="Q106" s="601" t="s">
        <v>290</v>
      </c>
      <c r="R106" s="601" t="s">
        <v>1168</v>
      </c>
      <c r="S106" s="637">
        <v>44743</v>
      </c>
      <c r="T106" s="601" t="s">
        <v>4013</v>
      </c>
      <c r="U106" s="637">
        <v>44742</v>
      </c>
      <c r="V106" s="601" t="s">
        <v>290</v>
      </c>
    </row>
    <row r="107" spans="1:22" ht="14.5">
      <c r="A107" s="601" t="s">
        <v>1188</v>
      </c>
      <c r="B107" s="601" t="s">
        <v>693</v>
      </c>
      <c r="C107" s="601" t="s">
        <v>676</v>
      </c>
      <c r="D107" s="601" t="s">
        <v>1364</v>
      </c>
      <c r="E107" s="601" t="s">
        <v>1232</v>
      </c>
      <c r="F107" s="637">
        <v>43908</v>
      </c>
      <c r="G107" s="602">
        <v>1920.19</v>
      </c>
      <c r="H107" s="602">
        <v>163120</v>
      </c>
      <c r="I107" s="601" t="s">
        <v>271</v>
      </c>
      <c r="J107" s="601" t="s">
        <v>1233</v>
      </c>
      <c r="K107" s="601" t="s">
        <v>664</v>
      </c>
      <c r="L107" s="601" t="s">
        <v>1234</v>
      </c>
      <c r="M107" s="601" t="s">
        <v>1232</v>
      </c>
      <c r="N107" s="601" t="s">
        <v>664</v>
      </c>
      <c r="O107" s="601" t="s">
        <v>290</v>
      </c>
      <c r="P107" s="601" t="s">
        <v>665</v>
      </c>
      <c r="Q107" s="601" t="s">
        <v>290</v>
      </c>
      <c r="R107" s="601" t="s">
        <v>1177</v>
      </c>
      <c r="S107" s="637"/>
      <c r="T107" s="601" t="s">
        <v>290</v>
      </c>
      <c r="U107" s="637">
        <v>43908</v>
      </c>
      <c r="V107" s="601" t="s">
        <v>290</v>
      </c>
    </row>
    <row r="108" spans="1:22" ht="14.5">
      <c r="A108" s="601" t="s">
        <v>1188</v>
      </c>
      <c r="B108" s="601" t="s">
        <v>693</v>
      </c>
      <c r="C108" s="601" t="s">
        <v>676</v>
      </c>
      <c r="D108" s="601" t="s">
        <v>1364</v>
      </c>
      <c r="E108" s="601" t="s">
        <v>1232</v>
      </c>
      <c r="F108" s="637">
        <v>43908</v>
      </c>
      <c r="G108" s="602">
        <v>3279.11</v>
      </c>
      <c r="H108" s="602">
        <v>278560</v>
      </c>
      <c r="I108" s="601" t="s">
        <v>271</v>
      </c>
      <c r="J108" s="601" t="s">
        <v>1235</v>
      </c>
      <c r="K108" s="601" t="s">
        <v>664</v>
      </c>
      <c r="L108" s="601" t="s">
        <v>1234</v>
      </c>
      <c r="M108" s="601" t="s">
        <v>1232</v>
      </c>
      <c r="N108" s="601" t="s">
        <v>664</v>
      </c>
      <c r="O108" s="601" t="s">
        <v>290</v>
      </c>
      <c r="P108" s="601" t="s">
        <v>665</v>
      </c>
      <c r="Q108" s="601" t="s">
        <v>290</v>
      </c>
      <c r="R108" s="601" t="s">
        <v>1177</v>
      </c>
      <c r="S108" s="637"/>
      <c r="T108" s="601" t="s">
        <v>290</v>
      </c>
      <c r="U108" s="637">
        <v>43908</v>
      </c>
      <c r="V108" s="601" t="s">
        <v>290</v>
      </c>
    </row>
    <row r="109" spans="1:22" ht="14.5">
      <c r="A109" s="601" t="s">
        <v>1188</v>
      </c>
      <c r="B109" s="601" t="s">
        <v>693</v>
      </c>
      <c r="C109" s="601" t="s">
        <v>676</v>
      </c>
      <c r="D109" s="601" t="s">
        <v>1364</v>
      </c>
      <c r="E109" s="601" t="s">
        <v>1219</v>
      </c>
      <c r="F109" s="637">
        <v>43871</v>
      </c>
      <c r="G109" s="602">
        <v>3728.37</v>
      </c>
      <c r="H109" s="602">
        <v>316725</v>
      </c>
      <c r="I109" s="601" t="s">
        <v>271</v>
      </c>
      <c r="J109" s="601" t="s">
        <v>1220</v>
      </c>
      <c r="K109" s="601" t="s">
        <v>664</v>
      </c>
      <c r="L109" s="601" t="s">
        <v>1221</v>
      </c>
      <c r="M109" s="601" t="s">
        <v>1219</v>
      </c>
      <c r="N109" s="601" t="s">
        <v>664</v>
      </c>
      <c r="O109" s="601" t="s">
        <v>290</v>
      </c>
      <c r="P109" s="601" t="s">
        <v>665</v>
      </c>
      <c r="Q109" s="601" t="s">
        <v>290</v>
      </c>
      <c r="R109" s="601" t="s">
        <v>290</v>
      </c>
      <c r="S109" s="637"/>
      <c r="T109" s="601" t="s">
        <v>290</v>
      </c>
      <c r="U109" s="637">
        <v>43871</v>
      </c>
      <c r="V109" s="601" t="s">
        <v>290</v>
      </c>
    </row>
    <row r="110" spans="1:22" ht="14.5">
      <c r="A110" s="601" t="s">
        <v>1188</v>
      </c>
      <c r="B110" s="601" t="s">
        <v>693</v>
      </c>
      <c r="C110" s="601" t="s">
        <v>676</v>
      </c>
      <c r="D110" s="601" t="s">
        <v>1364</v>
      </c>
      <c r="E110" s="601" t="s">
        <v>1222</v>
      </c>
      <c r="F110" s="637">
        <v>43871</v>
      </c>
      <c r="G110" s="602">
        <v>2799.82</v>
      </c>
      <c r="H110" s="602">
        <v>237845</v>
      </c>
      <c r="I110" s="601" t="s">
        <v>271</v>
      </c>
      <c r="J110" s="601" t="s">
        <v>1223</v>
      </c>
      <c r="K110" s="601" t="s">
        <v>664</v>
      </c>
      <c r="L110" s="601" t="s">
        <v>1224</v>
      </c>
      <c r="M110" s="601" t="s">
        <v>1222</v>
      </c>
      <c r="N110" s="601" t="s">
        <v>664</v>
      </c>
      <c r="O110" s="601" t="s">
        <v>290</v>
      </c>
      <c r="P110" s="601" t="s">
        <v>665</v>
      </c>
      <c r="Q110" s="601" t="s">
        <v>290</v>
      </c>
      <c r="R110" s="601" t="s">
        <v>290</v>
      </c>
      <c r="S110" s="637"/>
      <c r="T110" s="601" t="s">
        <v>290</v>
      </c>
      <c r="U110" s="637">
        <v>43871</v>
      </c>
      <c r="V110" s="601" t="s">
        <v>290</v>
      </c>
    </row>
    <row r="111" spans="1:22" ht="14.5">
      <c r="A111" s="601" t="s">
        <v>1188</v>
      </c>
      <c r="B111" s="601" t="s">
        <v>693</v>
      </c>
      <c r="C111" s="601" t="s">
        <v>676</v>
      </c>
      <c r="D111" s="601" t="s">
        <v>1364</v>
      </c>
      <c r="E111" s="601" t="s">
        <v>1367</v>
      </c>
      <c r="F111" s="637">
        <v>44153</v>
      </c>
      <c r="G111" s="602">
        <v>8850.0300000000007</v>
      </c>
      <c r="H111" s="602">
        <v>751810</v>
      </c>
      <c r="I111" s="601" t="s">
        <v>271</v>
      </c>
      <c r="J111" s="601" t="s">
        <v>1368</v>
      </c>
      <c r="K111" s="601" t="s">
        <v>664</v>
      </c>
      <c r="L111" s="601" t="s">
        <v>1369</v>
      </c>
      <c r="M111" s="601" t="s">
        <v>1367</v>
      </c>
      <c r="N111" s="601" t="s">
        <v>664</v>
      </c>
      <c r="O111" s="601" t="s">
        <v>290</v>
      </c>
      <c r="P111" s="601" t="s">
        <v>665</v>
      </c>
      <c r="Q111" s="601" t="s">
        <v>290</v>
      </c>
      <c r="R111" s="601" t="s">
        <v>290</v>
      </c>
      <c r="S111" s="637"/>
      <c r="T111" s="601" t="s">
        <v>290</v>
      </c>
      <c r="U111" s="637">
        <v>44153</v>
      </c>
      <c r="V111" s="601" t="s">
        <v>290</v>
      </c>
    </row>
    <row r="112" spans="1:22" ht="14.5">
      <c r="A112" s="601" t="s">
        <v>579</v>
      </c>
      <c r="B112" s="601" t="s">
        <v>693</v>
      </c>
      <c r="C112" s="601" t="s">
        <v>676</v>
      </c>
      <c r="D112" s="601" t="s">
        <v>1366</v>
      </c>
      <c r="E112" s="601" t="s">
        <v>1812</v>
      </c>
      <c r="F112" s="637">
        <v>44643</v>
      </c>
      <c r="G112" s="602">
        <v>-96596.26</v>
      </c>
      <c r="H112" s="602">
        <v>-8215511.9100000001</v>
      </c>
      <c r="I112" s="601" t="s">
        <v>20</v>
      </c>
      <c r="J112" s="601" t="s">
        <v>1813</v>
      </c>
      <c r="K112" s="601" t="s">
        <v>1810</v>
      </c>
      <c r="L112" s="601" t="s">
        <v>1814</v>
      </c>
      <c r="M112" s="601" t="s">
        <v>1812</v>
      </c>
      <c r="N112" s="601" t="s">
        <v>290</v>
      </c>
      <c r="O112" s="601" t="s">
        <v>290</v>
      </c>
      <c r="P112" s="601" t="s">
        <v>660</v>
      </c>
      <c r="Q112" s="601" t="s">
        <v>290</v>
      </c>
      <c r="R112" s="601" t="s">
        <v>1168</v>
      </c>
      <c r="S112" s="637">
        <v>44748</v>
      </c>
      <c r="T112" s="601" t="s">
        <v>3816</v>
      </c>
      <c r="U112" s="637">
        <v>44643</v>
      </c>
      <c r="V112" s="601" t="s">
        <v>677</v>
      </c>
    </row>
    <row r="113" spans="1:22" ht="14.5">
      <c r="A113" s="601" t="s">
        <v>579</v>
      </c>
      <c r="B113" s="601" t="s">
        <v>693</v>
      </c>
      <c r="C113" s="601" t="s">
        <v>676</v>
      </c>
      <c r="D113" s="601" t="s">
        <v>1366</v>
      </c>
      <c r="E113" s="601" t="s">
        <v>2594</v>
      </c>
      <c r="F113" s="637">
        <v>44742</v>
      </c>
      <c r="G113" s="602">
        <v>-1057168.28</v>
      </c>
      <c r="H113" s="602">
        <v>-93189383.879999995</v>
      </c>
      <c r="I113" s="601" t="s">
        <v>20</v>
      </c>
      <c r="J113" s="601" t="s">
        <v>2595</v>
      </c>
      <c r="K113" s="601" t="s">
        <v>2596</v>
      </c>
      <c r="L113" s="601" t="s">
        <v>2597</v>
      </c>
      <c r="M113" s="601" t="s">
        <v>2594</v>
      </c>
      <c r="N113" s="601" t="s">
        <v>290</v>
      </c>
      <c r="O113" s="601" t="s">
        <v>290</v>
      </c>
      <c r="P113" s="601" t="s">
        <v>2598</v>
      </c>
      <c r="Q113" s="601" t="s">
        <v>290</v>
      </c>
      <c r="R113" s="601" t="s">
        <v>1168</v>
      </c>
      <c r="S113" s="637"/>
      <c r="T113" s="601" t="s">
        <v>290</v>
      </c>
      <c r="U113" s="637">
        <v>44742</v>
      </c>
      <c r="V113" s="601" t="s">
        <v>290</v>
      </c>
    </row>
    <row r="114" spans="1:22" ht="14.5">
      <c r="A114" s="601" t="s">
        <v>579</v>
      </c>
      <c r="B114" s="601" t="s">
        <v>693</v>
      </c>
      <c r="C114" s="601" t="s">
        <v>676</v>
      </c>
      <c r="D114" s="601" t="s">
        <v>1366</v>
      </c>
      <c r="E114" s="601" t="s">
        <v>2599</v>
      </c>
      <c r="F114" s="637">
        <v>44706</v>
      </c>
      <c r="G114" s="602">
        <v>-359200.38</v>
      </c>
      <c r="H114" s="602">
        <v>-30711632.489999998</v>
      </c>
      <c r="I114" s="601" t="s">
        <v>20</v>
      </c>
      <c r="J114" s="601" t="s">
        <v>2600</v>
      </c>
      <c r="K114" s="601" t="s">
        <v>2247</v>
      </c>
      <c r="L114" s="601" t="s">
        <v>2601</v>
      </c>
      <c r="M114" s="601" t="s">
        <v>2599</v>
      </c>
      <c r="N114" s="601" t="s">
        <v>290</v>
      </c>
      <c r="O114" s="601" t="s">
        <v>290</v>
      </c>
      <c r="P114" s="601" t="s">
        <v>1411</v>
      </c>
      <c r="Q114" s="601" t="s">
        <v>290</v>
      </c>
      <c r="R114" s="601" t="s">
        <v>1168</v>
      </c>
      <c r="S114" s="637"/>
      <c r="T114" s="601" t="s">
        <v>290</v>
      </c>
      <c r="U114" s="637">
        <v>44706</v>
      </c>
      <c r="V114" s="601" t="s">
        <v>290</v>
      </c>
    </row>
    <row r="115" spans="1:22" ht="14.5">
      <c r="A115" s="601" t="s">
        <v>579</v>
      </c>
      <c r="B115" s="601" t="s">
        <v>693</v>
      </c>
      <c r="C115" s="601" t="s">
        <v>676</v>
      </c>
      <c r="D115" s="601" t="s">
        <v>1366</v>
      </c>
      <c r="E115" s="601" t="s">
        <v>1815</v>
      </c>
      <c r="F115" s="637">
        <v>44656</v>
      </c>
      <c r="G115" s="602">
        <v>-115806.89</v>
      </c>
      <c r="H115" s="602">
        <v>-9872537.3699999992</v>
      </c>
      <c r="I115" s="601" t="s">
        <v>20</v>
      </c>
      <c r="J115" s="601" t="s">
        <v>1816</v>
      </c>
      <c r="K115" s="601" t="s">
        <v>1810</v>
      </c>
      <c r="L115" s="601" t="s">
        <v>1817</v>
      </c>
      <c r="M115" s="601" t="s">
        <v>1815</v>
      </c>
      <c r="N115" s="601" t="s">
        <v>290</v>
      </c>
      <c r="O115" s="601" t="s">
        <v>290</v>
      </c>
      <c r="P115" s="601" t="s">
        <v>660</v>
      </c>
      <c r="Q115" s="601" t="s">
        <v>290</v>
      </c>
      <c r="R115" s="601" t="s">
        <v>1168</v>
      </c>
      <c r="S115" s="637">
        <v>44749</v>
      </c>
      <c r="T115" s="601" t="s">
        <v>3817</v>
      </c>
      <c r="U115" s="637">
        <v>44656</v>
      </c>
      <c r="V115" s="601" t="s">
        <v>677</v>
      </c>
    </row>
    <row r="116" spans="1:22" ht="14.5">
      <c r="A116" s="601" t="s">
        <v>579</v>
      </c>
      <c r="B116" s="601" t="s">
        <v>693</v>
      </c>
      <c r="C116" s="601" t="s">
        <v>676</v>
      </c>
      <c r="D116" s="601" t="s">
        <v>1366</v>
      </c>
      <c r="E116" s="601" t="s">
        <v>1818</v>
      </c>
      <c r="F116" s="637">
        <v>44661</v>
      </c>
      <c r="G116" s="602">
        <v>-30951.05</v>
      </c>
      <c r="H116" s="602">
        <v>-2638577.0099999998</v>
      </c>
      <c r="I116" s="601" t="s">
        <v>20</v>
      </c>
      <c r="J116" s="601" t="s">
        <v>1819</v>
      </c>
      <c r="K116" s="601" t="s">
        <v>1820</v>
      </c>
      <c r="L116" s="601" t="s">
        <v>1821</v>
      </c>
      <c r="M116" s="601" t="s">
        <v>1818</v>
      </c>
      <c r="N116" s="601" t="s">
        <v>290</v>
      </c>
      <c r="O116" s="601" t="s">
        <v>290</v>
      </c>
      <c r="P116" s="601" t="s">
        <v>660</v>
      </c>
      <c r="Q116" s="601" t="s">
        <v>290</v>
      </c>
      <c r="R116" s="601" t="s">
        <v>1168</v>
      </c>
      <c r="S116" s="637"/>
      <c r="T116" s="601" t="s">
        <v>290</v>
      </c>
      <c r="U116" s="637">
        <v>44661</v>
      </c>
      <c r="V116" s="601" t="s">
        <v>677</v>
      </c>
    </row>
    <row r="117" spans="1:22" ht="14.5">
      <c r="A117" s="601" t="s">
        <v>1188</v>
      </c>
      <c r="B117" s="601" t="s">
        <v>1163</v>
      </c>
      <c r="C117" s="601" t="s">
        <v>690</v>
      </c>
      <c r="D117" s="601" t="s">
        <v>1364</v>
      </c>
      <c r="E117" s="601" t="s">
        <v>1370</v>
      </c>
      <c r="F117" s="637">
        <v>44105</v>
      </c>
      <c r="G117" s="602">
        <v>5955.93</v>
      </c>
      <c r="H117" s="602">
        <v>500000</v>
      </c>
      <c r="I117" s="601" t="s">
        <v>271</v>
      </c>
      <c r="J117" s="601" t="s">
        <v>1371</v>
      </c>
      <c r="K117" s="601" t="s">
        <v>1372</v>
      </c>
      <c r="L117" s="601" t="s">
        <v>290</v>
      </c>
      <c r="M117" s="601" t="s">
        <v>1370</v>
      </c>
      <c r="N117" s="601" t="s">
        <v>1372</v>
      </c>
      <c r="O117" s="601" t="s">
        <v>290</v>
      </c>
      <c r="P117" s="601" t="s">
        <v>1373</v>
      </c>
      <c r="Q117" s="601" t="s">
        <v>290</v>
      </c>
      <c r="R117" s="601" t="s">
        <v>1168</v>
      </c>
      <c r="S117" s="637"/>
      <c r="T117" s="601" t="s">
        <v>290</v>
      </c>
      <c r="U117" s="637">
        <v>44105</v>
      </c>
      <c r="V117" s="601" t="s">
        <v>290</v>
      </c>
    </row>
    <row r="118" spans="1:22" ht="14.5">
      <c r="A118" s="601" t="s">
        <v>1188</v>
      </c>
      <c r="B118" s="601" t="s">
        <v>1163</v>
      </c>
      <c r="C118" s="601" t="s">
        <v>690</v>
      </c>
      <c r="D118" s="601" t="s">
        <v>1364</v>
      </c>
      <c r="E118" s="601" t="s">
        <v>1374</v>
      </c>
      <c r="F118" s="637">
        <v>44105</v>
      </c>
      <c r="G118" s="602">
        <v>774.73</v>
      </c>
      <c r="H118" s="602">
        <v>65000</v>
      </c>
      <c r="I118" s="601" t="s">
        <v>271</v>
      </c>
      <c r="J118" s="601" t="s">
        <v>1375</v>
      </c>
      <c r="K118" s="601" t="s">
        <v>1376</v>
      </c>
      <c r="L118" s="601" t="s">
        <v>290</v>
      </c>
      <c r="M118" s="601" t="s">
        <v>1374</v>
      </c>
      <c r="N118" s="601" t="s">
        <v>1376</v>
      </c>
      <c r="O118" s="601" t="s">
        <v>290</v>
      </c>
      <c r="P118" s="601" t="s">
        <v>1377</v>
      </c>
      <c r="Q118" s="601" t="s">
        <v>290</v>
      </c>
      <c r="R118" s="601" t="s">
        <v>1168</v>
      </c>
      <c r="S118" s="637"/>
      <c r="T118" s="601" t="s">
        <v>290</v>
      </c>
      <c r="U118" s="637">
        <v>44105</v>
      </c>
      <c r="V118" s="601" t="s">
        <v>290</v>
      </c>
    </row>
    <row r="119" spans="1:22" ht="14.5">
      <c r="A119" s="601" t="s">
        <v>1236</v>
      </c>
      <c r="B119" s="601" t="s">
        <v>693</v>
      </c>
      <c r="C119" s="601" t="s">
        <v>594</v>
      </c>
      <c r="D119" s="601" t="s">
        <v>1378</v>
      </c>
      <c r="E119" s="601" t="s">
        <v>2602</v>
      </c>
      <c r="F119" s="637">
        <v>44742</v>
      </c>
      <c r="G119" s="602">
        <v>-227540.98</v>
      </c>
      <c r="H119" s="602">
        <v>-21047540.649999999</v>
      </c>
      <c r="I119" s="601" t="s">
        <v>20</v>
      </c>
      <c r="J119" s="601" t="s">
        <v>2603</v>
      </c>
      <c r="K119" s="601" t="s">
        <v>659</v>
      </c>
      <c r="L119" s="601" t="s">
        <v>2604</v>
      </c>
      <c r="M119" s="601" t="s">
        <v>2602</v>
      </c>
      <c r="N119" s="601" t="s">
        <v>677</v>
      </c>
      <c r="O119" s="601" t="s">
        <v>290</v>
      </c>
      <c r="P119" s="601" t="s">
        <v>660</v>
      </c>
      <c r="Q119" s="601" t="s">
        <v>290</v>
      </c>
      <c r="R119" s="601" t="s">
        <v>290</v>
      </c>
      <c r="S119" s="637"/>
      <c r="T119" s="601" t="s">
        <v>290</v>
      </c>
      <c r="U119" s="637">
        <v>44742</v>
      </c>
      <c r="V119" s="601" t="s">
        <v>677</v>
      </c>
    </row>
    <row r="120" spans="1:22" ht="14.5">
      <c r="A120" s="601" t="s">
        <v>1188</v>
      </c>
      <c r="B120" s="601" t="s">
        <v>693</v>
      </c>
      <c r="C120" s="601" t="s">
        <v>1189</v>
      </c>
      <c r="D120" s="601" t="s">
        <v>1364</v>
      </c>
      <c r="E120" s="601" t="s">
        <v>1195</v>
      </c>
      <c r="F120" s="637">
        <v>41973</v>
      </c>
      <c r="G120" s="602">
        <v>1008.95</v>
      </c>
      <c r="H120" s="602">
        <v>80000</v>
      </c>
      <c r="I120" s="601" t="s">
        <v>271</v>
      </c>
      <c r="J120" s="601" t="s">
        <v>1196</v>
      </c>
      <c r="K120" s="601" t="s">
        <v>1197</v>
      </c>
      <c r="L120" s="601" t="s">
        <v>1193</v>
      </c>
      <c r="M120" s="601" t="s">
        <v>1379</v>
      </c>
      <c r="N120" s="601" t="s">
        <v>1197</v>
      </c>
      <c r="O120" s="601" t="s">
        <v>290</v>
      </c>
      <c r="P120" s="601" t="s">
        <v>1176</v>
      </c>
      <c r="Q120" s="601" t="s">
        <v>290</v>
      </c>
      <c r="R120" s="601" t="s">
        <v>1168</v>
      </c>
      <c r="S120" s="637"/>
      <c r="T120" s="601" t="s">
        <v>290</v>
      </c>
      <c r="U120" s="637">
        <v>41973</v>
      </c>
      <c r="V120" s="601" t="s">
        <v>290</v>
      </c>
    </row>
    <row r="121" spans="1:22" ht="14.5">
      <c r="A121" s="601" t="s">
        <v>1188</v>
      </c>
      <c r="B121" s="601" t="s">
        <v>693</v>
      </c>
      <c r="C121" s="601" t="s">
        <v>594</v>
      </c>
      <c r="D121" s="601" t="s">
        <v>290</v>
      </c>
      <c r="E121" s="601" t="s">
        <v>1198</v>
      </c>
      <c r="F121" s="637">
        <v>42369</v>
      </c>
      <c r="G121" s="602">
        <v>-302.69</v>
      </c>
      <c r="H121" s="602">
        <v>-24000</v>
      </c>
      <c r="I121" s="601" t="s">
        <v>271</v>
      </c>
      <c r="J121" s="601" t="s">
        <v>1196</v>
      </c>
      <c r="K121" s="601" t="s">
        <v>1197</v>
      </c>
      <c r="L121" s="601" t="s">
        <v>1193</v>
      </c>
      <c r="M121" s="601" t="s">
        <v>1198</v>
      </c>
      <c r="N121" s="601" t="s">
        <v>1197</v>
      </c>
      <c r="O121" s="601" t="s">
        <v>290</v>
      </c>
      <c r="P121" s="601" t="s">
        <v>1179</v>
      </c>
      <c r="Q121" s="601" t="s">
        <v>290</v>
      </c>
      <c r="R121" s="601" t="s">
        <v>1177</v>
      </c>
      <c r="S121" s="637"/>
      <c r="T121" s="601" t="s">
        <v>290</v>
      </c>
      <c r="U121" s="637">
        <v>42369</v>
      </c>
      <c r="V121" s="601" t="s">
        <v>290</v>
      </c>
    </row>
    <row r="122" spans="1:22" ht="14.5">
      <c r="A122" s="601" t="s">
        <v>579</v>
      </c>
      <c r="B122" s="601" t="s">
        <v>1163</v>
      </c>
      <c r="C122" s="601" t="s">
        <v>3792</v>
      </c>
      <c r="D122" s="601" t="s">
        <v>3818</v>
      </c>
      <c r="E122" s="601" t="s">
        <v>3819</v>
      </c>
      <c r="F122" s="637">
        <v>44742</v>
      </c>
      <c r="G122" s="602">
        <v>0</v>
      </c>
      <c r="H122" s="602">
        <v>20513397</v>
      </c>
      <c r="I122" s="601" t="s">
        <v>20</v>
      </c>
      <c r="J122" s="601" t="s">
        <v>3820</v>
      </c>
      <c r="K122" s="601" t="s">
        <v>3821</v>
      </c>
      <c r="L122" s="601" t="s">
        <v>3795</v>
      </c>
      <c r="M122" s="601" t="s">
        <v>3819</v>
      </c>
      <c r="N122" s="601" t="s">
        <v>290</v>
      </c>
      <c r="O122" s="601" t="s">
        <v>290</v>
      </c>
      <c r="P122" s="601" t="s">
        <v>290</v>
      </c>
      <c r="Q122" s="601" t="s">
        <v>290</v>
      </c>
      <c r="R122" s="601" t="s">
        <v>1168</v>
      </c>
      <c r="S122" s="637">
        <v>44743</v>
      </c>
      <c r="T122" s="601" t="s">
        <v>4014</v>
      </c>
      <c r="U122" s="637">
        <v>44742</v>
      </c>
      <c r="V122" s="601" t="s">
        <v>290</v>
      </c>
    </row>
    <row r="123" spans="1:22" ht="14.5">
      <c r="A123" s="601" t="s">
        <v>1188</v>
      </c>
      <c r="B123" s="601" t="s">
        <v>693</v>
      </c>
      <c r="C123" s="601" t="s">
        <v>676</v>
      </c>
      <c r="D123" s="601" t="s">
        <v>1364</v>
      </c>
      <c r="E123" s="601" t="s">
        <v>1380</v>
      </c>
      <c r="F123" s="637">
        <v>44145</v>
      </c>
      <c r="G123" s="602">
        <v>44250.15</v>
      </c>
      <c r="H123" s="602">
        <v>3759050</v>
      </c>
      <c r="I123" s="601" t="s">
        <v>271</v>
      </c>
      <c r="J123" s="601" t="s">
        <v>1381</v>
      </c>
      <c r="K123" s="601" t="s">
        <v>664</v>
      </c>
      <c r="L123" s="601" t="s">
        <v>1216</v>
      </c>
      <c r="M123" s="601" t="s">
        <v>1380</v>
      </c>
      <c r="N123" s="601" t="s">
        <v>664</v>
      </c>
      <c r="O123" s="601" t="s">
        <v>290</v>
      </c>
      <c r="P123" s="601" t="s">
        <v>665</v>
      </c>
      <c r="Q123" s="601" t="s">
        <v>290</v>
      </c>
      <c r="R123" s="601" t="s">
        <v>290</v>
      </c>
      <c r="S123" s="637"/>
      <c r="T123" s="601" t="s">
        <v>290</v>
      </c>
      <c r="U123" s="637">
        <v>44145</v>
      </c>
      <c r="V123" s="601" t="s">
        <v>290</v>
      </c>
    </row>
    <row r="124" spans="1:22" ht="14.5">
      <c r="A124" s="601" t="s">
        <v>1188</v>
      </c>
      <c r="B124" s="601" t="s">
        <v>693</v>
      </c>
      <c r="C124" s="601" t="s">
        <v>676</v>
      </c>
      <c r="D124" s="601" t="s">
        <v>1364</v>
      </c>
      <c r="E124" s="601" t="s">
        <v>1206</v>
      </c>
      <c r="F124" s="637">
        <v>43046</v>
      </c>
      <c r="G124" s="602">
        <v>9198.18</v>
      </c>
      <c r="H124" s="602">
        <v>768600</v>
      </c>
      <c r="I124" s="601" t="s">
        <v>271</v>
      </c>
      <c r="J124" s="601" t="s">
        <v>1207</v>
      </c>
      <c r="K124" s="601" t="s">
        <v>664</v>
      </c>
      <c r="L124" s="601" t="s">
        <v>1208</v>
      </c>
      <c r="M124" s="601" t="s">
        <v>1206</v>
      </c>
      <c r="N124" s="601" t="s">
        <v>664</v>
      </c>
      <c r="O124" s="601" t="s">
        <v>290</v>
      </c>
      <c r="P124" s="601" t="s">
        <v>665</v>
      </c>
      <c r="Q124" s="601" t="s">
        <v>290</v>
      </c>
      <c r="R124" s="601" t="s">
        <v>290</v>
      </c>
      <c r="S124" s="637"/>
      <c r="T124" s="601" t="s">
        <v>290</v>
      </c>
      <c r="U124" s="637">
        <v>43046</v>
      </c>
      <c r="V124" s="601" t="s">
        <v>290</v>
      </c>
    </row>
    <row r="125" spans="1:22" ht="14.5">
      <c r="A125" s="601" t="s">
        <v>1188</v>
      </c>
      <c r="B125" s="601" t="s">
        <v>290</v>
      </c>
      <c r="C125" s="601" t="s">
        <v>676</v>
      </c>
      <c r="D125" s="601" t="s">
        <v>1364</v>
      </c>
      <c r="E125" s="601" t="s">
        <v>1209</v>
      </c>
      <c r="F125" s="637">
        <v>43046</v>
      </c>
      <c r="G125" s="602">
        <v>20072.400000000001</v>
      </c>
      <c r="H125" s="602">
        <v>1677250</v>
      </c>
      <c r="I125" s="601" t="s">
        <v>271</v>
      </c>
      <c r="J125" s="601" t="s">
        <v>1210</v>
      </c>
      <c r="K125" s="601" t="s">
        <v>664</v>
      </c>
      <c r="L125" s="601" t="s">
        <v>1208</v>
      </c>
      <c r="M125" s="601" t="s">
        <v>1209</v>
      </c>
      <c r="N125" s="601" t="s">
        <v>664</v>
      </c>
      <c r="O125" s="601" t="s">
        <v>290</v>
      </c>
      <c r="P125" s="601" t="s">
        <v>665</v>
      </c>
      <c r="Q125" s="601" t="s">
        <v>290</v>
      </c>
      <c r="R125" s="601" t="s">
        <v>290</v>
      </c>
      <c r="S125" s="637"/>
      <c r="T125" s="601" t="s">
        <v>290</v>
      </c>
      <c r="U125" s="637">
        <v>43046</v>
      </c>
      <c r="V125" s="601" t="s">
        <v>290</v>
      </c>
    </row>
    <row r="126" spans="1:22" ht="14.5">
      <c r="A126" s="601" t="s">
        <v>1188</v>
      </c>
      <c r="B126" s="601" t="s">
        <v>693</v>
      </c>
      <c r="C126" s="601" t="s">
        <v>676</v>
      </c>
      <c r="D126" s="601" t="s">
        <v>1364</v>
      </c>
      <c r="E126" s="601" t="s">
        <v>1214</v>
      </c>
      <c r="F126" s="637">
        <v>43869</v>
      </c>
      <c r="G126" s="602">
        <v>14000</v>
      </c>
      <c r="H126" s="602">
        <v>1189300</v>
      </c>
      <c r="I126" s="601" t="s">
        <v>271</v>
      </c>
      <c r="J126" s="601" t="s">
        <v>1215</v>
      </c>
      <c r="K126" s="601" t="s">
        <v>664</v>
      </c>
      <c r="L126" s="601" t="s">
        <v>1216</v>
      </c>
      <c r="M126" s="601" t="s">
        <v>1214</v>
      </c>
      <c r="N126" s="601" t="s">
        <v>664</v>
      </c>
      <c r="O126" s="601" t="s">
        <v>290</v>
      </c>
      <c r="P126" s="601" t="s">
        <v>665</v>
      </c>
      <c r="Q126" s="601" t="s">
        <v>290</v>
      </c>
      <c r="R126" s="601" t="s">
        <v>290</v>
      </c>
      <c r="S126" s="637"/>
      <c r="T126" s="601" t="s">
        <v>290</v>
      </c>
      <c r="U126" s="637">
        <v>43869</v>
      </c>
      <c r="V126" s="601" t="s">
        <v>290</v>
      </c>
    </row>
    <row r="127" spans="1:22" ht="14.5">
      <c r="A127" s="601" t="s">
        <v>1188</v>
      </c>
      <c r="B127" s="601" t="s">
        <v>693</v>
      </c>
      <c r="C127" s="601" t="s">
        <v>676</v>
      </c>
      <c r="D127" s="601" t="s">
        <v>1364</v>
      </c>
      <c r="E127" s="601" t="s">
        <v>1217</v>
      </c>
      <c r="F127" s="637">
        <v>43869</v>
      </c>
      <c r="G127" s="602">
        <v>18642.73</v>
      </c>
      <c r="H127" s="602">
        <v>1583700</v>
      </c>
      <c r="I127" s="601" t="s">
        <v>271</v>
      </c>
      <c r="J127" s="601" t="s">
        <v>1218</v>
      </c>
      <c r="K127" s="601" t="s">
        <v>664</v>
      </c>
      <c r="L127" s="601" t="s">
        <v>1216</v>
      </c>
      <c r="M127" s="601" t="s">
        <v>1217</v>
      </c>
      <c r="N127" s="601" t="s">
        <v>664</v>
      </c>
      <c r="O127" s="601" t="s">
        <v>290</v>
      </c>
      <c r="P127" s="601" t="s">
        <v>665</v>
      </c>
      <c r="Q127" s="601" t="s">
        <v>290</v>
      </c>
      <c r="R127" s="601" t="s">
        <v>290</v>
      </c>
      <c r="S127" s="637"/>
      <c r="T127" s="601" t="s">
        <v>290</v>
      </c>
      <c r="U127" s="637">
        <v>43869</v>
      </c>
      <c r="V127" s="601" t="s">
        <v>290</v>
      </c>
    </row>
    <row r="128" spans="1:22" ht="14.5">
      <c r="A128" s="601" t="s">
        <v>1188</v>
      </c>
      <c r="B128" s="601" t="s">
        <v>693</v>
      </c>
      <c r="C128" s="601" t="s">
        <v>676</v>
      </c>
      <c r="D128" s="601" t="s">
        <v>1364</v>
      </c>
      <c r="E128" s="601" t="s">
        <v>1227</v>
      </c>
      <c r="F128" s="637">
        <v>43906</v>
      </c>
      <c r="G128" s="602">
        <v>16395.53</v>
      </c>
      <c r="H128" s="602">
        <v>1392800</v>
      </c>
      <c r="I128" s="601" t="s">
        <v>271</v>
      </c>
      <c r="J128" s="601" t="s">
        <v>1228</v>
      </c>
      <c r="K128" s="601" t="s">
        <v>664</v>
      </c>
      <c r="L128" s="601" t="s">
        <v>1216</v>
      </c>
      <c r="M128" s="601" t="s">
        <v>1227</v>
      </c>
      <c r="N128" s="601" t="s">
        <v>664</v>
      </c>
      <c r="O128" s="601" t="s">
        <v>290</v>
      </c>
      <c r="P128" s="601" t="s">
        <v>665</v>
      </c>
      <c r="Q128" s="601" t="s">
        <v>290</v>
      </c>
      <c r="R128" s="601" t="s">
        <v>290</v>
      </c>
      <c r="S128" s="637"/>
      <c r="T128" s="601" t="s">
        <v>290</v>
      </c>
      <c r="U128" s="637">
        <v>43906</v>
      </c>
      <c r="V128" s="601" t="s">
        <v>290</v>
      </c>
    </row>
    <row r="129" spans="1:22" ht="14.5">
      <c r="A129" s="601" t="s">
        <v>1188</v>
      </c>
      <c r="B129" s="601" t="s">
        <v>693</v>
      </c>
      <c r="C129" s="601" t="s">
        <v>676</v>
      </c>
      <c r="D129" s="601" t="s">
        <v>1364</v>
      </c>
      <c r="E129" s="601" t="s">
        <v>1225</v>
      </c>
      <c r="F129" s="637">
        <v>43906</v>
      </c>
      <c r="G129" s="602">
        <v>9600.94</v>
      </c>
      <c r="H129" s="602">
        <v>815600</v>
      </c>
      <c r="I129" s="601" t="s">
        <v>271</v>
      </c>
      <c r="J129" s="601" t="s">
        <v>1226</v>
      </c>
      <c r="K129" s="601" t="s">
        <v>664</v>
      </c>
      <c r="L129" s="601" t="s">
        <v>1216</v>
      </c>
      <c r="M129" s="601" t="s">
        <v>1225</v>
      </c>
      <c r="N129" s="601" t="s">
        <v>664</v>
      </c>
      <c r="O129" s="601" t="s">
        <v>290</v>
      </c>
      <c r="P129" s="601" t="s">
        <v>665</v>
      </c>
      <c r="Q129" s="601" t="s">
        <v>290</v>
      </c>
      <c r="R129" s="601" t="s">
        <v>290</v>
      </c>
      <c r="S129" s="637"/>
      <c r="T129" s="601" t="s">
        <v>290</v>
      </c>
      <c r="U129" s="637">
        <v>43906</v>
      </c>
      <c r="V129" s="601" t="s">
        <v>290</v>
      </c>
    </row>
    <row r="130" spans="1:22" ht="14.5">
      <c r="A130" s="601" t="s">
        <v>1188</v>
      </c>
      <c r="B130" s="601" t="s">
        <v>693</v>
      </c>
      <c r="C130" s="601" t="s">
        <v>676</v>
      </c>
      <c r="D130" s="601" t="s">
        <v>1364</v>
      </c>
      <c r="E130" s="601" t="s">
        <v>1229</v>
      </c>
      <c r="F130" s="637">
        <v>43898</v>
      </c>
      <c r="G130" s="602">
        <v>4530.8999999999996</v>
      </c>
      <c r="H130" s="602">
        <v>384900</v>
      </c>
      <c r="I130" s="601" t="s">
        <v>271</v>
      </c>
      <c r="J130" s="601" t="s">
        <v>1230</v>
      </c>
      <c r="K130" s="601" t="s">
        <v>664</v>
      </c>
      <c r="L130" s="601" t="s">
        <v>1231</v>
      </c>
      <c r="M130" s="601" t="s">
        <v>1229</v>
      </c>
      <c r="N130" s="601" t="s">
        <v>664</v>
      </c>
      <c r="O130" s="601" t="s">
        <v>290</v>
      </c>
      <c r="P130" s="601" t="s">
        <v>665</v>
      </c>
      <c r="Q130" s="601" t="s">
        <v>290</v>
      </c>
      <c r="R130" s="601" t="s">
        <v>1177</v>
      </c>
      <c r="S130" s="637"/>
      <c r="T130" s="601" t="s">
        <v>290</v>
      </c>
      <c r="U130" s="637">
        <v>43898</v>
      </c>
      <c r="V130" s="601" t="s">
        <v>290</v>
      </c>
    </row>
    <row r="131" spans="1:22" ht="14.5">
      <c r="A131" s="601" t="s">
        <v>1188</v>
      </c>
      <c r="B131" s="601" t="s">
        <v>693</v>
      </c>
      <c r="C131" s="601" t="s">
        <v>676</v>
      </c>
      <c r="D131" s="601" t="s">
        <v>1364</v>
      </c>
      <c r="E131" s="601" t="s">
        <v>1229</v>
      </c>
      <c r="F131" s="637">
        <v>43898</v>
      </c>
      <c r="G131" s="602">
        <v>4807.6499999999996</v>
      </c>
      <c r="H131" s="602">
        <v>408410</v>
      </c>
      <c r="I131" s="601" t="s">
        <v>271</v>
      </c>
      <c r="J131" s="601" t="s">
        <v>1230</v>
      </c>
      <c r="K131" s="601" t="s">
        <v>664</v>
      </c>
      <c r="L131" s="601" t="s">
        <v>1231</v>
      </c>
      <c r="M131" s="601" t="s">
        <v>1229</v>
      </c>
      <c r="N131" s="601" t="s">
        <v>664</v>
      </c>
      <c r="O131" s="601" t="s">
        <v>290</v>
      </c>
      <c r="P131" s="601" t="s">
        <v>665</v>
      </c>
      <c r="Q131" s="601" t="s">
        <v>290</v>
      </c>
      <c r="R131" s="601" t="s">
        <v>1177</v>
      </c>
      <c r="S131" s="637"/>
      <c r="T131" s="601" t="s">
        <v>290</v>
      </c>
      <c r="U131" s="637">
        <v>43898</v>
      </c>
      <c r="V131" s="601" t="s">
        <v>290</v>
      </c>
    </row>
    <row r="132" spans="1:22" ht="14.5">
      <c r="A132" s="601" t="s">
        <v>1188</v>
      </c>
      <c r="B132" s="601" t="s">
        <v>693</v>
      </c>
      <c r="C132" s="601" t="s">
        <v>676</v>
      </c>
      <c r="D132" s="601" t="s">
        <v>1364</v>
      </c>
      <c r="E132" s="601" t="s">
        <v>1229</v>
      </c>
      <c r="F132" s="637">
        <v>43898</v>
      </c>
      <c r="G132" s="602">
        <v>773.4</v>
      </c>
      <c r="H132" s="602">
        <v>65700</v>
      </c>
      <c r="I132" s="601" t="s">
        <v>271</v>
      </c>
      <c r="J132" s="601" t="s">
        <v>1230</v>
      </c>
      <c r="K132" s="601" t="s">
        <v>664</v>
      </c>
      <c r="L132" s="601" t="s">
        <v>1231</v>
      </c>
      <c r="M132" s="601" t="s">
        <v>1229</v>
      </c>
      <c r="N132" s="601" t="s">
        <v>664</v>
      </c>
      <c r="O132" s="601" t="s">
        <v>290</v>
      </c>
      <c r="P132" s="601" t="s">
        <v>665</v>
      </c>
      <c r="Q132" s="601" t="s">
        <v>290</v>
      </c>
      <c r="R132" s="601" t="s">
        <v>1177</v>
      </c>
      <c r="S132" s="637"/>
      <c r="T132" s="601" t="s">
        <v>290</v>
      </c>
      <c r="U132" s="637">
        <v>43898</v>
      </c>
      <c r="V132" s="601" t="s">
        <v>290</v>
      </c>
    </row>
    <row r="133" spans="1:22" ht="14.5">
      <c r="A133" s="601" t="s">
        <v>1188</v>
      </c>
      <c r="B133" s="601" t="s">
        <v>693</v>
      </c>
      <c r="C133" s="601" t="s">
        <v>676</v>
      </c>
      <c r="D133" s="601" t="s">
        <v>1364</v>
      </c>
      <c r="E133" s="601" t="s">
        <v>1229</v>
      </c>
      <c r="F133" s="637">
        <v>43898</v>
      </c>
      <c r="G133" s="602">
        <v>3948.97</v>
      </c>
      <c r="H133" s="602">
        <v>335465</v>
      </c>
      <c r="I133" s="601" t="s">
        <v>271</v>
      </c>
      <c r="J133" s="601" t="s">
        <v>1230</v>
      </c>
      <c r="K133" s="601" t="s">
        <v>664</v>
      </c>
      <c r="L133" s="601" t="s">
        <v>1231</v>
      </c>
      <c r="M133" s="601" t="s">
        <v>1229</v>
      </c>
      <c r="N133" s="601" t="s">
        <v>664</v>
      </c>
      <c r="O133" s="601" t="s">
        <v>290</v>
      </c>
      <c r="P133" s="601" t="s">
        <v>665</v>
      </c>
      <c r="Q133" s="601" t="s">
        <v>290</v>
      </c>
      <c r="R133" s="601" t="s">
        <v>1177</v>
      </c>
      <c r="S133" s="637"/>
      <c r="T133" s="601" t="s">
        <v>290</v>
      </c>
      <c r="U133" s="637">
        <v>43898</v>
      </c>
      <c r="V133" s="601" t="s">
        <v>290</v>
      </c>
    </row>
    <row r="134" spans="1:22" ht="14.5">
      <c r="A134" s="601" t="s">
        <v>1188</v>
      </c>
      <c r="B134" s="601" t="s">
        <v>693</v>
      </c>
      <c r="C134" s="601" t="s">
        <v>676</v>
      </c>
      <c r="D134" s="601" t="s">
        <v>1364</v>
      </c>
      <c r="E134" s="601" t="s">
        <v>1229</v>
      </c>
      <c r="F134" s="637">
        <v>43898</v>
      </c>
      <c r="G134" s="602">
        <v>1809.71</v>
      </c>
      <c r="H134" s="602">
        <v>153735</v>
      </c>
      <c r="I134" s="601" t="s">
        <v>271</v>
      </c>
      <c r="J134" s="601" t="s">
        <v>1230</v>
      </c>
      <c r="K134" s="601" t="s">
        <v>664</v>
      </c>
      <c r="L134" s="601" t="s">
        <v>1231</v>
      </c>
      <c r="M134" s="601" t="s">
        <v>1229</v>
      </c>
      <c r="N134" s="601" t="s">
        <v>664</v>
      </c>
      <c r="O134" s="601" t="s">
        <v>290</v>
      </c>
      <c r="P134" s="601" t="s">
        <v>665</v>
      </c>
      <c r="Q134" s="601" t="s">
        <v>290</v>
      </c>
      <c r="R134" s="601" t="s">
        <v>1177</v>
      </c>
      <c r="S134" s="637"/>
      <c r="T134" s="601" t="s">
        <v>290</v>
      </c>
      <c r="U134" s="637">
        <v>43898</v>
      </c>
      <c r="V134" s="601" t="s">
        <v>290</v>
      </c>
    </row>
    <row r="135" spans="1:22" ht="14.5">
      <c r="A135" s="601" t="s">
        <v>1162</v>
      </c>
      <c r="B135" s="601" t="s">
        <v>1163</v>
      </c>
      <c r="C135" s="601" t="s">
        <v>641</v>
      </c>
      <c r="D135" s="601" t="s">
        <v>1435</v>
      </c>
      <c r="E135" s="601" t="s">
        <v>2411</v>
      </c>
      <c r="F135" s="637">
        <v>44739</v>
      </c>
      <c r="G135" s="602">
        <v>-178895.3</v>
      </c>
      <c r="H135" s="602">
        <v>-15769620.699999999</v>
      </c>
      <c r="I135" s="601" t="s">
        <v>20</v>
      </c>
      <c r="J135" s="601" t="s">
        <v>3822</v>
      </c>
      <c r="K135" s="601" t="s">
        <v>662</v>
      </c>
      <c r="L135" s="601" t="s">
        <v>2412</v>
      </c>
      <c r="M135" s="601" t="s">
        <v>2413</v>
      </c>
      <c r="N135" s="601" t="s">
        <v>290</v>
      </c>
      <c r="O135" s="601" t="s">
        <v>741</v>
      </c>
      <c r="P135" s="601" t="s">
        <v>290</v>
      </c>
      <c r="Q135" s="601" t="s">
        <v>290</v>
      </c>
      <c r="R135" s="601" t="s">
        <v>1168</v>
      </c>
      <c r="S135" s="637"/>
      <c r="T135" s="601" t="s">
        <v>290</v>
      </c>
      <c r="U135" s="637">
        <v>44739</v>
      </c>
      <c r="V135" s="601" t="s">
        <v>741</v>
      </c>
    </row>
    <row r="136" spans="1:22" ht="14.5">
      <c r="A136" s="601" t="s">
        <v>642</v>
      </c>
      <c r="B136" s="601" t="s">
        <v>1163</v>
      </c>
      <c r="C136" s="601" t="s">
        <v>641</v>
      </c>
      <c r="D136" s="601" t="s">
        <v>1436</v>
      </c>
      <c r="E136" s="601" t="s">
        <v>2605</v>
      </c>
      <c r="F136" s="637">
        <v>44741</v>
      </c>
      <c r="G136" s="602">
        <v>-400000</v>
      </c>
      <c r="H136" s="602">
        <v>-38048000</v>
      </c>
      <c r="I136" s="601" t="s">
        <v>20</v>
      </c>
      <c r="J136" s="601" t="s">
        <v>2606</v>
      </c>
      <c r="K136" s="601" t="s">
        <v>662</v>
      </c>
      <c r="L136" s="601" t="s">
        <v>1438</v>
      </c>
      <c r="M136" s="601" t="s">
        <v>2605</v>
      </c>
      <c r="N136" s="601" t="s">
        <v>290</v>
      </c>
      <c r="O136" s="601" t="s">
        <v>741</v>
      </c>
      <c r="P136" s="601" t="s">
        <v>290</v>
      </c>
      <c r="Q136" s="601" t="s">
        <v>290</v>
      </c>
      <c r="R136" s="601" t="s">
        <v>1177</v>
      </c>
      <c r="S136" s="637"/>
      <c r="T136" s="601" t="s">
        <v>290</v>
      </c>
      <c r="U136" s="637">
        <v>44741</v>
      </c>
      <c r="V136" s="601" t="s">
        <v>741</v>
      </c>
    </row>
    <row r="137" spans="1:22" ht="14.5">
      <c r="A137" s="601" t="s">
        <v>642</v>
      </c>
      <c r="B137" s="601" t="s">
        <v>290</v>
      </c>
      <c r="C137" s="601" t="s">
        <v>641</v>
      </c>
      <c r="D137" s="601" t="s">
        <v>1436</v>
      </c>
      <c r="E137" s="601" t="s">
        <v>1824</v>
      </c>
      <c r="F137" s="637">
        <v>44671</v>
      </c>
      <c r="G137" s="602">
        <v>-100871.69</v>
      </c>
      <c r="H137" s="602">
        <v>-8916929.4100000001</v>
      </c>
      <c r="I137" s="601" t="s">
        <v>20</v>
      </c>
      <c r="J137" s="601" t="s">
        <v>1825</v>
      </c>
      <c r="K137" s="601" t="s">
        <v>1800</v>
      </c>
      <c r="L137" s="601" t="s">
        <v>1826</v>
      </c>
      <c r="M137" s="601" t="s">
        <v>1824</v>
      </c>
      <c r="N137" s="601" t="s">
        <v>290</v>
      </c>
      <c r="O137" s="601" t="s">
        <v>1801</v>
      </c>
      <c r="P137" s="601" t="s">
        <v>290</v>
      </c>
      <c r="Q137" s="601" t="s">
        <v>290</v>
      </c>
      <c r="R137" s="601" t="s">
        <v>290</v>
      </c>
      <c r="S137" s="637"/>
      <c r="T137" s="601" t="s">
        <v>290</v>
      </c>
      <c r="U137" s="637">
        <v>44671</v>
      </c>
      <c r="V137" s="601" t="s">
        <v>1801</v>
      </c>
    </row>
    <row r="138" spans="1:22" ht="14.5">
      <c r="A138" s="601" t="s">
        <v>642</v>
      </c>
      <c r="B138" s="601" t="s">
        <v>290</v>
      </c>
      <c r="C138" s="601" t="s">
        <v>641</v>
      </c>
      <c r="D138" s="601" t="s">
        <v>1436</v>
      </c>
      <c r="E138" s="601" t="s">
        <v>1827</v>
      </c>
      <c r="F138" s="637">
        <v>44676</v>
      </c>
      <c r="G138" s="602">
        <v>-117183.2</v>
      </c>
      <c r="H138" s="602">
        <v>-10341820.42</v>
      </c>
      <c r="I138" s="601" t="s">
        <v>20</v>
      </c>
      <c r="J138" s="601" t="s">
        <v>1828</v>
      </c>
      <c r="K138" s="601" t="s">
        <v>1800</v>
      </c>
      <c r="L138" s="601" t="s">
        <v>1826</v>
      </c>
      <c r="M138" s="601" t="s">
        <v>1827</v>
      </c>
      <c r="N138" s="601" t="s">
        <v>290</v>
      </c>
      <c r="O138" s="601" t="s">
        <v>1801</v>
      </c>
      <c r="P138" s="601" t="s">
        <v>290</v>
      </c>
      <c r="Q138" s="601" t="s">
        <v>290</v>
      </c>
      <c r="R138" s="601" t="s">
        <v>290</v>
      </c>
      <c r="S138" s="637"/>
      <c r="T138" s="601" t="s">
        <v>290</v>
      </c>
      <c r="U138" s="637">
        <v>44676</v>
      </c>
      <c r="V138" s="601" t="s">
        <v>1801</v>
      </c>
    </row>
    <row r="139" spans="1:22" ht="14.5">
      <c r="A139" s="601" t="s">
        <v>642</v>
      </c>
      <c r="B139" s="601" t="s">
        <v>1823</v>
      </c>
      <c r="C139" s="601" t="s">
        <v>641</v>
      </c>
      <c r="D139" s="601" t="s">
        <v>1436</v>
      </c>
      <c r="E139" s="601" t="s">
        <v>1829</v>
      </c>
      <c r="F139" s="637">
        <v>44676</v>
      </c>
      <c r="G139" s="602">
        <v>-150211.46</v>
      </c>
      <c r="H139" s="602">
        <v>-13564094.84</v>
      </c>
      <c r="I139" s="601" t="s">
        <v>20</v>
      </c>
      <c r="J139" s="601" t="s">
        <v>1830</v>
      </c>
      <c r="K139" s="601" t="s">
        <v>1800</v>
      </c>
      <c r="L139" s="601" t="s">
        <v>1826</v>
      </c>
      <c r="M139" s="601" t="s">
        <v>1829</v>
      </c>
      <c r="N139" s="601" t="s">
        <v>290</v>
      </c>
      <c r="O139" s="601" t="s">
        <v>1801</v>
      </c>
      <c r="P139" s="601" t="s">
        <v>290</v>
      </c>
      <c r="Q139" s="601" t="s">
        <v>290</v>
      </c>
      <c r="R139" s="601" t="s">
        <v>1177</v>
      </c>
      <c r="S139" s="637"/>
      <c r="T139" s="601" t="s">
        <v>290</v>
      </c>
      <c r="U139" s="637">
        <v>44676</v>
      </c>
      <c r="V139" s="601" t="s">
        <v>1801</v>
      </c>
    </row>
    <row r="140" spans="1:22" ht="14.5">
      <c r="A140" s="601" t="s">
        <v>642</v>
      </c>
      <c r="B140" s="601" t="s">
        <v>290</v>
      </c>
      <c r="C140" s="601" t="s">
        <v>641</v>
      </c>
      <c r="D140" s="601" t="s">
        <v>1436</v>
      </c>
      <c r="E140" s="601" t="s">
        <v>2607</v>
      </c>
      <c r="F140" s="637">
        <v>44700</v>
      </c>
      <c r="G140" s="602">
        <v>-169671</v>
      </c>
      <c r="H140" s="602">
        <v>-16143800.390000001</v>
      </c>
      <c r="I140" s="601" t="s">
        <v>20</v>
      </c>
      <c r="J140" s="601" t="s">
        <v>2608</v>
      </c>
      <c r="K140" s="601" t="s">
        <v>662</v>
      </c>
      <c r="L140" s="601" t="s">
        <v>1438</v>
      </c>
      <c r="M140" s="601" t="s">
        <v>2607</v>
      </c>
      <c r="N140" s="601" t="s">
        <v>290</v>
      </c>
      <c r="O140" s="601" t="s">
        <v>741</v>
      </c>
      <c r="P140" s="601" t="s">
        <v>290</v>
      </c>
      <c r="Q140" s="601" t="s">
        <v>290</v>
      </c>
      <c r="R140" s="601" t="s">
        <v>290</v>
      </c>
      <c r="S140" s="637"/>
      <c r="T140" s="601" t="s">
        <v>290</v>
      </c>
      <c r="U140" s="637">
        <v>44700</v>
      </c>
      <c r="V140" s="601" t="s">
        <v>741</v>
      </c>
    </row>
    <row r="141" spans="1:22" ht="14.5">
      <c r="A141" s="601" t="s">
        <v>642</v>
      </c>
      <c r="B141" s="601" t="s">
        <v>1163</v>
      </c>
      <c r="C141" s="601" t="s">
        <v>641</v>
      </c>
      <c r="D141" s="601" t="s">
        <v>1436</v>
      </c>
      <c r="E141" s="601" t="s">
        <v>2609</v>
      </c>
      <c r="F141" s="637">
        <v>44712</v>
      </c>
      <c r="G141" s="602">
        <v>-230181</v>
      </c>
      <c r="H141" s="602">
        <v>-20920455.149999999</v>
      </c>
      <c r="I141" s="601" t="s">
        <v>20</v>
      </c>
      <c r="J141" s="601" t="s">
        <v>2610</v>
      </c>
      <c r="K141" s="601" t="s">
        <v>662</v>
      </c>
      <c r="L141" s="601" t="s">
        <v>1438</v>
      </c>
      <c r="M141" s="601" t="s">
        <v>2609</v>
      </c>
      <c r="N141" s="601" t="s">
        <v>290</v>
      </c>
      <c r="O141" s="601" t="s">
        <v>741</v>
      </c>
      <c r="P141" s="601" t="s">
        <v>290</v>
      </c>
      <c r="Q141" s="601" t="s">
        <v>290</v>
      </c>
      <c r="R141" s="601" t="s">
        <v>1177</v>
      </c>
      <c r="S141" s="637"/>
      <c r="T141" s="601" t="s">
        <v>290</v>
      </c>
      <c r="U141" s="637">
        <v>44712</v>
      </c>
      <c r="V141" s="601" t="s">
        <v>741</v>
      </c>
    </row>
    <row r="142" spans="1:22" ht="14.5">
      <c r="A142" s="601" t="s">
        <v>642</v>
      </c>
      <c r="B142" s="601" t="s">
        <v>1823</v>
      </c>
      <c r="C142" s="601" t="s">
        <v>641</v>
      </c>
      <c r="D142" s="601" t="s">
        <v>1436</v>
      </c>
      <c r="E142" s="601" t="s">
        <v>2611</v>
      </c>
      <c r="F142" s="637">
        <v>44714</v>
      </c>
      <c r="G142" s="602">
        <v>-234233</v>
      </c>
      <c r="H142" s="602">
        <v>-22042270.93</v>
      </c>
      <c r="I142" s="601" t="s">
        <v>20</v>
      </c>
      <c r="J142" s="601" t="s">
        <v>2612</v>
      </c>
      <c r="K142" s="601" t="s">
        <v>1800</v>
      </c>
      <c r="L142" s="601" t="s">
        <v>1836</v>
      </c>
      <c r="M142" s="601" t="s">
        <v>2611</v>
      </c>
      <c r="N142" s="601" t="s">
        <v>290</v>
      </c>
      <c r="O142" s="601" t="s">
        <v>1801</v>
      </c>
      <c r="P142" s="601" t="s">
        <v>290</v>
      </c>
      <c r="Q142" s="601" t="s">
        <v>290</v>
      </c>
      <c r="R142" s="601" t="s">
        <v>1177</v>
      </c>
      <c r="S142" s="637"/>
      <c r="T142" s="601" t="s">
        <v>290</v>
      </c>
      <c r="U142" s="637">
        <v>44714</v>
      </c>
      <c r="V142" s="601" t="s">
        <v>1801</v>
      </c>
    </row>
    <row r="143" spans="1:22" ht="14.5">
      <c r="A143" s="601" t="s">
        <v>642</v>
      </c>
      <c r="B143" s="601" t="s">
        <v>290</v>
      </c>
      <c r="C143" s="601" t="s">
        <v>641</v>
      </c>
      <c r="D143" s="601" t="s">
        <v>1436</v>
      </c>
      <c r="E143" s="601" t="s">
        <v>2613</v>
      </c>
      <c r="F143" s="637">
        <v>44721</v>
      </c>
      <c r="G143" s="602">
        <v>-52150.48</v>
      </c>
      <c r="H143" s="602">
        <v>-4597064.8099999996</v>
      </c>
      <c r="I143" s="601" t="s">
        <v>20</v>
      </c>
      <c r="J143" s="601" t="s">
        <v>2614</v>
      </c>
      <c r="K143" s="601" t="s">
        <v>1800</v>
      </c>
      <c r="L143" s="601" t="s">
        <v>1836</v>
      </c>
      <c r="M143" s="601" t="s">
        <v>2613</v>
      </c>
      <c r="N143" s="601" t="s">
        <v>290</v>
      </c>
      <c r="O143" s="601" t="s">
        <v>1801</v>
      </c>
      <c r="P143" s="601" t="s">
        <v>290</v>
      </c>
      <c r="Q143" s="601" t="s">
        <v>290</v>
      </c>
      <c r="R143" s="601" t="s">
        <v>290</v>
      </c>
      <c r="S143" s="637"/>
      <c r="T143" s="601" t="s">
        <v>290</v>
      </c>
      <c r="U143" s="637">
        <v>44721</v>
      </c>
      <c r="V143" s="601" t="s">
        <v>1801</v>
      </c>
    </row>
    <row r="144" spans="1:22" ht="14.5">
      <c r="A144" s="601" t="s">
        <v>642</v>
      </c>
      <c r="B144" s="601" t="s">
        <v>290</v>
      </c>
      <c r="C144" s="601" t="s">
        <v>641</v>
      </c>
      <c r="D144" s="601" t="s">
        <v>1436</v>
      </c>
      <c r="E144" s="601" t="s">
        <v>2615</v>
      </c>
      <c r="F144" s="637">
        <v>44741</v>
      </c>
      <c r="G144" s="602">
        <v>-102139</v>
      </c>
      <c r="H144" s="602">
        <v>-9033428.5099999998</v>
      </c>
      <c r="I144" s="601" t="s">
        <v>20</v>
      </c>
      <c r="J144" s="601" t="s">
        <v>2616</v>
      </c>
      <c r="K144" s="601" t="s">
        <v>662</v>
      </c>
      <c r="L144" s="601" t="s">
        <v>1438</v>
      </c>
      <c r="M144" s="601" t="s">
        <v>2615</v>
      </c>
      <c r="N144" s="601" t="s">
        <v>290</v>
      </c>
      <c r="O144" s="601" t="s">
        <v>741</v>
      </c>
      <c r="P144" s="601" t="s">
        <v>290</v>
      </c>
      <c r="Q144" s="601" t="s">
        <v>290</v>
      </c>
      <c r="R144" s="601" t="s">
        <v>290</v>
      </c>
      <c r="S144" s="637"/>
      <c r="T144" s="601" t="s">
        <v>290</v>
      </c>
      <c r="U144" s="637">
        <v>44741</v>
      </c>
      <c r="V144" s="601" t="s">
        <v>741</v>
      </c>
    </row>
    <row r="145" spans="1:22" ht="14.5">
      <c r="A145" s="601" t="s">
        <v>642</v>
      </c>
      <c r="B145" s="601" t="s">
        <v>290</v>
      </c>
      <c r="C145" s="601" t="s">
        <v>4015</v>
      </c>
      <c r="D145" s="601" t="s">
        <v>1436</v>
      </c>
      <c r="E145" s="601" t="s">
        <v>4016</v>
      </c>
      <c r="F145" s="637">
        <v>44741</v>
      </c>
      <c r="G145" s="602">
        <v>-53959.54</v>
      </c>
      <c r="H145" s="602">
        <v>-4772316.6399999997</v>
      </c>
      <c r="I145" s="601" t="s">
        <v>20</v>
      </c>
      <c r="J145" s="601" t="s">
        <v>2617</v>
      </c>
      <c r="K145" s="601" t="s">
        <v>1800</v>
      </c>
      <c r="L145" s="601" t="s">
        <v>4017</v>
      </c>
      <c r="M145" s="601" t="s">
        <v>4016</v>
      </c>
      <c r="N145" s="601" t="s">
        <v>290</v>
      </c>
      <c r="O145" s="601" t="s">
        <v>1801</v>
      </c>
      <c r="P145" s="601" t="s">
        <v>290</v>
      </c>
      <c r="Q145" s="601" t="s">
        <v>290</v>
      </c>
      <c r="R145" s="601" t="s">
        <v>290</v>
      </c>
      <c r="S145" s="637"/>
      <c r="T145" s="601" t="s">
        <v>290</v>
      </c>
      <c r="U145" s="637">
        <v>44741</v>
      </c>
      <c r="V145" s="601" t="s">
        <v>1801</v>
      </c>
    </row>
    <row r="146" spans="1:22" ht="14.5">
      <c r="A146" s="601" t="s">
        <v>642</v>
      </c>
      <c r="B146" s="601" t="s">
        <v>290</v>
      </c>
      <c r="C146" s="601" t="s">
        <v>641</v>
      </c>
      <c r="D146" s="601" t="s">
        <v>1436</v>
      </c>
      <c r="E146" s="601" t="s">
        <v>2618</v>
      </c>
      <c r="F146" s="637">
        <v>44742</v>
      </c>
      <c r="G146" s="602">
        <v>-300000</v>
      </c>
      <c r="H146" s="602">
        <v>-27952359.859999999</v>
      </c>
      <c r="I146" s="601" t="s">
        <v>20</v>
      </c>
      <c r="J146" s="601" t="s">
        <v>2619</v>
      </c>
      <c r="K146" s="601" t="s">
        <v>662</v>
      </c>
      <c r="L146" s="601" t="s">
        <v>1438</v>
      </c>
      <c r="M146" s="601" t="s">
        <v>2618</v>
      </c>
      <c r="N146" s="601" t="s">
        <v>290</v>
      </c>
      <c r="O146" s="601" t="s">
        <v>741</v>
      </c>
      <c r="P146" s="601" t="s">
        <v>290</v>
      </c>
      <c r="Q146" s="601" t="s">
        <v>290</v>
      </c>
      <c r="R146" s="601" t="s">
        <v>290</v>
      </c>
      <c r="S146" s="637"/>
      <c r="T146" s="601" t="s">
        <v>290</v>
      </c>
      <c r="U146" s="637">
        <v>44742</v>
      </c>
      <c r="V146" s="601" t="s">
        <v>741</v>
      </c>
    </row>
    <row r="147" spans="1:22" ht="14.5">
      <c r="A147" s="601" t="s">
        <v>642</v>
      </c>
      <c r="B147" s="601" t="s">
        <v>290</v>
      </c>
      <c r="C147" s="601" t="s">
        <v>641</v>
      </c>
      <c r="D147" s="601" t="s">
        <v>1437</v>
      </c>
      <c r="E147" s="601" t="s">
        <v>2629</v>
      </c>
      <c r="F147" s="637">
        <v>44703</v>
      </c>
      <c r="G147" s="602">
        <v>446069</v>
      </c>
      <c r="H147" s="602">
        <v>37938168.450000003</v>
      </c>
      <c r="I147" s="601" t="s">
        <v>20</v>
      </c>
      <c r="J147" s="601" t="s">
        <v>2630</v>
      </c>
      <c r="K147" s="601" t="s">
        <v>662</v>
      </c>
      <c r="L147" s="601" t="s">
        <v>1805</v>
      </c>
      <c r="M147" s="601" t="s">
        <v>2299</v>
      </c>
      <c r="N147" s="601" t="s">
        <v>290</v>
      </c>
      <c r="O147" s="601" t="s">
        <v>741</v>
      </c>
      <c r="P147" s="601" t="s">
        <v>290</v>
      </c>
      <c r="Q147" s="601" t="s">
        <v>290</v>
      </c>
      <c r="R147" s="601" t="s">
        <v>290</v>
      </c>
      <c r="S147" s="637"/>
      <c r="T147" s="601" t="s">
        <v>290</v>
      </c>
      <c r="U147" s="637">
        <v>44703</v>
      </c>
      <c r="V147" s="601" t="s">
        <v>741</v>
      </c>
    </row>
    <row r="148" spans="1:22" ht="14.5">
      <c r="A148" s="601" t="s">
        <v>642</v>
      </c>
      <c r="B148" s="601" t="s">
        <v>290</v>
      </c>
      <c r="C148" s="601" t="s">
        <v>641</v>
      </c>
      <c r="D148" s="601" t="s">
        <v>1437</v>
      </c>
      <c r="E148" s="601" t="s">
        <v>2620</v>
      </c>
      <c r="F148" s="637">
        <v>44704</v>
      </c>
      <c r="G148" s="602">
        <v>83179</v>
      </c>
      <c r="H148" s="602">
        <v>7074373.9500000002</v>
      </c>
      <c r="I148" s="601" t="s">
        <v>20</v>
      </c>
      <c r="J148" s="601" t="s">
        <v>2630</v>
      </c>
      <c r="K148" s="601" t="s">
        <v>662</v>
      </c>
      <c r="L148" s="601" t="s">
        <v>1805</v>
      </c>
      <c r="M148" s="601" t="s">
        <v>2299</v>
      </c>
      <c r="N148" s="601" t="s">
        <v>290</v>
      </c>
      <c r="O148" s="601" t="s">
        <v>741</v>
      </c>
      <c r="P148" s="601" t="s">
        <v>290</v>
      </c>
      <c r="Q148" s="601" t="s">
        <v>290</v>
      </c>
      <c r="R148" s="601" t="s">
        <v>290</v>
      </c>
      <c r="S148" s="637"/>
      <c r="T148" s="601" t="s">
        <v>290</v>
      </c>
      <c r="U148" s="637">
        <v>44704</v>
      </c>
      <c r="V148" s="601" t="s">
        <v>741</v>
      </c>
    </row>
    <row r="149" spans="1:22" ht="14.5">
      <c r="A149" s="601" t="s">
        <v>642</v>
      </c>
      <c r="B149" s="601" t="s">
        <v>290</v>
      </c>
      <c r="C149" s="601" t="s">
        <v>641</v>
      </c>
      <c r="D149" s="601" t="s">
        <v>1437</v>
      </c>
      <c r="E149" s="601" t="s">
        <v>2631</v>
      </c>
      <c r="F149" s="637">
        <v>44706</v>
      </c>
      <c r="G149" s="602">
        <v>1285</v>
      </c>
      <c r="H149" s="602">
        <v>109289.25</v>
      </c>
      <c r="I149" s="601" t="s">
        <v>20</v>
      </c>
      <c r="J149" s="601" t="s">
        <v>2630</v>
      </c>
      <c r="K149" s="601" t="s">
        <v>662</v>
      </c>
      <c r="L149" s="601" t="s">
        <v>2632</v>
      </c>
      <c r="M149" s="601" t="s">
        <v>2299</v>
      </c>
      <c r="N149" s="601" t="s">
        <v>290</v>
      </c>
      <c r="O149" s="601" t="s">
        <v>741</v>
      </c>
      <c r="P149" s="601" t="s">
        <v>290</v>
      </c>
      <c r="Q149" s="601" t="s">
        <v>290</v>
      </c>
      <c r="R149" s="601" t="s">
        <v>290</v>
      </c>
      <c r="S149" s="637"/>
      <c r="T149" s="601" t="s">
        <v>290</v>
      </c>
      <c r="U149" s="637">
        <v>44706</v>
      </c>
      <c r="V149" s="601" t="s">
        <v>741</v>
      </c>
    </row>
    <row r="150" spans="1:22" ht="14.5">
      <c r="A150" s="601" t="s">
        <v>642</v>
      </c>
      <c r="B150" s="601" t="s">
        <v>290</v>
      </c>
      <c r="C150" s="601" t="s">
        <v>641</v>
      </c>
      <c r="D150" s="601" t="s">
        <v>1437</v>
      </c>
      <c r="E150" s="601" t="s">
        <v>2633</v>
      </c>
      <c r="F150" s="637">
        <v>44714</v>
      </c>
      <c r="G150" s="602">
        <v>61690</v>
      </c>
      <c r="H150" s="602">
        <v>5246734.5</v>
      </c>
      <c r="I150" s="601" t="s">
        <v>20</v>
      </c>
      <c r="J150" s="601" t="s">
        <v>2630</v>
      </c>
      <c r="K150" s="601" t="s">
        <v>662</v>
      </c>
      <c r="L150" s="601" t="s">
        <v>2634</v>
      </c>
      <c r="M150" s="601" t="s">
        <v>2299</v>
      </c>
      <c r="N150" s="601" t="s">
        <v>290</v>
      </c>
      <c r="O150" s="601" t="s">
        <v>741</v>
      </c>
      <c r="P150" s="601" t="s">
        <v>290</v>
      </c>
      <c r="Q150" s="601" t="s">
        <v>290</v>
      </c>
      <c r="R150" s="601" t="s">
        <v>290</v>
      </c>
      <c r="S150" s="637"/>
      <c r="T150" s="601" t="s">
        <v>290</v>
      </c>
      <c r="U150" s="637">
        <v>44714</v>
      </c>
      <c r="V150" s="601" t="s">
        <v>741</v>
      </c>
    </row>
    <row r="151" spans="1:22" ht="14.5">
      <c r="A151" s="601" t="s">
        <v>642</v>
      </c>
      <c r="B151" s="601" t="s">
        <v>290</v>
      </c>
      <c r="C151" s="601" t="s">
        <v>641</v>
      </c>
      <c r="D151" s="601" t="s">
        <v>1437</v>
      </c>
      <c r="E151" s="601" t="s">
        <v>2621</v>
      </c>
      <c r="F151" s="637">
        <v>44719</v>
      </c>
      <c r="G151" s="602">
        <v>35063</v>
      </c>
      <c r="H151" s="602">
        <v>2982108.15</v>
      </c>
      <c r="I151" s="601" t="s">
        <v>20</v>
      </c>
      <c r="J151" s="601" t="s">
        <v>2630</v>
      </c>
      <c r="K151" s="601" t="s">
        <v>662</v>
      </c>
      <c r="L151" s="601" t="s">
        <v>2622</v>
      </c>
      <c r="M151" s="601" t="s">
        <v>2299</v>
      </c>
      <c r="N151" s="601" t="s">
        <v>290</v>
      </c>
      <c r="O151" s="601" t="s">
        <v>741</v>
      </c>
      <c r="P151" s="601" t="s">
        <v>290</v>
      </c>
      <c r="Q151" s="601" t="s">
        <v>290</v>
      </c>
      <c r="R151" s="601" t="s">
        <v>290</v>
      </c>
      <c r="S151" s="637"/>
      <c r="T151" s="601" t="s">
        <v>290</v>
      </c>
      <c r="U151" s="637">
        <v>44719</v>
      </c>
      <c r="V151" s="601" t="s">
        <v>741</v>
      </c>
    </row>
    <row r="152" spans="1:22" ht="14.5">
      <c r="A152" s="601" t="s">
        <v>642</v>
      </c>
      <c r="B152" s="601" t="s">
        <v>290</v>
      </c>
      <c r="C152" s="601" t="s">
        <v>641</v>
      </c>
      <c r="D152" s="601" t="s">
        <v>1437</v>
      </c>
      <c r="E152" s="601" t="s">
        <v>2635</v>
      </c>
      <c r="F152" s="637">
        <v>44732</v>
      </c>
      <c r="G152" s="602">
        <v>13212</v>
      </c>
      <c r="H152" s="602">
        <v>1123680.6000000001</v>
      </c>
      <c r="I152" s="601" t="s">
        <v>20</v>
      </c>
      <c r="J152" s="601" t="s">
        <v>2630</v>
      </c>
      <c r="K152" s="601" t="s">
        <v>662</v>
      </c>
      <c r="L152" s="601" t="s">
        <v>2393</v>
      </c>
      <c r="M152" s="601" t="s">
        <v>2299</v>
      </c>
      <c r="N152" s="601" t="s">
        <v>290</v>
      </c>
      <c r="O152" s="601" t="s">
        <v>741</v>
      </c>
      <c r="P152" s="601" t="s">
        <v>290</v>
      </c>
      <c r="Q152" s="601" t="s">
        <v>290</v>
      </c>
      <c r="R152" s="601" t="s">
        <v>290</v>
      </c>
      <c r="S152" s="637"/>
      <c r="T152" s="601" t="s">
        <v>290</v>
      </c>
      <c r="U152" s="637">
        <v>44732</v>
      </c>
      <c r="V152" s="601" t="s">
        <v>741</v>
      </c>
    </row>
    <row r="153" spans="1:22" ht="14.5">
      <c r="A153" s="601" t="s">
        <v>642</v>
      </c>
      <c r="B153" s="601" t="s">
        <v>290</v>
      </c>
      <c r="C153" s="601" t="s">
        <v>641</v>
      </c>
      <c r="D153" s="601" t="s">
        <v>1437</v>
      </c>
      <c r="E153" s="601" t="s">
        <v>2636</v>
      </c>
      <c r="F153" s="637">
        <v>44732</v>
      </c>
      <c r="G153" s="602">
        <v>294332</v>
      </c>
      <c r="H153" s="602">
        <v>25032936.600000001</v>
      </c>
      <c r="I153" s="601" t="s">
        <v>20</v>
      </c>
      <c r="J153" s="601" t="s">
        <v>2630</v>
      </c>
      <c r="K153" s="601" t="s">
        <v>662</v>
      </c>
      <c r="L153" s="601" t="s">
        <v>2637</v>
      </c>
      <c r="M153" s="601" t="s">
        <v>2299</v>
      </c>
      <c r="N153" s="601" t="s">
        <v>290</v>
      </c>
      <c r="O153" s="601" t="s">
        <v>741</v>
      </c>
      <c r="P153" s="601" t="s">
        <v>290</v>
      </c>
      <c r="Q153" s="601" t="s">
        <v>290</v>
      </c>
      <c r="R153" s="601" t="s">
        <v>290</v>
      </c>
      <c r="S153" s="637"/>
      <c r="T153" s="601" t="s">
        <v>290</v>
      </c>
      <c r="U153" s="637">
        <v>44732</v>
      </c>
      <c r="V153" s="601" t="s">
        <v>741</v>
      </c>
    </row>
    <row r="154" spans="1:22" ht="14.5">
      <c r="A154" s="601" t="s">
        <v>642</v>
      </c>
      <c r="B154" s="601" t="s">
        <v>290</v>
      </c>
      <c r="C154" s="601" t="s">
        <v>641</v>
      </c>
      <c r="D154" s="601" t="s">
        <v>1437</v>
      </c>
      <c r="E154" s="601" t="s">
        <v>2625</v>
      </c>
      <c r="F154" s="637">
        <v>44732</v>
      </c>
      <c r="G154" s="602">
        <v>202264</v>
      </c>
      <c r="H154" s="602">
        <v>17202553.199999999</v>
      </c>
      <c r="I154" s="601" t="s">
        <v>20</v>
      </c>
      <c r="J154" s="601" t="s">
        <v>2630</v>
      </c>
      <c r="K154" s="601" t="s">
        <v>662</v>
      </c>
      <c r="L154" s="601" t="s">
        <v>2626</v>
      </c>
      <c r="M154" s="601" t="s">
        <v>2299</v>
      </c>
      <c r="N154" s="601" t="s">
        <v>290</v>
      </c>
      <c r="O154" s="601" t="s">
        <v>741</v>
      </c>
      <c r="P154" s="601" t="s">
        <v>290</v>
      </c>
      <c r="Q154" s="601" t="s">
        <v>290</v>
      </c>
      <c r="R154" s="601" t="s">
        <v>290</v>
      </c>
      <c r="S154" s="637"/>
      <c r="T154" s="601" t="s">
        <v>290</v>
      </c>
      <c r="U154" s="637">
        <v>44732</v>
      </c>
      <c r="V154" s="601" t="s">
        <v>741</v>
      </c>
    </row>
    <row r="155" spans="1:22" ht="14.5">
      <c r="A155" s="601" t="s">
        <v>642</v>
      </c>
      <c r="B155" s="601" t="s">
        <v>290</v>
      </c>
      <c r="C155" s="601" t="s">
        <v>676</v>
      </c>
      <c r="D155" s="601" t="s">
        <v>1437</v>
      </c>
      <c r="E155" s="601" t="s">
        <v>2627</v>
      </c>
      <c r="F155" s="637">
        <v>44711</v>
      </c>
      <c r="G155" s="602">
        <v>301458</v>
      </c>
      <c r="H155" s="602">
        <v>25639002.899999999</v>
      </c>
      <c r="I155" s="601" t="s">
        <v>20</v>
      </c>
      <c r="J155" s="601" t="s">
        <v>2630</v>
      </c>
      <c r="K155" s="601" t="s">
        <v>662</v>
      </c>
      <c r="L155" s="601" t="s">
        <v>2628</v>
      </c>
      <c r="M155" s="601" t="s">
        <v>2299</v>
      </c>
      <c r="N155" s="601" t="s">
        <v>290</v>
      </c>
      <c r="O155" s="601" t="s">
        <v>741</v>
      </c>
      <c r="P155" s="601" t="s">
        <v>1837</v>
      </c>
      <c r="Q155" s="601" t="s">
        <v>290</v>
      </c>
      <c r="R155" s="601" t="s">
        <v>290</v>
      </c>
      <c r="S155" s="637"/>
      <c r="T155" s="601" t="s">
        <v>290</v>
      </c>
      <c r="U155" s="637">
        <v>44711</v>
      </c>
      <c r="V155" s="601" t="s">
        <v>741</v>
      </c>
    </row>
    <row r="156" spans="1:22" ht="14.5">
      <c r="A156" s="601" t="s">
        <v>642</v>
      </c>
      <c r="B156" s="601" t="s">
        <v>290</v>
      </c>
      <c r="C156" s="601" t="s">
        <v>676</v>
      </c>
      <c r="D156" s="601" t="s">
        <v>1437</v>
      </c>
      <c r="E156" s="601" t="s">
        <v>2638</v>
      </c>
      <c r="F156" s="637">
        <v>44732</v>
      </c>
      <c r="G156" s="602">
        <v>439807</v>
      </c>
      <c r="H156" s="602">
        <v>37405585.350000001</v>
      </c>
      <c r="I156" s="601" t="s">
        <v>20</v>
      </c>
      <c r="J156" s="601" t="s">
        <v>2630</v>
      </c>
      <c r="K156" s="601" t="s">
        <v>662</v>
      </c>
      <c r="L156" s="601" t="s">
        <v>2639</v>
      </c>
      <c r="M156" s="601" t="s">
        <v>2299</v>
      </c>
      <c r="N156" s="601" t="s">
        <v>290</v>
      </c>
      <c r="O156" s="601" t="s">
        <v>741</v>
      </c>
      <c r="P156" s="601" t="s">
        <v>1837</v>
      </c>
      <c r="Q156" s="601" t="s">
        <v>290</v>
      </c>
      <c r="R156" s="601" t="s">
        <v>290</v>
      </c>
      <c r="S156" s="637"/>
      <c r="T156" s="601" t="s">
        <v>290</v>
      </c>
      <c r="U156" s="637">
        <v>44732</v>
      </c>
      <c r="V156" s="601" t="s">
        <v>741</v>
      </c>
    </row>
    <row r="157" spans="1:22" ht="14.5">
      <c r="A157" s="601" t="s">
        <v>642</v>
      </c>
      <c r="B157" s="601" t="s">
        <v>290</v>
      </c>
      <c r="C157" s="601" t="s">
        <v>641</v>
      </c>
      <c r="D157" s="601" t="s">
        <v>1437</v>
      </c>
      <c r="E157" s="601" t="s">
        <v>1833</v>
      </c>
      <c r="F157" s="637">
        <v>44675</v>
      </c>
      <c r="G157" s="602">
        <v>1179.6300000000001</v>
      </c>
      <c r="H157" s="602">
        <v>104277.8</v>
      </c>
      <c r="I157" s="601" t="s">
        <v>20</v>
      </c>
      <c r="J157" s="601" t="s">
        <v>1834</v>
      </c>
      <c r="K157" s="601" t="s">
        <v>1800</v>
      </c>
      <c r="L157" s="601" t="s">
        <v>1835</v>
      </c>
      <c r="M157" s="601" t="s">
        <v>1824</v>
      </c>
      <c r="N157" s="601" t="s">
        <v>290</v>
      </c>
      <c r="O157" s="601" t="s">
        <v>1801</v>
      </c>
      <c r="P157" s="601" t="s">
        <v>290</v>
      </c>
      <c r="Q157" s="601" t="s">
        <v>290</v>
      </c>
      <c r="R157" s="601" t="s">
        <v>290</v>
      </c>
      <c r="S157" s="637"/>
      <c r="T157" s="601" t="s">
        <v>290</v>
      </c>
      <c r="U157" s="637">
        <v>44675</v>
      </c>
      <c r="V157" s="601" t="s">
        <v>1801</v>
      </c>
    </row>
    <row r="158" spans="1:22" ht="14.5">
      <c r="A158" s="601" t="s">
        <v>642</v>
      </c>
      <c r="B158" s="601" t="s">
        <v>290</v>
      </c>
      <c r="C158" s="601" t="s">
        <v>641</v>
      </c>
      <c r="D158" s="601" t="s">
        <v>1437</v>
      </c>
      <c r="E158" s="601" t="s">
        <v>1831</v>
      </c>
      <c r="F158" s="637">
        <v>44677</v>
      </c>
      <c r="G158" s="602">
        <v>38448.370000000003</v>
      </c>
      <c r="H158" s="602">
        <v>3398787.12</v>
      </c>
      <c r="I158" s="601" t="s">
        <v>20</v>
      </c>
      <c r="J158" s="601" t="s">
        <v>1834</v>
      </c>
      <c r="K158" s="601" t="s">
        <v>1800</v>
      </c>
      <c r="L158" s="601" t="s">
        <v>1832</v>
      </c>
      <c r="M158" s="601" t="s">
        <v>1824</v>
      </c>
      <c r="N158" s="601" t="s">
        <v>290</v>
      </c>
      <c r="O158" s="601" t="s">
        <v>1801</v>
      </c>
      <c r="P158" s="601" t="s">
        <v>290</v>
      </c>
      <c r="Q158" s="601" t="s">
        <v>290</v>
      </c>
      <c r="R158" s="601" t="s">
        <v>290</v>
      </c>
      <c r="S158" s="637"/>
      <c r="T158" s="601" t="s">
        <v>290</v>
      </c>
      <c r="U158" s="637">
        <v>44677</v>
      </c>
      <c r="V158" s="601" t="s">
        <v>1801</v>
      </c>
    </row>
    <row r="159" spans="1:22" ht="14.5">
      <c r="A159" s="601" t="s">
        <v>642</v>
      </c>
      <c r="B159" s="601" t="s">
        <v>290</v>
      </c>
      <c r="C159" s="601" t="s">
        <v>641</v>
      </c>
      <c r="D159" s="601" t="s">
        <v>1437</v>
      </c>
      <c r="E159" s="601" t="s">
        <v>2644</v>
      </c>
      <c r="F159" s="637">
        <v>44693</v>
      </c>
      <c r="G159" s="602">
        <v>24455.37</v>
      </c>
      <c r="H159" s="602">
        <v>2161823.6800000002</v>
      </c>
      <c r="I159" s="601" t="s">
        <v>20</v>
      </c>
      <c r="J159" s="601" t="s">
        <v>1834</v>
      </c>
      <c r="K159" s="601" t="s">
        <v>1800</v>
      </c>
      <c r="L159" s="601" t="s">
        <v>1804</v>
      </c>
      <c r="M159" s="601" t="s">
        <v>1824</v>
      </c>
      <c r="N159" s="601" t="s">
        <v>290</v>
      </c>
      <c r="O159" s="601" t="s">
        <v>1801</v>
      </c>
      <c r="P159" s="601" t="s">
        <v>290</v>
      </c>
      <c r="Q159" s="601" t="s">
        <v>290</v>
      </c>
      <c r="R159" s="601" t="s">
        <v>290</v>
      </c>
      <c r="S159" s="637"/>
      <c r="T159" s="601" t="s">
        <v>290</v>
      </c>
      <c r="U159" s="637">
        <v>44693</v>
      </c>
      <c r="V159" s="601" t="s">
        <v>1801</v>
      </c>
    </row>
    <row r="160" spans="1:22" ht="14.5">
      <c r="A160" s="601" t="s">
        <v>642</v>
      </c>
      <c r="B160" s="601" t="s">
        <v>290</v>
      </c>
      <c r="C160" s="601" t="s">
        <v>641</v>
      </c>
      <c r="D160" s="601" t="s">
        <v>1437</v>
      </c>
      <c r="E160" s="601" t="s">
        <v>2645</v>
      </c>
      <c r="F160" s="637">
        <v>44698</v>
      </c>
      <c r="G160" s="602">
        <v>13381.78</v>
      </c>
      <c r="H160" s="602">
        <v>1182932.3700000001</v>
      </c>
      <c r="I160" s="601" t="s">
        <v>20</v>
      </c>
      <c r="J160" s="601" t="s">
        <v>1834</v>
      </c>
      <c r="K160" s="601" t="s">
        <v>1800</v>
      </c>
      <c r="L160" s="601" t="s">
        <v>2646</v>
      </c>
      <c r="M160" s="601" t="s">
        <v>1824</v>
      </c>
      <c r="N160" s="601" t="s">
        <v>290</v>
      </c>
      <c r="O160" s="601" t="s">
        <v>1801</v>
      </c>
      <c r="P160" s="601" t="s">
        <v>290</v>
      </c>
      <c r="Q160" s="601" t="s">
        <v>290</v>
      </c>
      <c r="R160" s="601" t="s">
        <v>290</v>
      </c>
      <c r="S160" s="637"/>
      <c r="T160" s="601" t="s">
        <v>290</v>
      </c>
      <c r="U160" s="637">
        <v>44698</v>
      </c>
      <c r="V160" s="601" t="s">
        <v>1801</v>
      </c>
    </row>
    <row r="161" spans="1:22" ht="14.5">
      <c r="A161" s="601" t="s">
        <v>642</v>
      </c>
      <c r="B161" s="601" t="s">
        <v>290</v>
      </c>
      <c r="C161" s="601" t="s">
        <v>641</v>
      </c>
      <c r="D161" s="601" t="s">
        <v>1437</v>
      </c>
      <c r="E161" s="601" t="s">
        <v>2647</v>
      </c>
      <c r="F161" s="637">
        <v>44698</v>
      </c>
      <c r="G161" s="602">
        <v>22276.98</v>
      </c>
      <c r="H161" s="602">
        <v>1969256.77</v>
      </c>
      <c r="I161" s="601" t="s">
        <v>20</v>
      </c>
      <c r="J161" s="601" t="s">
        <v>1834</v>
      </c>
      <c r="K161" s="601" t="s">
        <v>1800</v>
      </c>
      <c r="L161" s="601" t="s">
        <v>1803</v>
      </c>
      <c r="M161" s="601" t="s">
        <v>1824</v>
      </c>
      <c r="N161" s="601" t="s">
        <v>290</v>
      </c>
      <c r="O161" s="601" t="s">
        <v>1801</v>
      </c>
      <c r="P161" s="601" t="s">
        <v>290</v>
      </c>
      <c r="Q161" s="601" t="s">
        <v>290</v>
      </c>
      <c r="R161" s="601" t="s">
        <v>290</v>
      </c>
      <c r="S161" s="637"/>
      <c r="T161" s="601" t="s">
        <v>290</v>
      </c>
      <c r="U161" s="637">
        <v>44698</v>
      </c>
      <c r="V161" s="601" t="s">
        <v>1801</v>
      </c>
    </row>
    <row r="162" spans="1:22" ht="14.5">
      <c r="A162" s="601" t="s">
        <v>642</v>
      </c>
      <c r="B162" s="601" t="s">
        <v>290</v>
      </c>
      <c r="C162" s="601" t="s">
        <v>641</v>
      </c>
      <c r="D162" s="601" t="s">
        <v>1437</v>
      </c>
      <c r="E162" s="601" t="s">
        <v>2376</v>
      </c>
      <c r="F162" s="637">
        <v>44689</v>
      </c>
      <c r="G162" s="602">
        <v>985.84</v>
      </c>
      <c r="H162" s="602">
        <v>87003.77</v>
      </c>
      <c r="I162" s="601" t="s">
        <v>20</v>
      </c>
      <c r="J162" s="601" t="s">
        <v>2648</v>
      </c>
      <c r="K162" s="601" t="s">
        <v>1800</v>
      </c>
      <c r="L162" s="601" t="s">
        <v>1802</v>
      </c>
      <c r="M162" s="601" t="s">
        <v>1827</v>
      </c>
      <c r="N162" s="601" t="s">
        <v>290</v>
      </c>
      <c r="O162" s="601" t="s">
        <v>1801</v>
      </c>
      <c r="P162" s="601" t="s">
        <v>290</v>
      </c>
      <c r="Q162" s="601" t="s">
        <v>290</v>
      </c>
      <c r="R162" s="601" t="s">
        <v>290</v>
      </c>
      <c r="S162" s="637"/>
      <c r="T162" s="601" t="s">
        <v>290</v>
      </c>
      <c r="U162" s="637">
        <v>44689</v>
      </c>
      <c r="V162" s="601" t="s">
        <v>1801</v>
      </c>
    </row>
    <row r="163" spans="1:22" ht="14.5">
      <c r="A163" s="601" t="s">
        <v>642</v>
      </c>
      <c r="B163" s="601" t="s">
        <v>290</v>
      </c>
      <c r="C163" s="601" t="s">
        <v>641</v>
      </c>
      <c r="D163" s="601" t="s">
        <v>1437</v>
      </c>
      <c r="E163" s="601" t="s">
        <v>2644</v>
      </c>
      <c r="F163" s="637">
        <v>44693</v>
      </c>
      <c r="G163" s="602">
        <v>20108.900000000001</v>
      </c>
      <c r="H163" s="602">
        <v>1774679.58</v>
      </c>
      <c r="I163" s="601" t="s">
        <v>20</v>
      </c>
      <c r="J163" s="601" t="s">
        <v>2648</v>
      </c>
      <c r="K163" s="601" t="s">
        <v>1800</v>
      </c>
      <c r="L163" s="601" t="s">
        <v>1804</v>
      </c>
      <c r="M163" s="601" t="s">
        <v>1827</v>
      </c>
      <c r="N163" s="601" t="s">
        <v>290</v>
      </c>
      <c r="O163" s="601" t="s">
        <v>1801</v>
      </c>
      <c r="P163" s="601" t="s">
        <v>290</v>
      </c>
      <c r="Q163" s="601" t="s">
        <v>290</v>
      </c>
      <c r="R163" s="601" t="s">
        <v>290</v>
      </c>
      <c r="S163" s="637"/>
      <c r="T163" s="601" t="s">
        <v>290</v>
      </c>
      <c r="U163" s="637">
        <v>44693</v>
      </c>
      <c r="V163" s="601" t="s">
        <v>1801</v>
      </c>
    </row>
    <row r="164" spans="1:22" ht="14.5">
      <c r="A164" s="601" t="s">
        <v>642</v>
      </c>
      <c r="B164" s="601" t="s">
        <v>290</v>
      </c>
      <c r="C164" s="601" t="s">
        <v>641</v>
      </c>
      <c r="D164" s="601" t="s">
        <v>1437</v>
      </c>
      <c r="E164" s="601" t="s">
        <v>2647</v>
      </c>
      <c r="F164" s="637">
        <v>44698</v>
      </c>
      <c r="G164" s="602">
        <v>68764.570000000007</v>
      </c>
      <c r="H164" s="602">
        <v>6068709.7999999998</v>
      </c>
      <c r="I164" s="601" t="s">
        <v>20</v>
      </c>
      <c r="J164" s="601" t="s">
        <v>2648</v>
      </c>
      <c r="K164" s="601" t="s">
        <v>1800</v>
      </c>
      <c r="L164" s="601" t="s">
        <v>1803</v>
      </c>
      <c r="M164" s="601" t="s">
        <v>1827</v>
      </c>
      <c r="N164" s="601" t="s">
        <v>290</v>
      </c>
      <c r="O164" s="601" t="s">
        <v>1801</v>
      </c>
      <c r="P164" s="601" t="s">
        <v>290</v>
      </c>
      <c r="Q164" s="601" t="s">
        <v>290</v>
      </c>
      <c r="R164" s="601" t="s">
        <v>290</v>
      </c>
      <c r="S164" s="637"/>
      <c r="T164" s="601" t="s">
        <v>290</v>
      </c>
      <c r="U164" s="637">
        <v>44698</v>
      </c>
      <c r="V164" s="601" t="s">
        <v>1801</v>
      </c>
    </row>
    <row r="165" spans="1:22" ht="14.5">
      <c r="A165" s="601" t="s">
        <v>642</v>
      </c>
      <c r="B165" s="601" t="s">
        <v>290</v>
      </c>
      <c r="C165" s="601" t="s">
        <v>641</v>
      </c>
      <c r="D165" s="601" t="s">
        <v>1437</v>
      </c>
      <c r="E165" s="601" t="s">
        <v>2649</v>
      </c>
      <c r="F165" s="637">
        <v>44704</v>
      </c>
      <c r="G165" s="602">
        <v>27002.75</v>
      </c>
      <c r="H165" s="602">
        <v>2383085.56</v>
      </c>
      <c r="I165" s="601" t="s">
        <v>20</v>
      </c>
      <c r="J165" s="601" t="s">
        <v>2648</v>
      </c>
      <c r="K165" s="601" t="s">
        <v>1800</v>
      </c>
      <c r="L165" s="601" t="s">
        <v>2650</v>
      </c>
      <c r="M165" s="601" t="s">
        <v>1827</v>
      </c>
      <c r="N165" s="601" t="s">
        <v>290</v>
      </c>
      <c r="O165" s="601" t="s">
        <v>1801</v>
      </c>
      <c r="P165" s="601" t="s">
        <v>290</v>
      </c>
      <c r="Q165" s="601" t="s">
        <v>290</v>
      </c>
      <c r="R165" s="601" t="s">
        <v>290</v>
      </c>
      <c r="S165" s="637"/>
      <c r="T165" s="601" t="s">
        <v>290</v>
      </c>
      <c r="U165" s="637">
        <v>44704</v>
      </c>
      <c r="V165" s="601" t="s">
        <v>1801</v>
      </c>
    </row>
    <row r="166" spans="1:22" ht="14.5">
      <c r="A166" s="601" t="s">
        <v>642</v>
      </c>
      <c r="B166" s="601" t="s">
        <v>290</v>
      </c>
      <c r="C166" s="601" t="s">
        <v>641</v>
      </c>
      <c r="D166" s="601" t="s">
        <v>1437</v>
      </c>
      <c r="E166" s="601" t="s">
        <v>2651</v>
      </c>
      <c r="F166" s="637">
        <v>44707</v>
      </c>
      <c r="G166" s="602">
        <v>6954.27</v>
      </c>
      <c r="H166" s="602">
        <v>613738.23999999999</v>
      </c>
      <c r="I166" s="601" t="s">
        <v>20</v>
      </c>
      <c r="J166" s="601" t="s">
        <v>2648</v>
      </c>
      <c r="K166" s="601" t="s">
        <v>1800</v>
      </c>
      <c r="L166" s="601" t="s">
        <v>1806</v>
      </c>
      <c r="M166" s="601" t="s">
        <v>1827</v>
      </c>
      <c r="N166" s="601" t="s">
        <v>290</v>
      </c>
      <c r="O166" s="601" t="s">
        <v>1801</v>
      </c>
      <c r="P166" s="601" t="s">
        <v>290</v>
      </c>
      <c r="Q166" s="601" t="s">
        <v>290</v>
      </c>
      <c r="R166" s="601" t="s">
        <v>290</v>
      </c>
      <c r="S166" s="637"/>
      <c r="T166" s="601" t="s">
        <v>290</v>
      </c>
      <c r="U166" s="637">
        <v>44707</v>
      </c>
      <c r="V166" s="601" t="s">
        <v>1801</v>
      </c>
    </row>
    <row r="167" spans="1:22" ht="14.5">
      <c r="A167" s="601" t="s">
        <v>642</v>
      </c>
      <c r="B167" s="601" t="s">
        <v>290</v>
      </c>
      <c r="C167" s="601" t="s">
        <v>641</v>
      </c>
      <c r="D167" s="601" t="s">
        <v>1437</v>
      </c>
      <c r="E167" s="601" t="s">
        <v>2652</v>
      </c>
      <c r="F167" s="637">
        <v>44714</v>
      </c>
      <c r="G167" s="602">
        <v>16984.46</v>
      </c>
      <c r="H167" s="602">
        <v>1498937.01</v>
      </c>
      <c r="I167" s="601" t="s">
        <v>20</v>
      </c>
      <c r="J167" s="601" t="s">
        <v>2648</v>
      </c>
      <c r="K167" s="601" t="s">
        <v>1800</v>
      </c>
      <c r="L167" s="601" t="s">
        <v>2653</v>
      </c>
      <c r="M167" s="601" t="s">
        <v>1827</v>
      </c>
      <c r="N167" s="601" t="s">
        <v>290</v>
      </c>
      <c r="O167" s="601" t="s">
        <v>1801</v>
      </c>
      <c r="P167" s="601" t="s">
        <v>290</v>
      </c>
      <c r="Q167" s="601" t="s">
        <v>290</v>
      </c>
      <c r="R167" s="601" t="s">
        <v>290</v>
      </c>
      <c r="S167" s="637"/>
      <c r="T167" s="601" t="s">
        <v>290</v>
      </c>
      <c r="U167" s="637">
        <v>44714</v>
      </c>
      <c r="V167" s="601" t="s">
        <v>1801</v>
      </c>
    </row>
    <row r="168" spans="1:22" ht="14.5">
      <c r="A168" s="601" t="s">
        <v>642</v>
      </c>
      <c r="B168" s="601" t="s">
        <v>290</v>
      </c>
      <c r="C168" s="601" t="s">
        <v>641</v>
      </c>
      <c r="D168" s="601" t="s">
        <v>1437</v>
      </c>
      <c r="E168" s="601" t="s">
        <v>2654</v>
      </c>
      <c r="F168" s="637">
        <v>44717</v>
      </c>
      <c r="G168" s="602">
        <v>15521.93</v>
      </c>
      <c r="H168" s="602">
        <v>1369863.71</v>
      </c>
      <c r="I168" s="601" t="s">
        <v>20</v>
      </c>
      <c r="J168" s="601" t="s">
        <v>2648</v>
      </c>
      <c r="K168" s="601" t="s">
        <v>1800</v>
      </c>
      <c r="L168" s="601" t="s">
        <v>2655</v>
      </c>
      <c r="M168" s="601" t="s">
        <v>1827</v>
      </c>
      <c r="N168" s="601" t="s">
        <v>290</v>
      </c>
      <c r="O168" s="601" t="s">
        <v>1801</v>
      </c>
      <c r="P168" s="601" t="s">
        <v>290</v>
      </c>
      <c r="Q168" s="601" t="s">
        <v>290</v>
      </c>
      <c r="R168" s="601" t="s">
        <v>290</v>
      </c>
      <c r="S168" s="637"/>
      <c r="T168" s="601" t="s">
        <v>290</v>
      </c>
      <c r="U168" s="637">
        <v>44717</v>
      </c>
      <c r="V168" s="601" t="s">
        <v>1801</v>
      </c>
    </row>
    <row r="169" spans="1:22" ht="14.5">
      <c r="A169" s="601" t="s">
        <v>642</v>
      </c>
      <c r="B169" s="601" t="s">
        <v>290</v>
      </c>
      <c r="C169" s="601" t="s">
        <v>641</v>
      </c>
      <c r="D169" s="601" t="s">
        <v>1437</v>
      </c>
      <c r="E169" s="601" t="s">
        <v>2656</v>
      </c>
      <c r="F169" s="637">
        <v>44739</v>
      </c>
      <c r="G169" s="602">
        <v>3894.89</v>
      </c>
      <c r="H169" s="602">
        <v>343737.44</v>
      </c>
      <c r="I169" s="601" t="s">
        <v>20</v>
      </c>
      <c r="J169" s="601" t="s">
        <v>2648</v>
      </c>
      <c r="K169" s="601" t="s">
        <v>1800</v>
      </c>
      <c r="L169" s="601" t="s">
        <v>2657</v>
      </c>
      <c r="M169" s="601" t="s">
        <v>1827</v>
      </c>
      <c r="N169" s="601" t="s">
        <v>290</v>
      </c>
      <c r="O169" s="601" t="s">
        <v>1801</v>
      </c>
      <c r="P169" s="601" t="s">
        <v>290</v>
      </c>
      <c r="Q169" s="601" t="s">
        <v>290</v>
      </c>
      <c r="R169" s="601" t="s">
        <v>290</v>
      </c>
      <c r="S169" s="637"/>
      <c r="T169" s="601" t="s">
        <v>290</v>
      </c>
      <c r="U169" s="637">
        <v>44739</v>
      </c>
      <c r="V169" s="601" t="s">
        <v>1801</v>
      </c>
    </row>
    <row r="170" spans="1:22" ht="14.5">
      <c r="A170" s="601" t="s">
        <v>642</v>
      </c>
      <c r="B170" s="601" t="s">
        <v>1823</v>
      </c>
      <c r="C170" s="601" t="s">
        <v>641</v>
      </c>
      <c r="D170" s="601" t="s">
        <v>1437</v>
      </c>
      <c r="E170" s="601" t="s">
        <v>2644</v>
      </c>
      <c r="F170" s="637">
        <v>44693</v>
      </c>
      <c r="G170" s="602">
        <v>78842.39</v>
      </c>
      <c r="H170" s="602">
        <v>7119467.8200000003</v>
      </c>
      <c r="I170" s="601" t="s">
        <v>20</v>
      </c>
      <c r="J170" s="601" t="s">
        <v>2658</v>
      </c>
      <c r="K170" s="601" t="s">
        <v>1800</v>
      </c>
      <c r="L170" s="601" t="s">
        <v>1804</v>
      </c>
      <c r="M170" s="601" t="s">
        <v>1829</v>
      </c>
      <c r="N170" s="601" t="s">
        <v>290</v>
      </c>
      <c r="O170" s="601" t="s">
        <v>1801</v>
      </c>
      <c r="P170" s="601" t="s">
        <v>290</v>
      </c>
      <c r="Q170" s="601" t="s">
        <v>290</v>
      </c>
      <c r="R170" s="601" t="s">
        <v>1177</v>
      </c>
      <c r="S170" s="637"/>
      <c r="T170" s="601" t="s">
        <v>290</v>
      </c>
      <c r="U170" s="637">
        <v>44693</v>
      </c>
      <c r="V170" s="601" t="s">
        <v>1801</v>
      </c>
    </row>
    <row r="171" spans="1:22" ht="14.5">
      <c r="A171" s="601" t="s">
        <v>642</v>
      </c>
      <c r="B171" s="601" t="s">
        <v>1823</v>
      </c>
      <c r="C171" s="601" t="s">
        <v>641</v>
      </c>
      <c r="D171" s="601" t="s">
        <v>1437</v>
      </c>
      <c r="E171" s="601" t="s">
        <v>2659</v>
      </c>
      <c r="F171" s="637">
        <v>44717</v>
      </c>
      <c r="G171" s="602">
        <v>2840.75</v>
      </c>
      <c r="H171" s="602">
        <v>256519.73</v>
      </c>
      <c r="I171" s="601" t="s">
        <v>20</v>
      </c>
      <c r="J171" s="601" t="s">
        <v>2658</v>
      </c>
      <c r="K171" s="601" t="s">
        <v>1800</v>
      </c>
      <c r="L171" s="601" t="s">
        <v>2660</v>
      </c>
      <c r="M171" s="601" t="s">
        <v>1829</v>
      </c>
      <c r="N171" s="601" t="s">
        <v>290</v>
      </c>
      <c r="O171" s="601" t="s">
        <v>1801</v>
      </c>
      <c r="P171" s="601" t="s">
        <v>290</v>
      </c>
      <c r="Q171" s="601" t="s">
        <v>290</v>
      </c>
      <c r="R171" s="601" t="s">
        <v>1177</v>
      </c>
      <c r="S171" s="637"/>
      <c r="T171" s="601" t="s">
        <v>290</v>
      </c>
      <c r="U171" s="637">
        <v>44717</v>
      </c>
      <c r="V171" s="601" t="s">
        <v>1801</v>
      </c>
    </row>
    <row r="172" spans="1:22" ht="14.5">
      <c r="A172" s="601" t="s">
        <v>642</v>
      </c>
      <c r="B172" s="601" t="s">
        <v>290</v>
      </c>
      <c r="C172" s="601" t="s">
        <v>641</v>
      </c>
      <c r="D172" s="601" t="s">
        <v>1437</v>
      </c>
      <c r="E172" s="601" t="s">
        <v>2620</v>
      </c>
      <c r="F172" s="637">
        <v>44704</v>
      </c>
      <c r="G172" s="602">
        <v>21591</v>
      </c>
      <c r="H172" s="602">
        <v>2054333.35</v>
      </c>
      <c r="I172" s="601" t="s">
        <v>20</v>
      </c>
      <c r="J172" s="601" t="s">
        <v>2661</v>
      </c>
      <c r="K172" s="601" t="s">
        <v>662</v>
      </c>
      <c r="L172" s="601" t="s">
        <v>1805</v>
      </c>
      <c r="M172" s="601" t="s">
        <v>2607</v>
      </c>
      <c r="N172" s="601" t="s">
        <v>290</v>
      </c>
      <c r="O172" s="601" t="s">
        <v>741</v>
      </c>
      <c r="P172" s="601" t="s">
        <v>290</v>
      </c>
      <c r="Q172" s="601" t="s">
        <v>290</v>
      </c>
      <c r="R172" s="601" t="s">
        <v>290</v>
      </c>
      <c r="S172" s="637"/>
      <c r="T172" s="601" t="s">
        <v>290</v>
      </c>
      <c r="U172" s="637">
        <v>44704</v>
      </c>
      <c r="V172" s="601" t="s">
        <v>741</v>
      </c>
    </row>
    <row r="173" spans="1:22" ht="14.5">
      <c r="A173" s="601" t="s">
        <v>642</v>
      </c>
      <c r="B173" s="601" t="s">
        <v>290</v>
      </c>
      <c r="C173" s="601" t="s">
        <v>641</v>
      </c>
      <c r="D173" s="601" t="s">
        <v>1437</v>
      </c>
      <c r="E173" s="601" t="s">
        <v>2621</v>
      </c>
      <c r="F173" s="637">
        <v>44719</v>
      </c>
      <c r="G173" s="602">
        <v>15836</v>
      </c>
      <c r="H173" s="602">
        <v>1506758.51</v>
      </c>
      <c r="I173" s="601" t="s">
        <v>20</v>
      </c>
      <c r="J173" s="601" t="s">
        <v>2661</v>
      </c>
      <c r="K173" s="601" t="s">
        <v>662</v>
      </c>
      <c r="L173" s="601" t="s">
        <v>2622</v>
      </c>
      <c r="M173" s="601" t="s">
        <v>2607</v>
      </c>
      <c r="N173" s="601" t="s">
        <v>290</v>
      </c>
      <c r="O173" s="601" t="s">
        <v>741</v>
      </c>
      <c r="P173" s="601" t="s">
        <v>290</v>
      </c>
      <c r="Q173" s="601" t="s">
        <v>290</v>
      </c>
      <c r="R173" s="601" t="s">
        <v>290</v>
      </c>
      <c r="S173" s="637"/>
      <c r="T173" s="601" t="s">
        <v>290</v>
      </c>
      <c r="U173" s="637">
        <v>44719</v>
      </c>
      <c r="V173" s="601" t="s">
        <v>741</v>
      </c>
    </row>
    <row r="174" spans="1:22" ht="14.5">
      <c r="A174" s="601" t="s">
        <v>642</v>
      </c>
      <c r="B174" s="601" t="s">
        <v>290</v>
      </c>
      <c r="C174" s="601" t="s">
        <v>641</v>
      </c>
      <c r="D174" s="601" t="s">
        <v>1437</v>
      </c>
      <c r="E174" s="601" t="s">
        <v>2623</v>
      </c>
      <c r="F174" s="637">
        <v>44719</v>
      </c>
      <c r="G174" s="602">
        <v>3247</v>
      </c>
      <c r="H174" s="602">
        <v>308944.49</v>
      </c>
      <c r="I174" s="601" t="s">
        <v>20</v>
      </c>
      <c r="J174" s="601" t="s">
        <v>2661</v>
      </c>
      <c r="K174" s="601" t="s">
        <v>662</v>
      </c>
      <c r="L174" s="601" t="s">
        <v>2624</v>
      </c>
      <c r="M174" s="601" t="s">
        <v>2607</v>
      </c>
      <c r="N174" s="601" t="s">
        <v>290</v>
      </c>
      <c r="O174" s="601" t="s">
        <v>741</v>
      </c>
      <c r="P174" s="601" t="s">
        <v>290</v>
      </c>
      <c r="Q174" s="601" t="s">
        <v>290</v>
      </c>
      <c r="R174" s="601" t="s">
        <v>290</v>
      </c>
      <c r="S174" s="637"/>
      <c r="T174" s="601" t="s">
        <v>290</v>
      </c>
      <c r="U174" s="637">
        <v>44719</v>
      </c>
      <c r="V174" s="601" t="s">
        <v>741</v>
      </c>
    </row>
    <row r="175" spans="1:22" ht="14.5">
      <c r="A175" s="601" t="s">
        <v>642</v>
      </c>
      <c r="B175" s="601" t="s">
        <v>290</v>
      </c>
      <c r="C175" s="601" t="s">
        <v>641</v>
      </c>
      <c r="D175" s="601" t="s">
        <v>1437</v>
      </c>
      <c r="E175" s="601" t="s">
        <v>2636</v>
      </c>
      <c r="F175" s="637">
        <v>44732</v>
      </c>
      <c r="G175" s="602">
        <v>36110</v>
      </c>
      <c r="H175" s="602">
        <v>3435782.38</v>
      </c>
      <c r="I175" s="601" t="s">
        <v>20</v>
      </c>
      <c r="J175" s="601" t="s">
        <v>2661</v>
      </c>
      <c r="K175" s="601" t="s">
        <v>662</v>
      </c>
      <c r="L175" s="601" t="s">
        <v>2637</v>
      </c>
      <c r="M175" s="601" t="s">
        <v>2607</v>
      </c>
      <c r="N175" s="601" t="s">
        <v>290</v>
      </c>
      <c r="O175" s="601" t="s">
        <v>741</v>
      </c>
      <c r="P175" s="601" t="s">
        <v>290</v>
      </c>
      <c r="Q175" s="601" t="s">
        <v>290</v>
      </c>
      <c r="R175" s="601" t="s">
        <v>290</v>
      </c>
      <c r="S175" s="637"/>
      <c r="T175" s="601" t="s">
        <v>290</v>
      </c>
      <c r="U175" s="637">
        <v>44732</v>
      </c>
      <c r="V175" s="601" t="s">
        <v>741</v>
      </c>
    </row>
    <row r="176" spans="1:22" ht="14.5">
      <c r="A176" s="601" t="s">
        <v>642</v>
      </c>
      <c r="B176" s="601" t="s">
        <v>290</v>
      </c>
      <c r="C176" s="601" t="s">
        <v>641</v>
      </c>
      <c r="D176" s="601" t="s">
        <v>1437</v>
      </c>
      <c r="E176" s="601" t="s">
        <v>2625</v>
      </c>
      <c r="F176" s="637">
        <v>44732</v>
      </c>
      <c r="G176" s="602">
        <v>26392</v>
      </c>
      <c r="H176" s="602">
        <v>2511137.3199999998</v>
      </c>
      <c r="I176" s="601" t="s">
        <v>20</v>
      </c>
      <c r="J176" s="601" t="s">
        <v>2661</v>
      </c>
      <c r="K176" s="601" t="s">
        <v>662</v>
      </c>
      <c r="L176" s="601" t="s">
        <v>2626</v>
      </c>
      <c r="M176" s="601" t="s">
        <v>2607</v>
      </c>
      <c r="N176" s="601" t="s">
        <v>290</v>
      </c>
      <c r="O176" s="601" t="s">
        <v>741</v>
      </c>
      <c r="P176" s="601" t="s">
        <v>290</v>
      </c>
      <c r="Q176" s="601" t="s">
        <v>290</v>
      </c>
      <c r="R176" s="601" t="s">
        <v>290</v>
      </c>
      <c r="S176" s="637"/>
      <c r="T176" s="601" t="s">
        <v>290</v>
      </c>
      <c r="U176" s="637">
        <v>44732</v>
      </c>
      <c r="V176" s="601" t="s">
        <v>741</v>
      </c>
    </row>
    <row r="177" spans="1:22" ht="14.5">
      <c r="A177" s="601" t="s">
        <v>642</v>
      </c>
      <c r="B177" s="601" t="s">
        <v>290</v>
      </c>
      <c r="C177" s="601" t="s">
        <v>676</v>
      </c>
      <c r="D177" s="601" t="s">
        <v>1437</v>
      </c>
      <c r="E177" s="601" t="s">
        <v>2627</v>
      </c>
      <c r="F177" s="637">
        <v>44711</v>
      </c>
      <c r="G177" s="602">
        <v>37438</v>
      </c>
      <c r="H177" s="602">
        <v>3562138.49</v>
      </c>
      <c r="I177" s="601" t="s">
        <v>20</v>
      </c>
      <c r="J177" s="601" t="s">
        <v>2661</v>
      </c>
      <c r="K177" s="601" t="s">
        <v>662</v>
      </c>
      <c r="L177" s="601" t="s">
        <v>2628</v>
      </c>
      <c r="M177" s="601" t="s">
        <v>2607</v>
      </c>
      <c r="N177" s="601" t="s">
        <v>290</v>
      </c>
      <c r="O177" s="601" t="s">
        <v>741</v>
      </c>
      <c r="P177" s="601" t="s">
        <v>1837</v>
      </c>
      <c r="Q177" s="601" t="s">
        <v>290</v>
      </c>
      <c r="R177" s="601" t="s">
        <v>290</v>
      </c>
      <c r="S177" s="637"/>
      <c r="T177" s="601" t="s">
        <v>290</v>
      </c>
      <c r="U177" s="637">
        <v>44711</v>
      </c>
      <c r="V177" s="601" t="s">
        <v>741</v>
      </c>
    </row>
    <row r="178" spans="1:22" ht="14.5">
      <c r="A178" s="601" t="s">
        <v>642</v>
      </c>
      <c r="B178" s="601" t="s">
        <v>290</v>
      </c>
      <c r="C178" s="601" t="s">
        <v>676</v>
      </c>
      <c r="D178" s="601" t="s">
        <v>1437</v>
      </c>
      <c r="E178" s="601" t="s">
        <v>2638</v>
      </c>
      <c r="F178" s="637">
        <v>44732</v>
      </c>
      <c r="G178" s="602">
        <v>8669</v>
      </c>
      <c r="H178" s="602">
        <v>824835.15</v>
      </c>
      <c r="I178" s="601" t="s">
        <v>20</v>
      </c>
      <c r="J178" s="601" t="s">
        <v>2661</v>
      </c>
      <c r="K178" s="601" t="s">
        <v>662</v>
      </c>
      <c r="L178" s="601" t="s">
        <v>2639</v>
      </c>
      <c r="M178" s="601" t="s">
        <v>2607</v>
      </c>
      <c r="N178" s="601" t="s">
        <v>290</v>
      </c>
      <c r="O178" s="601" t="s">
        <v>741</v>
      </c>
      <c r="P178" s="601" t="s">
        <v>1837</v>
      </c>
      <c r="Q178" s="601" t="s">
        <v>290</v>
      </c>
      <c r="R178" s="601" t="s">
        <v>290</v>
      </c>
      <c r="S178" s="637"/>
      <c r="T178" s="601" t="s">
        <v>290</v>
      </c>
      <c r="U178" s="637">
        <v>44732</v>
      </c>
      <c r="V178" s="601" t="s">
        <v>741</v>
      </c>
    </row>
    <row r="179" spans="1:22" ht="14.5">
      <c r="A179" s="601" t="s">
        <v>642</v>
      </c>
      <c r="B179" s="601" t="s">
        <v>1163</v>
      </c>
      <c r="C179" s="601" t="s">
        <v>641</v>
      </c>
      <c r="D179" s="601" t="s">
        <v>1437</v>
      </c>
      <c r="E179" s="601" t="s">
        <v>2635</v>
      </c>
      <c r="F179" s="637">
        <v>44732</v>
      </c>
      <c r="G179" s="602">
        <v>1245</v>
      </c>
      <c r="H179" s="602">
        <v>113154.29</v>
      </c>
      <c r="I179" s="601" t="s">
        <v>20</v>
      </c>
      <c r="J179" s="601" t="s">
        <v>2662</v>
      </c>
      <c r="K179" s="601" t="s">
        <v>662</v>
      </c>
      <c r="L179" s="601" t="s">
        <v>2393</v>
      </c>
      <c r="M179" s="601" t="s">
        <v>2609</v>
      </c>
      <c r="N179" s="601" t="s">
        <v>290</v>
      </c>
      <c r="O179" s="601" t="s">
        <v>741</v>
      </c>
      <c r="P179" s="601" t="s">
        <v>290</v>
      </c>
      <c r="Q179" s="601" t="s">
        <v>290</v>
      </c>
      <c r="R179" s="601" t="s">
        <v>1177</v>
      </c>
      <c r="S179" s="637"/>
      <c r="T179" s="601" t="s">
        <v>290</v>
      </c>
      <c r="U179" s="637">
        <v>44732</v>
      </c>
      <c r="V179" s="601" t="s">
        <v>741</v>
      </c>
    </row>
    <row r="180" spans="1:22" ht="14.5">
      <c r="A180" s="601" t="s">
        <v>642</v>
      </c>
      <c r="B180" s="601" t="s">
        <v>1163</v>
      </c>
      <c r="C180" s="601" t="s">
        <v>641</v>
      </c>
      <c r="D180" s="601" t="s">
        <v>1437</v>
      </c>
      <c r="E180" s="601" t="s">
        <v>2636</v>
      </c>
      <c r="F180" s="637">
        <v>44732</v>
      </c>
      <c r="G180" s="602">
        <v>31012</v>
      </c>
      <c r="H180" s="602">
        <v>2818586.92</v>
      </c>
      <c r="I180" s="601" t="s">
        <v>20</v>
      </c>
      <c r="J180" s="601" t="s">
        <v>2662</v>
      </c>
      <c r="K180" s="601" t="s">
        <v>662</v>
      </c>
      <c r="L180" s="601" t="s">
        <v>2637</v>
      </c>
      <c r="M180" s="601" t="s">
        <v>2609</v>
      </c>
      <c r="N180" s="601" t="s">
        <v>290</v>
      </c>
      <c r="O180" s="601" t="s">
        <v>741</v>
      </c>
      <c r="P180" s="601" t="s">
        <v>290</v>
      </c>
      <c r="Q180" s="601" t="s">
        <v>290</v>
      </c>
      <c r="R180" s="601" t="s">
        <v>1177</v>
      </c>
      <c r="S180" s="637"/>
      <c r="T180" s="601" t="s">
        <v>290</v>
      </c>
      <c r="U180" s="637">
        <v>44732</v>
      </c>
      <c r="V180" s="601" t="s">
        <v>741</v>
      </c>
    </row>
    <row r="181" spans="1:22" ht="14.5">
      <c r="A181" s="601" t="s">
        <v>642</v>
      </c>
      <c r="B181" s="601" t="s">
        <v>1163</v>
      </c>
      <c r="C181" s="601" t="s">
        <v>641</v>
      </c>
      <c r="D181" s="601" t="s">
        <v>1437</v>
      </c>
      <c r="E181" s="601" t="s">
        <v>2625</v>
      </c>
      <c r="F181" s="637">
        <v>44732</v>
      </c>
      <c r="G181" s="602">
        <v>16898</v>
      </c>
      <c r="H181" s="602">
        <v>1535808.13</v>
      </c>
      <c r="I181" s="601" t="s">
        <v>20</v>
      </c>
      <c r="J181" s="601" t="s">
        <v>2662</v>
      </c>
      <c r="K181" s="601" t="s">
        <v>662</v>
      </c>
      <c r="L181" s="601" t="s">
        <v>2626</v>
      </c>
      <c r="M181" s="601" t="s">
        <v>2609</v>
      </c>
      <c r="N181" s="601" t="s">
        <v>290</v>
      </c>
      <c r="O181" s="601" t="s">
        <v>741</v>
      </c>
      <c r="P181" s="601" t="s">
        <v>290</v>
      </c>
      <c r="Q181" s="601" t="s">
        <v>290</v>
      </c>
      <c r="R181" s="601" t="s">
        <v>1177</v>
      </c>
      <c r="S181" s="637"/>
      <c r="T181" s="601" t="s">
        <v>290</v>
      </c>
      <c r="U181" s="637">
        <v>44732</v>
      </c>
      <c r="V181" s="601" t="s">
        <v>741</v>
      </c>
    </row>
    <row r="182" spans="1:22" ht="14.5">
      <c r="A182" s="601" t="s">
        <v>642</v>
      </c>
      <c r="B182" s="601" t="s">
        <v>1163</v>
      </c>
      <c r="C182" s="601" t="s">
        <v>641</v>
      </c>
      <c r="D182" s="601" t="s">
        <v>1437</v>
      </c>
      <c r="E182" s="601" t="s">
        <v>2642</v>
      </c>
      <c r="F182" s="637">
        <v>44740</v>
      </c>
      <c r="G182" s="602">
        <v>86635</v>
      </c>
      <c r="H182" s="602">
        <v>7873993.21</v>
      </c>
      <c r="I182" s="601" t="s">
        <v>20</v>
      </c>
      <c r="J182" s="601" t="s">
        <v>2662</v>
      </c>
      <c r="K182" s="601" t="s">
        <v>662</v>
      </c>
      <c r="L182" s="601" t="s">
        <v>2643</v>
      </c>
      <c r="M182" s="601" t="s">
        <v>2609</v>
      </c>
      <c r="N182" s="601" t="s">
        <v>290</v>
      </c>
      <c r="O182" s="601" t="s">
        <v>741</v>
      </c>
      <c r="P182" s="601" t="s">
        <v>290</v>
      </c>
      <c r="Q182" s="601" t="s">
        <v>290</v>
      </c>
      <c r="R182" s="601" t="s">
        <v>1177</v>
      </c>
      <c r="S182" s="637"/>
      <c r="T182" s="601" t="s">
        <v>290</v>
      </c>
      <c r="U182" s="637">
        <v>44740</v>
      </c>
      <c r="V182" s="601" t="s">
        <v>741</v>
      </c>
    </row>
    <row r="183" spans="1:22" ht="14.5">
      <c r="A183" s="601" t="s">
        <v>642</v>
      </c>
      <c r="B183" s="601" t="s">
        <v>1163</v>
      </c>
      <c r="C183" s="601" t="s">
        <v>676</v>
      </c>
      <c r="D183" s="601" t="s">
        <v>1437</v>
      </c>
      <c r="E183" s="601" t="s">
        <v>2638</v>
      </c>
      <c r="F183" s="637">
        <v>44732</v>
      </c>
      <c r="G183" s="602">
        <v>35996</v>
      </c>
      <c r="H183" s="602">
        <v>3271567.61</v>
      </c>
      <c r="I183" s="601" t="s">
        <v>20</v>
      </c>
      <c r="J183" s="601" t="s">
        <v>2662</v>
      </c>
      <c r="K183" s="601" t="s">
        <v>662</v>
      </c>
      <c r="L183" s="601" t="s">
        <v>2639</v>
      </c>
      <c r="M183" s="601" t="s">
        <v>2609</v>
      </c>
      <c r="N183" s="601" t="s">
        <v>290</v>
      </c>
      <c r="O183" s="601" t="s">
        <v>741</v>
      </c>
      <c r="P183" s="601" t="s">
        <v>1837</v>
      </c>
      <c r="Q183" s="601" t="s">
        <v>290</v>
      </c>
      <c r="R183" s="601" t="s">
        <v>1177</v>
      </c>
      <c r="S183" s="637"/>
      <c r="T183" s="601" t="s">
        <v>290</v>
      </c>
      <c r="U183" s="637">
        <v>44732</v>
      </c>
      <c r="V183" s="601" t="s">
        <v>741</v>
      </c>
    </row>
    <row r="184" spans="1:22" ht="14.5">
      <c r="A184" s="601" t="s">
        <v>642</v>
      </c>
      <c r="B184" s="601" t="s">
        <v>1823</v>
      </c>
      <c r="C184" s="601" t="s">
        <v>641</v>
      </c>
      <c r="D184" s="601" t="s">
        <v>1437</v>
      </c>
      <c r="E184" s="601" t="s">
        <v>2652</v>
      </c>
      <c r="F184" s="637">
        <v>44714</v>
      </c>
      <c r="G184" s="602">
        <v>21260.71</v>
      </c>
      <c r="H184" s="602">
        <v>2000718.64</v>
      </c>
      <c r="I184" s="601" t="s">
        <v>20</v>
      </c>
      <c r="J184" s="601" t="s">
        <v>2663</v>
      </c>
      <c r="K184" s="601" t="s">
        <v>1800</v>
      </c>
      <c r="L184" s="601" t="s">
        <v>2653</v>
      </c>
      <c r="M184" s="601" t="s">
        <v>2611</v>
      </c>
      <c r="N184" s="601" t="s">
        <v>290</v>
      </c>
      <c r="O184" s="601" t="s">
        <v>1801</v>
      </c>
      <c r="P184" s="601" t="s">
        <v>290</v>
      </c>
      <c r="Q184" s="601" t="s">
        <v>290</v>
      </c>
      <c r="R184" s="601" t="s">
        <v>1177</v>
      </c>
      <c r="S184" s="637"/>
      <c r="T184" s="601" t="s">
        <v>290</v>
      </c>
      <c r="U184" s="637">
        <v>44714</v>
      </c>
      <c r="V184" s="601" t="s">
        <v>1801</v>
      </c>
    </row>
    <row r="185" spans="1:22" ht="14.5">
      <c r="A185" s="601" t="s">
        <v>642</v>
      </c>
      <c r="B185" s="601" t="s">
        <v>1823</v>
      </c>
      <c r="C185" s="601" t="s">
        <v>641</v>
      </c>
      <c r="D185" s="601" t="s">
        <v>1437</v>
      </c>
      <c r="E185" s="601" t="s">
        <v>2656</v>
      </c>
      <c r="F185" s="637">
        <v>44739</v>
      </c>
      <c r="G185" s="602">
        <v>35782.36</v>
      </c>
      <c r="H185" s="602">
        <v>3367264.53</v>
      </c>
      <c r="I185" s="601" t="s">
        <v>20</v>
      </c>
      <c r="J185" s="601" t="s">
        <v>2663</v>
      </c>
      <c r="K185" s="601" t="s">
        <v>1800</v>
      </c>
      <c r="L185" s="601" t="s">
        <v>2657</v>
      </c>
      <c r="M185" s="601" t="s">
        <v>2611</v>
      </c>
      <c r="N185" s="601" t="s">
        <v>290</v>
      </c>
      <c r="O185" s="601" t="s">
        <v>1801</v>
      </c>
      <c r="P185" s="601" t="s">
        <v>290</v>
      </c>
      <c r="Q185" s="601" t="s">
        <v>290</v>
      </c>
      <c r="R185" s="601" t="s">
        <v>1177</v>
      </c>
      <c r="S185" s="637"/>
      <c r="T185" s="601" t="s">
        <v>290</v>
      </c>
      <c r="U185" s="637">
        <v>44739</v>
      </c>
      <c r="V185" s="601" t="s">
        <v>1801</v>
      </c>
    </row>
    <row r="186" spans="1:22" ht="14.5">
      <c r="A186" s="601" t="s">
        <v>642</v>
      </c>
      <c r="B186" s="601" t="s">
        <v>1823</v>
      </c>
      <c r="C186" s="601" t="s">
        <v>641</v>
      </c>
      <c r="D186" s="601" t="s">
        <v>1437</v>
      </c>
      <c r="E186" s="601" t="s">
        <v>2664</v>
      </c>
      <c r="F186" s="637">
        <v>44740</v>
      </c>
      <c r="G186" s="602">
        <v>41257.56</v>
      </c>
      <c r="H186" s="602">
        <v>3882502.96</v>
      </c>
      <c r="I186" s="601" t="s">
        <v>20</v>
      </c>
      <c r="J186" s="601" t="s">
        <v>2663</v>
      </c>
      <c r="K186" s="601" t="s">
        <v>1800</v>
      </c>
      <c r="L186" s="601" t="s">
        <v>2665</v>
      </c>
      <c r="M186" s="601" t="s">
        <v>2611</v>
      </c>
      <c r="N186" s="601" t="s">
        <v>290</v>
      </c>
      <c r="O186" s="601" t="s">
        <v>1801</v>
      </c>
      <c r="P186" s="601" t="s">
        <v>290</v>
      </c>
      <c r="Q186" s="601" t="s">
        <v>290</v>
      </c>
      <c r="R186" s="601" t="s">
        <v>1177</v>
      </c>
      <c r="S186" s="637"/>
      <c r="T186" s="601" t="s">
        <v>290</v>
      </c>
      <c r="U186" s="637">
        <v>44740</v>
      </c>
      <c r="V186" s="601" t="s">
        <v>1801</v>
      </c>
    </row>
    <row r="187" spans="1:22" ht="14.5">
      <c r="A187" s="601" t="s">
        <v>642</v>
      </c>
      <c r="B187" s="601" t="s">
        <v>290</v>
      </c>
      <c r="C187" s="601" t="s">
        <v>641</v>
      </c>
      <c r="D187" s="601" t="s">
        <v>1437</v>
      </c>
      <c r="E187" s="601" t="s">
        <v>2666</v>
      </c>
      <c r="F187" s="637">
        <v>44721</v>
      </c>
      <c r="G187" s="602">
        <v>3798.87</v>
      </c>
      <c r="H187" s="602">
        <v>334870.39</v>
      </c>
      <c r="I187" s="601" t="s">
        <v>20</v>
      </c>
      <c r="J187" s="601" t="s">
        <v>2667</v>
      </c>
      <c r="K187" s="601" t="s">
        <v>1800</v>
      </c>
      <c r="L187" s="601" t="s">
        <v>2668</v>
      </c>
      <c r="M187" s="601" t="s">
        <v>2613</v>
      </c>
      <c r="N187" s="601" t="s">
        <v>290</v>
      </c>
      <c r="O187" s="601" t="s">
        <v>1801</v>
      </c>
      <c r="P187" s="601" t="s">
        <v>290</v>
      </c>
      <c r="Q187" s="601" t="s">
        <v>290</v>
      </c>
      <c r="R187" s="601" t="s">
        <v>290</v>
      </c>
      <c r="S187" s="637"/>
      <c r="T187" s="601" t="s">
        <v>290</v>
      </c>
      <c r="U187" s="637">
        <v>44721</v>
      </c>
      <c r="V187" s="601" t="s">
        <v>1801</v>
      </c>
    </row>
    <row r="188" spans="1:22" ht="14.5">
      <c r="A188" s="601" t="s">
        <v>642</v>
      </c>
      <c r="B188" s="601" t="s">
        <v>290</v>
      </c>
      <c r="C188" s="601" t="s">
        <v>641</v>
      </c>
      <c r="D188" s="601" t="s">
        <v>1437</v>
      </c>
      <c r="E188" s="601" t="s">
        <v>2640</v>
      </c>
      <c r="F188" s="637">
        <v>44732</v>
      </c>
      <c r="G188" s="602">
        <v>29469.119999999999</v>
      </c>
      <c r="H188" s="602">
        <v>2597702.9300000002</v>
      </c>
      <c r="I188" s="601" t="s">
        <v>20</v>
      </c>
      <c r="J188" s="601" t="s">
        <v>2667</v>
      </c>
      <c r="K188" s="601" t="s">
        <v>1800</v>
      </c>
      <c r="L188" s="601" t="s">
        <v>2641</v>
      </c>
      <c r="M188" s="601" t="s">
        <v>2613</v>
      </c>
      <c r="N188" s="601" t="s">
        <v>290</v>
      </c>
      <c r="O188" s="601" t="s">
        <v>1801</v>
      </c>
      <c r="P188" s="601" t="s">
        <v>290</v>
      </c>
      <c r="Q188" s="601" t="s">
        <v>290</v>
      </c>
      <c r="R188" s="601" t="s">
        <v>290</v>
      </c>
      <c r="S188" s="637"/>
      <c r="T188" s="601" t="s">
        <v>290</v>
      </c>
      <c r="U188" s="637">
        <v>44732</v>
      </c>
      <c r="V188" s="601" t="s">
        <v>1801</v>
      </c>
    </row>
    <row r="189" spans="1:22" ht="14.5">
      <c r="A189" s="601" t="s">
        <v>642</v>
      </c>
      <c r="B189" s="601" t="s">
        <v>290</v>
      </c>
      <c r="C189" s="601" t="s">
        <v>641</v>
      </c>
      <c r="D189" s="601" t="s">
        <v>1437</v>
      </c>
      <c r="E189" s="601" t="s">
        <v>2656</v>
      </c>
      <c r="F189" s="637">
        <v>44739</v>
      </c>
      <c r="G189" s="602">
        <v>1190.69</v>
      </c>
      <c r="H189" s="602">
        <v>104959.32</v>
      </c>
      <c r="I189" s="601" t="s">
        <v>20</v>
      </c>
      <c r="J189" s="601" t="s">
        <v>2667</v>
      </c>
      <c r="K189" s="601" t="s">
        <v>1800</v>
      </c>
      <c r="L189" s="601" t="s">
        <v>2657</v>
      </c>
      <c r="M189" s="601" t="s">
        <v>2613</v>
      </c>
      <c r="N189" s="601" t="s">
        <v>290</v>
      </c>
      <c r="O189" s="601" t="s">
        <v>1801</v>
      </c>
      <c r="P189" s="601" t="s">
        <v>290</v>
      </c>
      <c r="Q189" s="601" t="s">
        <v>290</v>
      </c>
      <c r="R189" s="601" t="s">
        <v>290</v>
      </c>
      <c r="S189" s="637"/>
      <c r="T189" s="601" t="s">
        <v>290</v>
      </c>
      <c r="U189" s="637">
        <v>44739</v>
      </c>
      <c r="V189" s="601" t="s">
        <v>1801</v>
      </c>
    </row>
    <row r="190" spans="1:22" ht="14.5">
      <c r="A190" s="601" t="s">
        <v>642</v>
      </c>
      <c r="B190" s="601" t="s">
        <v>290</v>
      </c>
      <c r="C190" s="601" t="s">
        <v>641</v>
      </c>
      <c r="D190" s="601" t="s">
        <v>1437</v>
      </c>
      <c r="E190" s="601" t="s">
        <v>2664</v>
      </c>
      <c r="F190" s="637">
        <v>44740</v>
      </c>
      <c r="G190" s="602">
        <v>16154.77</v>
      </c>
      <c r="H190" s="602">
        <v>1424042.97</v>
      </c>
      <c r="I190" s="601" t="s">
        <v>20</v>
      </c>
      <c r="J190" s="601" t="s">
        <v>2667</v>
      </c>
      <c r="K190" s="601" t="s">
        <v>1800</v>
      </c>
      <c r="L190" s="601" t="s">
        <v>2665</v>
      </c>
      <c r="M190" s="601" t="s">
        <v>2613</v>
      </c>
      <c r="N190" s="601" t="s">
        <v>290</v>
      </c>
      <c r="O190" s="601" t="s">
        <v>1801</v>
      </c>
      <c r="P190" s="601" t="s">
        <v>290</v>
      </c>
      <c r="Q190" s="601" t="s">
        <v>290</v>
      </c>
      <c r="R190" s="601" t="s">
        <v>290</v>
      </c>
      <c r="S190" s="637"/>
      <c r="T190" s="601" t="s">
        <v>290</v>
      </c>
      <c r="U190" s="637">
        <v>44740</v>
      </c>
      <c r="V190" s="601" t="s">
        <v>1801</v>
      </c>
    </row>
    <row r="191" spans="1:22" ht="14.5">
      <c r="A191" s="601" t="s">
        <v>642</v>
      </c>
      <c r="B191" s="601" t="s">
        <v>290</v>
      </c>
      <c r="C191" s="601" t="s">
        <v>641</v>
      </c>
      <c r="D191" s="601" t="s">
        <v>1437</v>
      </c>
      <c r="E191" s="601" t="s">
        <v>2642</v>
      </c>
      <c r="F191" s="637">
        <v>44740</v>
      </c>
      <c r="G191" s="602">
        <v>2730</v>
      </c>
      <c r="H191" s="602">
        <v>241448.03</v>
      </c>
      <c r="I191" s="601" t="s">
        <v>20</v>
      </c>
      <c r="J191" s="601" t="s">
        <v>2669</v>
      </c>
      <c r="K191" s="601" t="s">
        <v>662</v>
      </c>
      <c r="L191" s="601" t="s">
        <v>2643</v>
      </c>
      <c r="M191" s="601" t="s">
        <v>2615</v>
      </c>
      <c r="N191" s="601" t="s">
        <v>290</v>
      </c>
      <c r="O191" s="601" t="s">
        <v>741</v>
      </c>
      <c r="P191" s="601" t="s">
        <v>290</v>
      </c>
      <c r="Q191" s="601" t="s">
        <v>290</v>
      </c>
      <c r="R191" s="601" t="s">
        <v>290</v>
      </c>
      <c r="S191" s="637"/>
      <c r="T191" s="601" t="s">
        <v>290</v>
      </c>
      <c r="U191" s="637">
        <v>44740</v>
      </c>
      <c r="V191" s="601" t="s">
        <v>741</v>
      </c>
    </row>
    <row r="192" spans="1:22" ht="14.5">
      <c r="A192" s="601" t="s">
        <v>579</v>
      </c>
      <c r="B192" s="601" t="s">
        <v>693</v>
      </c>
      <c r="C192" s="601" t="s">
        <v>678</v>
      </c>
      <c r="D192" s="601" t="s">
        <v>1366</v>
      </c>
      <c r="E192" s="601" t="s">
        <v>2670</v>
      </c>
      <c r="F192" s="637">
        <v>44695</v>
      </c>
      <c r="G192" s="602">
        <v>-31027.73</v>
      </c>
      <c r="H192" s="602">
        <v>-2652870.92</v>
      </c>
      <c r="I192" s="601" t="s">
        <v>20</v>
      </c>
      <c r="J192" s="601" t="s">
        <v>2671</v>
      </c>
      <c r="K192" s="601" t="s">
        <v>2672</v>
      </c>
      <c r="L192" s="601" t="s">
        <v>2673</v>
      </c>
      <c r="M192" s="601" t="s">
        <v>2670</v>
      </c>
      <c r="N192" s="601" t="s">
        <v>290</v>
      </c>
      <c r="O192" s="601" t="s">
        <v>290</v>
      </c>
      <c r="P192" s="601" t="s">
        <v>667</v>
      </c>
      <c r="Q192" s="601" t="s">
        <v>290</v>
      </c>
      <c r="R192" s="601" t="s">
        <v>1168</v>
      </c>
      <c r="S192" s="637"/>
      <c r="T192" s="601" t="s">
        <v>290</v>
      </c>
      <c r="U192" s="637">
        <v>44677</v>
      </c>
      <c r="V192" s="601" t="s">
        <v>290</v>
      </c>
    </row>
    <row r="193" spans="1:22" ht="14.5">
      <c r="A193" s="601" t="s">
        <v>579</v>
      </c>
      <c r="B193" s="601" t="s">
        <v>693</v>
      </c>
      <c r="C193" s="601" t="s">
        <v>678</v>
      </c>
      <c r="D193" s="601" t="s">
        <v>1366</v>
      </c>
      <c r="E193" s="601" t="s">
        <v>2674</v>
      </c>
      <c r="F193" s="637">
        <v>44695</v>
      </c>
      <c r="G193" s="602">
        <v>-11414.25</v>
      </c>
      <c r="H193" s="602">
        <v>-975918.38</v>
      </c>
      <c r="I193" s="601" t="s">
        <v>20</v>
      </c>
      <c r="J193" s="601" t="s">
        <v>2675</v>
      </c>
      <c r="K193" s="601" t="s">
        <v>2676</v>
      </c>
      <c r="L193" s="601" t="s">
        <v>2677</v>
      </c>
      <c r="M193" s="601" t="s">
        <v>2674</v>
      </c>
      <c r="N193" s="601" t="s">
        <v>290</v>
      </c>
      <c r="O193" s="601" t="s">
        <v>290</v>
      </c>
      <c r="P193" s="601" t="s">
        <v>2678</v>
      </c>
      <c r="Q193" s="601" t="s">
        <v>290</v>
      </c>
      <c r="R193" s="601" t="s">
        <v>1168</v>
      </c>
      <c r="S193" s="637"/>
      <c r="T193" s="601" t="s">
        <v>290</v>
      </c>
      <c r="U193" s="637">
        <v>44659</v>
      </c>
      <c r="V193" s="601" t="s">
        <v>290</v>
      </c>
    </row>
    <row r="194" spans="1:22" ht="14.5">
      <c r="A194" s="601" t="s">
        <v>579</v>
      </c>
      <c r="B194" s="601" t="s">
        <v>693</v>
      </c>
      <c r="C194" s="601" t="s">
        <v>678</v>
      </c>
      <c r="D194" s="601" t="s">
        <v>1366</v>
      </c>
      <c r="E194" s="601" t="s">
        <v>2679</v>
      </c>
      <c r="F194" s="637">
        <v>44695</v>
      </c>
      <c r="G194" s="602">
        <v>-5814</v>
      </c>
      <c r="H194" s="602">
        <v>-497097</v>
      </c>
      <c r="I194" s="601" t="s">
        <v>20</v>
      </c>
      <c r="J194" s="601" t="s">
        <v>2675</v>
      </c>
      <c r="K194" s="601" t="s">
        <v>2676</v>
      </c>
      <c r="L194" s="601" t="s">
        <v>2680</v>
      </c>
      <c r="M194" s="601" t="s">
        <v>2679</v>
      </c>
      <c r="N194" s="601" t="s">
        <v>290</v>
      </c>
      <c r="O194" s="601" t="s">
        <v>290</v>
      </c>
      <c r="P194" s="601" t="s">
        <v>2678</v>
      </c>
      <c r="Q194" s="601" t="s">
        <v>290</v>
      </c>
      <c r="R194" s="601" t="s">
        <v>1168</v>
      </c>
      <c r="S194" s="637"/>
      <c r="T194" s="601" t="s">
        <v>290</v>
      </c>
      <c r="U194" s="637">
        <v>44659</v>
      </c>
      <c r="V194" s="601" t="s">
        <v>290</v>
      </c>
    </row>
    <row r="195" spans="1:22" ht="14.5">
      <c r="A195" s="601" t="s">
        <v>579</v>
      </c>
      <c r="B195" s="601" t="s">
        <v>693</v>
      </c>
      <c r="C195" s="601" t="s">
        <v>678</v>
      </c>
      <c r="D195" s="601" t="s">
        <v>1366</v>
      </c>
      <c r="E195" s="601" t="s">
        <v>2681</v>
      </c>
      <c r="F195" s="637">
        <v>44695</v>
      </c>
      <c r="G195" s="602">
        <v>-2210.4</v>
      </c>
      <c r="H195" s="602">
        <v>-188989.2</v>
      </c>
      <c r="I195" s="601" t="s">
        <v>20</v>
      </c>
      <c r="J195" s="601" t="s">
        <v>2675</v>
      </c>
      <c r="K195" s="601" t="s">
        <v>2676</v>
      </c>
      <c r="L195" s="601" t="s">
        <v>2682</v>
      </c>
      <c r="M195" s="601" t="s">
        <v>2681</v>
      </c>
      <c r="N195" s="601" t="s">
        <v>290</v>
      </c>
      <c r="O195" s="601" t="s">
        <v>290</v>
      </c>
      <c r="P195" s="601" t="s">
        <v>1186</v>
      </c>
      <c r="Q195" s="601" t="s">
        <v>290</v>
      </c>
      <c r="R195" s="601" t="s">
        <v>1168</v>
      </c>
      <c r="S195" s="637"/>
      <c r="T195" s="601" t="s">
        <v>290</v>
      </c>
      <c r="U195" s="637">
        <v>44666</v>
      </c>
      <c r="V195" s="601" t="s">
        <v>290</v>
      </c>
    </row>
    <row r="196" spans="1:22" ht="14.5">
      <c r="A196" s="601" t="s">
        <v>579</v>
      </c>
      <c r="B196" s="601" t="s">
        <v>693</v>
      </c>
      <c r="C196" s="601" t="s">
        <v>678</v>
      </c>
      <c r="D196" s="601" t="s">
        <v>1366</v>
      </c>
      <c r="E196" s="601" t="s">
        <v>2683</v>
      </c>
      <c r="F196" s="637">
        <v>44695</v>
      </c>
      <c r="G196" s="602">
        <v>-7132.03</v>
      </c>
      <c r="H196" s="602">
        <v>-609788.56999999995</v>
      </c>
      <c r="I196" s="601" t="s">
        <v>20</v>
      </c>
      <c r="J196" s="601" t="s">
        <v>2684</v>
      </c>
      <c r="K196" s="601" t="s">
        <v>2685</v>
      </c>
      <c r="L196" s="601" t="s">
        <v>2686</v>
      </c>
      <c r="M196" s="601" t="s">
        <v>2683</v>
      </c>
      <c r="N196" s="601" t="s">
        <v>290</v>
      </c>
      <c r="O196" s="601" t="s">
        <v>290</v>
      </c>
      <c r="P196" s="601" t="s">
        <v>1465</v>
      </c>
      <c r="Q196" s="601" t="s">
        <v>290</v>
      </c>
      <c r="R196" s="601" t="s">
        <v>1168</v>
      </c>
      <c r="S196" s="637"/>
      <c r="T196" s="601" t="s">
        <v>290</v>
      </c>
      <c r="U196" s="637">
        <v>44679</v>
      </c>
      <c r="V196" s="601" t="s">
        <v>290</v>
      </c>
    </row>
    <row r="197" spans="1:22" ht="14.5">
      <c r="A197" s="601" t="s">
        <v>579</v>
      </c>
      <c r="B197" s="601" t="s">
        <v>693</v>
      </c>
      <c r="C197" s="601" t="s">
        <v>678</v>
      </c>
      <c r="D197" s="601" t="s">
        <v>1366</v>
      </c>
      <c r="E197" s="601" t="s">
        <v>2687</v>
      </c>
      <c r="F197" s="637">
        <v>44695</v>
      </c>
      <c r="G197" s="602">
        <v>-15551.8</v>
      </c>
      <c r="H197" s="602">
        <v>-1329678.8999999999</v>
      </c>
      <c r="I197" s="601" t="s">
        <v>20</v>
      </c>
      <c r="J197" s="601" t="s">
        <v>2688</v>
      </c>
      <c r="K197" s="601" t="s">
        <v>2689</v>
      </c>
      <c r="L197" s="601" t="s">
        <v>2690</v>
      </c>
      <c r="M197" s="601" t="s">
        <v>2687</v>
      </c>
      <c r="N197" s="601" t="s">
        <v>290</v>
      </c>
      <c r="O197" s="601" t="s">
        <v>290</v>
      </c>
      <c r="P197" s="601" t="s">
        <v>679</v>
      </c>
      <c r="Q197" s="601" t="s">
        <v>290</v>
      </c>
      <c r="R197" s="601" t="s">
        <v>1168</v>
      </c>
      <c r="S197" s="637"/>
      <c r="T197" s="601" t="s">
        <v>290</v>
      </c>
      <c r="U197" s="637">
        <v>44678</v>
      </c>
      <c r="V197" s="601" t="s">
        <v>290</v>
      </c>
    </row>
    <row r="198" spans="1:22" ht="14.5">
      <c r="A198" s="601" t="s">
        <v>579</v>
      </c>
      <c r="B198" s="601" t="s">
        <v>693</v>
      </c>
      <c r="C198" s="601" t="s">
        <v>678</v>
      </c>
      <c r="D198" s="601" t="s">
        <v>1366</v>
      </c>
      <c r="E198" s="601" t="s">
        <v>2691</v>
      </c>
      <c r="F198" s="637">
        <v>44695</v>
      </c>
      <c r="G198" s="602">
        <v>-1606.6</v>
      </c>
      <c r="H198" s="602">
        <v>-137364.29999999999</v>
      </c>
      <c r="I198" s="601" t="s">
        <v>20</v>
      </c>
      <c r="J198" s="601" t="s">
        <v>2688</v>
      </c>
      <c r="K198" s="601" t="s">
        <v>2692</v>
      </c>
      <c r="L198" s="601" t="s">
        <v>2693</v>
      </c>
      <c r="M198" s="601" t="s">
        <v>2691</v>
      </c>
      <c r="N198" s="601" t="s">
        <v>290</v>
      </c>
      <c r="O198" s="601" t="s">
        <v>290</v>
      </c>
      <c r="P198" s="601" t="s">
        <v>679</v>
      </c>
      <c r="Q198" s="601" t="s">
        <v>290</v>
      </c>
      <c r="R198" s="601" t="s">
        <v>1168</v>
      </c>
      <c r="S198" s="637"/>
      <c r="T198" s="601" t="s">
        <v>290</v>
      </c>
      <c r="U198" s="637">
        <v>44678</v>
      </c>
      <c r="V198" s="601" t="s">
        <v>290</v>
      </c>
    </row>
    <row r="199" spans="1:22" ht="14.5">
      <c r="A199" s="601" t="s">
        <v>579</v>
      </c>
      <c r="B199" s="601" t="s">
        <v>693</v>
      </c>
      <c r="C199" s="601" t="s">
        <v>678</v>
      </c>
      <c r="D199" s="601" t="s">
        <v>1366</v>
      </c>
      <c r="E199" s="601" t="s">
        <v>2694</v>
      </c>
      <c r="F199" s="637">
        <v>44695</v>
      </c>
      <c r="G199" s="602">
        <v>-1171.2</v>
      </c>
      <c r="H199" s="602">
        <v>-100137.60000000001</v>
      </c>
      <c r="I199" s="601" t="s">
        <v>20</v>
      </c>
      <c r="J199" s="601" t="s">
        <v>2688</v>
      </c>
      <c r="K199" s="601" t="s">
        <v>2695</v>
      </c>
      <c r="L199" s="601" t="s">
        <v>2696</v>
      </c>
      <c r="M199" s="601" t="s">
        <v>2694</v>
      </c>
      <c r="N199" s="601" t="s">
        <v>290</v>
      </c>
      <c r="O199" s="601" t="s">
        <v>290</v>
      </c>
      <c r="P199" s="601" t="s">
        <v>679</v>
      </c>
      <c r="Q199" s="601" t="s">
        <v>290</v>
      </c>
      <c r="R199" s="601" t="s">
        <v>1168</v>
      </c>
      <c r="S199" s="637"/>
      <c r="T199" s="601" t="s">
        <v>290</v>
      </c>
      <c r="U199" s="637">
        <v>44678</v>
      </c>
      <c r="V199" s="601" t="s">
        <v>290</v>
      </c>
    </row>
    <row r="200" spans="1:22" ht="14.5">
      <c r="A200" s="601" t="s">
        <v>579</v>
      </c>
      <c r="B200" s="601" t="s">
        <v>693</v>
      </c>
      <c r="C200" s="601" t="s">
        <v>678</v>
      </c>
      <c r="D200" s="601" t="s">
        <v>1366</v>
      </c>
      <c r="E200" s="601" t="s">
        <v>2697</v>
      </c>
      <c r="F200" s="637">
        <v>44695</v>
      </c>
      <c r="G200" s="602">
        <v>-6670</v>
      </c>
      <c r="H200" s="602">
        <v>-570285</v>
      </c>
      <c r="I200" s="601" t="s">
        <v>20</v>
      </c>
      <c r="J200" s="601" t="s">
        <v>2688</v>
      </c>
      <c r="K200" s="601" t="s">
        <v>2698</v>
      </c>
      <c r="L200" s="601" t="s">
        <v>2699</v>
      </c>
      <c r="M200" s="601" t="s">
        <v>2697</v>
      </c>
      <c r="N200" s="601" t="s">
        <v>290</v>
      </c>
      <c r="O200" s="601" t="s">
        <v>290</v>
      </c>
      <c r="P200" s="601" t="s">
        <v>679</v>
      </c>
      <c r="Q200" s="601" t="s">
        <v>290</v>
      </c>
      <c r="R200" s="601" t="s">
        <v>1168</v>
      </c>
      <c r="S200" s="637"/>
      <c r="T200" s="601" t="s">
        <v>290</v>
      </c>
      <c r="U200" s="637">
        <v>44688</v>
      </c>
      <c r="V200" s="601" t="s">
        <v>290</v>
      </c>
    </row>
    <row r="201" spans="1:22" ht="14.5">
      <c r="A201" s="601" t="s">
        <v>579</v>
      </c>
      <c r="B201" s="601" t="s">
        <v>693</v>
      </c>
      <c r="C201" s="601" t="s">
        <v>678</v>
      </c>
      <c r="D201" s="601" t="s">
        <v>1366</v>
      </c>
      <c r="E201" s="601" t="s">
        <v>2704</v>
      </c>
      <c r="F201" s="637">
        <v>44695</v>
      </c>
      <c r="G201" s="602">
        <v>-2508.67</v>
      </c>
      <c r="H201" s="602">
        <v>-214491.29</v>
      </c>
      <c r="I201" s="601" t="s">
        <v>20</v>
      </c>
      <c r="J201" s="601" t="s">
        <v>2701</v>
      </c>
      <c r="K201" s="601" t="s">
        <v>2705</v>
      </c>
      <c r="L201" s="601" t="s">
        <v>2706</v>
      </c>
      <c r="M201" s="601" t="s">
        <v>2704</v>
      </c>
      <c r="N201" s="601" t="s">
        <v>290</v>
      </c>
      <c r="O201" s="601" t="s">
        <v>290</v>
      </c>
      <c r="P201" s="601" t="s">
        <v>672</v>
      </c>
      <c r="Q201" s="601" t="s">
        <v>290</v>
      </c>
      <c r="R201" s="601" t="s">
        <v>1168</v>
      </c>
      <c r="S201" s="637"/>
      <c r="T201" s="601" t="s">
        <v>290</v>
      </c>
      <c r="U201" s="637">
        <v>44688</v>
      </c>
      <c r="V201" s="601" t="s">
        <v>290</v>
      </c>
    </row>
    <row r="202" spans="1:22" ht="14.5">
      <c r="A202" s="601" t="s">
        <v>579</v>
      </c>
      <c r="B202" s="601" t="s">
        <v>693</v>
      </c>
      <c r="C202" s="601" t="s">
        <v>678</v>
      </c>
      <c r="D202" s="601" t="s">
        <v>1366</v>
      </c>
      <c r="E202" s="601" t="s">
        <v>2700</v>
      </c>
      <c r="F202" s="637">
        <v>44695</v>
      </c>
      <c r="G202" s="602">
        <v>-10491.56</v>
      </c>
      <c r="H202" s="602">
        <v>-897028.38</v>
      </c>
      <c r="I202" s="601" t="s">
        <v>20</v>
      </c>
      <c r="J202" s="601" t="s">
        <v>2701</v>
      </c>
      <c r="K202" s="601" t="s">
        <v>2702</v>
      </c>
      <c r="L202" s="601" t="s">
        <v>2703</v>
      </c>
      <c r="M202" s="601" t="s">
        <v>2700</v>
      </c>
      <c r="N202" s="601" t="s">
        <v>290</v>
      </c>
      <c r="O202" s="601" t="s">
        <v>290</v>
      </c>
      <c r="P202" s="601" t="s">
        <v>672</v>
      </c>
      <c r="Q202" s="601" t="s">
        <v>290</v>
      </c>
      <c r="R202" s="601" t="s">
        <v>1168</v>
      </c>
      <c r="S202" s="637">
        <v>44759</v>
      </c>
      <c r="T202" s="601" t="s">
        <v>4018</v>
      </c>
      <c r="U202" s="637">
        <v>44665</v>
      </c>
      <c r="V202" s="601" t="s">
        <v>290</v>
      </c>
    </row>
    <row r="203" spans="1:22" ht="14.5">
      <c r="A203" s="601" t="s">
        <v>579</v>
      </c>
      <c r="B203" s="601" t="s">
        <v>693</v>
      </c>
      <c r="C203" s="601" t="s">
        <v>678</v>
      </c>
      <c r="D203" s="601" t="s">
        <v>1366</v>
      </c>
      <c r="E203" s="601" t="s">
        <v>2707</v>
      </c>
      <c r="F203" s="637">
        <v>44695</v>
      </c>
      <c r="G203" s="602">
        <v>-2307.87</v>
      </c>
      <c r="H203" s="602">
        <v>-197322.89</v>
      </c>
      <c r="I203" s="601" t="s">
        <v>20</v>
      </c>
      <c r="J203" s="601" t="s">
        <v>2708</v>
      </c>
      <c r="K203" s="601" t="s">
        <v>2709</v>
      </c>
      <c r="L203" s="601" t="s">
        <v>2710</v>
      </c>
      <c r="M203" s="601" t="s">
        <v>2707</v>
      </c>
      <c r="N203" s="601" t="s">
        <v>290</v>
      </c>
      <c r="O203" s="601" t="s">
        <v>290</v>
      </c>
      <c r="P203" s="601" t="s">
        <v>1401</v>
      </c>
      <c r="Q203" s="601" t="s">
        <v>290</v>
      </c>
      <c r="R203" s="601" t="s">
        <v>1168</v>
      </c>
      <c r="S203" s="637"/>
      <c r="T203" s="601" t="s">
        <v>290</v>
      </c>
      <c r="U203" s="637">
        <v>44663</v>
      </c>
      <c r="V203" s="601" t="s">
        <v>290</v>
      </c>
    </row>
    <row r="204" spans="1:22" ht="14.5">
      <c r="A204" s="601" t="s">
        <v>579</v>
      </c>
      <c r="B204" s="601" t="s">
        <v>693</v>
      </c>
      <c r="C204" s="601" t="s">
        <v>678</v>
      </c>
      <c r="D204" s="601" t="s">
        <v>1366</v>
      </c>
      <c r="E204" s="601" t="s">
        <v>2711</v>
      </c>
      <c r="F204" s="637">
        <v>44695</v>
      </c>
      <c r="G204" s="602">
        <v>-3370.5</v>
      </c>
      <c r="H204" s="602">
        <v>-288177.75</v>
      </c>
      <c r="I204" s="601" t="s">
        <v>20</v>
      </c>
      <c r="J204" s="601" t="s">
        <v>2712</v>
      </c>
      <c r="K204" s="601" t="s">
        <v>2713</v>
      </c>
      <c r="L204" s="601" t="s">
        <v>2714</v>
      </c>
      <c r="M204" s="601" t="s">
        <v>2711</v>
      </c>
      <c r="N204" s="601" t="s">
        <v>290</v>
      </c>
      <c r="O204" s="601" t="s">
        <v>290</v>
      </c>
      <c r="P204" s="601" t="s">
        <v>1407</v>
      </c>
      <c r="Q204" s="601" t="s">
        <v>290</v>
      </c>
      <c r="R204" s="601" t="s">
        <v>1168</v>
      </c>
      <c r="S204" s="637"/>
      <c r="T204" s="601" t="s">
        <v>290</v>
      </c>
      <c r="U204" s="637">
        <v>44692</v>
      </c>
      <c r="V204" s="601" t="s">
        <v>290</v>
      </c>
    </row>
    <row r="205" spans="1:22" ht="14.5">
      <c r="A205" s="601" t="s">
        <v>579</v>
      </c>
      <c r="B205" s="601" t="s">
        <v>693</v>
      </c>
      <c r="C205" s="601" t="s">
        <v>678</v>
      </c>
      <c r="D205" s="601" t="s">
        <v>1366</v>
      </c>
      <c r="E205" s="601" t="s">
        <v>2719</v>
      </c>
      <c r="F205" s="637">
        <v>44705</v>
      </c>
      <c r="G205" s="602">
        <v>-4189.3100000000004</v>
      </c>
      <c r="H205" s="602">
        <v>-358186.01</v>
      </c>
      <c r="I205" s="601" t="s">
        <v>20</v>
      </c>
      <c r="J205" s="601" t="s">
        <v>2716</v>
      </c>
      <c r="K205" s="601" t="s">
        <v>2720</v>
      </c>
      <c r="L205" s="601" t="s">
        <v>2720</v>
      </c>
      <c r="M205" s="601" t="s">
        <v>2719</v>
      </c>
      <c r="N205" s="601" t="s">
        <v>290</v>
      </c>
      <c r="O205" s="601" t="s">
        <v>290</v>
      </c>
      <c r="P205" s="601" t="s">
        <v>1212</v>
      </c>
      <c r="Q205" s="601" t="s">
        <v>290</v>
      </c>
      <c r="R205" s="601" t="s">
        <v>1168</v>
      </c>
      <c r="S205" s="637"/>
      <c r="T205" s="601" t="s">
        <v>290</v>
      </c>
      <c r="U205" s="637">
        <v>44674</v>
      </c>
      <c r="V205" s="601" t="s">
        <v>290</v>
      </c>
    </row>
    <row r="206" spans="1:22" ht="14.5">
      <c r="A206" s="601" t="s">
        <v>579</v>
      </c>
      <c r="B206" s="601" t="s">
        <v>693</v>
      </c>
      <c r="C206" s="601" t="s">
        <v>678</v>
      </c>
      <c r="D206" s="601" t="s">
        <v>1366</v>
      </c>
      <c r="E206" s="601" t="s">
        <v>2721</v>
      </c>
      <c r="F206" s="637">
        <v>44705</v>
      </c>
      <c r="G206" s="602">
        <v>-5222.6000000000004</v>
      </c>
      <c r="H206" s="602">
        <v>-446532.3</v>
      </c>
      <c r="I206" s="601" t="s">
        <v>20</v>
      </c>
      <c r="J206" s="601" t="s">
        <v>2716</v>
      </c>
      <c r="K206" s="601" t="s">
        <v>2722</v>
      </c>
      <c r="L206" s="601" t="s">
        <v>2723</v>
      </c>
      <c r="M206" s="601" t="s">
        <v>2721</v>
      </c>
      <c r="N206" s="601" t="s">
        <v>290</v>
      </c>
      <c r="O206" s="601" t="s">
        <v>290</v>
      </c>
      <c r="P206" s="601" t="s">
        <v>1212</v>
      </c>
      <c r="Q206" s="601" t="s">
        <v>290</v>
      </c>
      <c r="R206" s="601" t="s">
        <v>1168</v>
      </c>
      <c r="S206" s="637"/>
      <c r="T206" s="601" t="s">
        <v>290</v>
      </c>
      <c r="U206" s="637">
        <v>44699</v>
      </c>
      <c r="V206" s="601" t="s">
        <v>290</v>
      </c>
    </row>
    <row r="207" spans="1:22" ht="14.5">
      <c r="A207" s="601" t="s">
        <v>579</v>
      </c>
      <c r="B207" s="601" t="s">
        <v>693</v>
      </c>
      <c r="C207" s="601" t="s">
        <v>678</v>
      </c>
      <c r="D207" s="601" t="s">
        <v>1366</v>
      </c>
      <c r="E207" s="601" t="s">
        <v>2715</v>
      </c>
      <c r="F207" s="637">
        <v>44705</v>
      </c>
      <c r="G207" s="602">
        <v>-26634.21</v>
      </c>
      <c r="H207" s="602">
        <v>-2277224.96</v>
      </c>
      <c r="I207" s="601" t="s">
        <v>20</v>
      </c>
      <c r="J207" s="601" t="s">
        <v>2716</v>
      </c>
      <c r="K207" s="601" t="s">
        <v>2717</v>
      </c>
      <c r="L207" s="601" t="s">
        <v>2718</v>
      </c>
      <c r="M207" s="601" t="s">
        <v>2715</v>
      </c>
      <c r="N207" s="601" t="s">
        <v>290</v>
      </c>
      <c r="O207" s="601" t="s">
        <v>290</v>
      </c>
      <c r="P207" s="601" t="s">
        <v>1212</v>
      </c>
      <c r="Q207" s="601" t="s">
        <v>290</v>
      </c>
      <c r="R207" s="601" t="s">
        <v>1168</v>
      </c>
      <c r="S207" s="637"/>
      <c r="T207" s="601" t="s">
        <v>290</v>
      </c>
      <c r="U207" s="637">
        <v>44671</v>
      </c>
      <c r="V207" s="601" t="s">
        <v>290</v>
      </c>
    </row>
    <row r="208" spans="1:22" ht="14.5">
      <c r="A208" s="601" t="s">
        <v>579</v>
      </c>
      <c r="B208" s="601" t="s">
        <v>693</v>
      </c>
      <c r="C208" s="601" t="s">
        <v>678</v>
      </c>
      <c r="D208" s="601" t="s">
        <v>1366</v>
      </c>
      <c r="E208" s="601" t="s">
        <v>2724</v>
      </c>
      <c r="F208" s="637">
        <v>44718</v>
      </c>
      <c r="G208" s="602">
        <v>-4254.9799999999996</v>
      </c>
      <c r="H208" s="602">
        <v>-375076.49</v>
      </c>
      <c r="I208" s="601" t="s">
        <v>20</v>
      </c>
      <c r="J208" s="601" t="s">
        <v>2725</v>
      </c>
      <c r="K208" s="601" t="s">
        <v>2726</v>
      </c>
      <c r="L208" s="601" t="s">
        <v>2727</v>
      </c>
      <c r="M208" s="601" t="s">
        <v>2724</v>
      </c>
      <c r="N208" s="601" t="s">
        <v>290</v>
      </c>
      <c r="O208" s="601" t="s">
        <v>290</v>
      </c>
      <c r="P208" s="601" t="s">
        <v>1212</v>
      </c>
      <c r="Q208" s="601" t="s">
        <v>290</v>
      </c>
      <c r="R208" s="601" t="s">
        <v>1168</v>
      </c>
      <c r="S208" s="637"/>
      <c r="T208" s="601" t="s">
        <v>290</v>
      </c>
      <c r="U208" s="637">
        <v>44695</v>
      </c>
      <c r="V208" s="601" t="s">
        <v>290</v>
      </c>
    </row>
    <row r="209" spans="1:22" ht="14.5">
      <c r="A209" s="601" t="s">
        <v>579</v>
      </c>
      <c r="B209" s="601" t="s">
        <v>693</v>
      </c>
      <c r="C209" s="601" t="s">
        <v>678</v>
      </c>
      <c r="D209" s="601" t="s">
        <v>1366</v>
      </c>
      <c r="E209" s="601" t="s">
        <v>1838</v>
      </c>
      <c r="F209" s="637">
        <v>44661</v>
      </c>
      <c r="G209" s="602">
        <v>-13254.32</v>
      </c>
      <c r="H209" s="602">
        <v>-1129930.78</v>
      </c>
      <c r="I209" s="601" t="s">
        <v>20</v>
      </c>
      <c r="J209" s="601" t="s">
        <v>1839</v>
      </c>
      <c r="K209" s="601" t="s">
        <v>1840</v>
      </c>
      <c r="L209" s="601" t="s">
        <v>1841</v>
      </c>
      <c r="M209" s="601" t="s">
        <v>1838</v>
      </c>
      <c r="N209" s="601" t="s">
        <v>290</v>
      </c>
      <c r="O209" s="601" t="s">
        <v>290</v>
      </c>
      <c r="P209" s="601" t="s">
        <v>1212</v>
      </c>
      <c r="Q209" s="601" t="s">
        <v>290</v>
      </c>
      <c r="R209" s="601" t="s">
        <v>1168</v>
      </c>
      <c r="S209" s="637">
        <v>44761</v>
      </c>
      <c r="T209" s="601" t="s">
        <v>4019</v>
      </c>
      <c r="U209" s="637">
        <v>44654</v>
      </c>
      <c r="V209" s="601" t="s">
        <v>290</v>
      </c>
    </row>
    <row r="210" spans="1:22" ht="14.5">
      <c r="A210" s="601" t="s">
        <v>579</v>
      </c>
      <c r="B210" s="601" t="s">
        <v>693</v>
      </c>
      <c r="C210" s="601" t="s">
        <v>678</v>
      </c>
      <c r="D210" s="601" t="s">
        <v>1366</v>
      </c>
      <c r="E210" s="601" t="s">
        <v>2728</v>
      </c>
      <c r="F210" s="637">
        <v>44728</v>
      </c>
      <c r="G210" s="602">
        <v>-9619.9500000000007</v>
      </c>
      <c r="H210" s="602">
        <v>-847998.59</v>
      </c>
      <c r="I210" s="601" t="s">
        <v>20</v>
      </c>
      <c r="J210" s="601" t="s">
        <v>2729</v>
      </c>
      <c r="K210" s="601" t="s">
        <v>2730</v>
      </c>
      <c r="L210" s="601" t="s">
        <v>2731</v>
      </c>
      <c r="M210" s="601" t="s">
        <v>2728</v>
      </c>
      <c r="N210" s="601" t="s">
        <v>290</v>
      </c>
      <c r="O210" s="601" t="s">
        <v>290</v>
      </c>
      <c r="P210" s="601" t="s">
        <v>1212</v>
      </c>
      <c r="Q210" s="601" t="s">
        <v>290</v>
      </c>
      <c r="R210" s="601" t="s">
        <v>1168</v>
      </c>
      <c r="S210" s="637"/>
      <c r="T210" s="601" t="s">
        <v>290</v>
      </c>
      <c r="U210" s="637">
        <v>44706</v>
      </c>
      <c r="V210" s="601" t="s">
        <v>290</v>
      </c>
    </row>
    <row r="211" spans="1:22" ht="14.5">
      <c r="A211" s="601" t="s">
        <v>579</v>
      </c>
      <c r="B211" s="601" t="s">
        <v>1163</v>
      </c>
      <c r="C211" s="601" t="s">
        <v>678</v>
      </c>
      <c r="D211" s="601" t="s">
        <v>1366</v>
      </c>
      <c r="E211" s="601" t="s">
        <v>2735</v>
      </c>
      <c r="F211" s="637">
        <v>44737</v>
      </c>
      <c r="G211" s="602">
        <v>-1747.7</v>
      </c>
      <c r="H211" s="602">
        <v>-154059.76</v>
      </c>
      <c r="I211" s="601" t="s">
        <v>20</v>
      </c>
      <c r="J211" s="601" t="s">
        <v>1387</v>
      </c>
      <c r="K211" s="601" t="s">
        <v>2736</v>
      </c>
      <c r="L211" s="601" t="s">
        <v>2737</v>
      </c>
      <c r="M211" s="601" t="s">
        <v>2735</v>
      </c>
      <c r="N211" s="601" t="s">
        <v>290</v>
      </c>
      <c r="O211" s="601" t="s">
        <v>290</v>
      </c>
      <c r="P211" s="601" t="s">
        <v>1212</v>
      </c>
      <c r="Q211" s="601" t="s">
        <v>290</v>
      </c>
      <c r="R211" s="601" t="s">
        <v>1168</v>
      </c>
      <c r="S211" s="637"/>
      <c r="T211" s="601" t="s">
        <v>290</v>
      </c>
      <c r="U211" s="637">
        <v>44724</v>
      </c>
      <c r="V211" s="601" t="s">
        <v>290</v>
      </c>
    </row>
    <row r="212" spans="1:22" ht="14.5">
      <c r="A212" s="601" t="s">
        <v>579</v>
      </c>
      <c r="B212" s="601" t="s">
        <v>1163</v>
      </c>
      <c r="C212" s="601" t="s">
        <v>678</v>
      </c>
      <c r="D212" s="601" t="s">
        <v>1366</v>
      </c>
      <c r="E212" s="601" t="s">
        <v>2732</v>
      </c>
      <c r="F212" s="637">
        <v>44737</v>
      </c>
      <c r="G212" s="602">
        <v>-20512.89</v>
      </c>
      <c r="H212" s="602">
        <v>-1808211.25</v>
      </c>
      <c r="I212" s="601" t="s">
        <v>20</v>
      </c>
      <c r="J212" s="601" t="s">
        <v>1387</v>
      </c>
      <c r="K212" s="601" t="s">
        <v>2733</v>
      </c>
      <c r="L212" s="601" t="s">
        <v>2734</v>
      </c>
      <c r="M212" s="601" t="s">
        <v>2732</v>
      </c>
      <c r="N212" s="601" t="s">
        <v>290</v>
      </c>
      <c r="O212" s="601" t="s">
        <v>290</v>
      </c>
      <c r="P212" s="601" t="s">
        <v>1212</v>
      </c>
      <c r="Q212" s="601" t="s">
        <v>290</v>
      </c>
      <c r="R212" s="601" t="s">
        <v>1168</v>
      </c>
      <c r="S212" s="637"/>
      <c r="T212" s="601" t="s">
        <v>290</v>
      </c>
      <c r="U212" s="637">
        <v>44707</v>
      </c>
      <c r="V212" s="601" t="s">
        <v>290</v>
      </c>
    </row>
    <row r="213" spans="1:22" ht="14.5">
      <c r="A213" s="601" t="s">
        <v>579</v>
      </c>
      <c r="B213" s="601" t="s">
        <v>693</v>
      </c>
      <c r="C213" s="601" t="s">
        <v>678</v>
      </c>
      <c r="D213" s="601" t="s">
        <v>1366</v>
      </c>
      <c r="E213" s="601" t="s">
        <v>2738</v>
      </c>
      <c r="F213" s="637">
        <v>44733</v>
      </c>
      <c r="G213" s="602">
        <v>-2720.37</v>
      </c>
      <c r="H213" s="602">
        <v>-239800.62</v>
      </c>
      <c r="I213" s="601" t="s">
        <v>20</v>
      </c>
      <c r="J213" s="601" t="s">
        <v>2739</v>
      </c>
      <c r="K213" s="601" t="s">
        <v>2740</v>
      </c>
      <c r="L213" s="601" t="s">
        <v>2741</v>
      </c>
      <c r="M213" s="601" t="s">
        <v>2738</v>
      </c>
      <c r="N213" s="601" t="s">
        <v>290</v>
      </c>
      <c r="O213" s="601" t="s">
        <v>290</v>
      </c>
      <c r="P213" s="601" t="s">
        <v>1212</v>
      </c>
      <c r="Q213" s="601" t="s">
        <v>290</v>
      </c>
      <c r="R213" s="601" t="s">
        <v>1168</v>
      </c>
      <c r="S213" s="637"/>
      <c r="T213" s="601" t="s">
        <v>290</v>
      </c>
      <c r="U213" s="637">
        <v>44715</v>
      </c>
      <c r="V213" s="601" t="s">
        <v>290</v>
      </c>
    </row>
    <row r="214" spans="1:22" ht="14.5">
      <c r="A214" s="601" t="s">
        <v>579</v>
      </c>
      <c r="B214" s="601" t="s">
        <v>693</v>
      </c>
      <c r="C214" s="601" t="s">
        <v>678</v>
      </c>
      <c r="D214" s="601" t="s">
        <v>1366</v>
      </c>
      <c r="E214" s="601" t="s">
        <v>2742</v>
      </c>
      <c r="F214" s="637">
        <v>44733</v>
      </c>
      <c r="G214" s="602">
        <v>-1595.67</v>
      </c>
      <c r="H214" s="602">
        <v>-140658.31</v>
      </c>
      <c r="I214" s="601" t="s">
        <v>20</v>
      </c>
      <c r="J214" s="601" t="s">
        <v>2739</v>
      </c>
      <c r="K214" s="601" t="s">
        <v>2743</v>
      </c>
      <c r="L214" s="601" t="s">
        <v>2744</v>
      </c>
      <c r="M214" s="601" t="s">
        <v>2742</v>
      </c>
      <c r="N214" s="601" t="s">
        <v>290</v>
      </c>
      <c r="O214" s="601" t="s">
        <v>290</v>
      </c>
      <c r="P214" s="601" t="s">
        <v>1212</v>
      </c>
      <c r="Q214" s="601" t="s">
        <v>290</v>
      </c>
      <c r="R214" s="601" t="s">
        <v>1168</v>
      </c>
      <c r="S214" s="637"/>
      <c r="T214" s="601" t="s">
        <v>290</v>
      </c>
      <c r="U214" s="637">
        <v>44710</v>
      </c>
      <c r="V214" s="601" t="s">
        <v>290</v>
      </c>
    </row>
    <row r="215" spans="1:22" ht="14.5">
      <c r="A215" s="601" t="s">
        <v>579</v>
      </c>
      <c r="B215" s="601" t="s">
        <v>693</v>
      </c>
      <c r="C215" s="601" t="s">
        <v>676</v>
      </c>
      <c r="D215" s="601" t="s">
        <v>1366</v>
      </c>
      <c r="E215" s="601" t="s">
        <v>2745</v>
      </c>
      <c r="F215" s="637">
        <v>44698</v>
      </c>
      <c r="G215" s="602">
        <v>-46317.4</v>
      </c>
      <c r="H215" s="602">
        <v>-3960137.7</v>
      </c>
      <c r="I215" s="601" t="s">
        <v>20</v>
      </c>
      <c r="J215" s="601" t="s">
        <v>2746</v>
      </c>
      <c r="K215" s="601" t="s">
        <v>2747</v>
      </c>
      <c r="L215" s="601" t="s">
        <v>2748</v>
      </c>
      <c r="M215" s="601" t="s">
        <v>2745</v>
      </c>
      <c r="N215" s="601" t="s">
        <v>290</v>
      </c>
      <c r="O215" s="601" t="s">
        <v>290</v>
      </c>
      <c r="P215" s="601" t="s">
        <v>2749</v>
      </c>
      <c r="Q215" s="601" t="s">
        <v>290</v>
      </c>
      <c r="R215" s="601" t="s">
        <v>1168</v>
      </c>
      <c r="S215" s="637">
        <v>44749</v>
      </c>
      <c r="T215" s="601" t="s">
        <v>3823</v>
      </c>
      <c r="U215" s="637">
        <v>44698</v>
      </c>
      <c r="V215" s="601" t="s">
        <v>290</v>
      </c>
    </row>
    <row r="216" spans="1:22" ht="14.5">
      <c r="A216" s="601" t="s">
        <v>579</v>
      </c>
      <c r="B216" s="601" t="s">
        <v>693</v>
      </c>
      <c r="C216" s="601" t="s">
        <v>676</v>
      </c>
      <c r="D216" s="601" t="s">
        <v>1366</v>
      </c>
      <c r="E216" s="601" t="s">
        <v>1856</v>
      </c>
      <c r="F216" s="637">
        <v>44669</v>
      </c>
      <c r="G216" s="602">
        <v>-103289.15</v>
      </c>
      <c r="H216" s="602">
        <v>-8805400.0399999991</v>
      </c>
      <c r="I216" s="601" t="s">
        <v>20</v>
      </c>
      <c r="J216" s="601" t="s">
        <v>1843</v>
      </c>
      <c r="K216" s="601" t="s">
        <v>1820</v>
      </c>
      <c r="L216" s="601" t="s">
        <v>1857</v>
      </c>
      <c r="M216" s="601" t="s">
        <v>1856</v>
      </c>
      <c r="N216" s="601" t="s">
        <v>290</v>
      </c>
      <c r="O216" s="601" t="s">
        <v>290</v>
      </c>
      <c r="P216" s="601" t="s">
        <v>660</v>
      </c>
      <c r="Q216" s="601" t="s">
        <v>290</v>
      </c>
      <c r="R216" s="601" t="s">
        <v>1168</v>
      </c>
      <c r="S216" s="637"/>
      <c r="T216" s="601" t="s">
        <v>290</v>
      </c>
      <c r="U216" s="637">
        <v>44669</v>
      </c>
      <c r="V216" s="601" t="s">
        <v>677</v>
      </c>
    </row>
    <row r="217" spans="1:22" ht="14.5">
      <c r="A217" s="601" t="s">
        <v>579</v>
      </c>
      <c r="B217" s="601" t="s">
        <v>693</v>
      </c>
      <c r="C217" s="601" t="s">
        <v>676</v>
      </c>
      <c r="D217" s="601" t="s">
        <v>1366</v>
      </c>
      <c r="E217" s="601" t="s">
        <v>1849</v>
      </c>
      <c r="F217" s="637">
        <v>44670</v>
      </c>
      <c r="G217" s="602">
        <v>-3621.36</v>
      </c>
      <c r="H217" s="602">
        <v>-308720.94</v>
      </c>
      <c r="I217" s="601" t="s">
        <v>20</v>
      </c>
      <c r="J217" s="601" t="s">
        <v>1843</v>
      </c>
      <c r="K217" s="601" t="s">
        <v>1810</v>
      </c>
      <c r="L217" s="601" t="s">
        <v>1850</v>
      </c>
      <c r="M217" s="601" t="s">
        <v>1849</v>
      </c>
      <c r="N217" s="601" t="s">
        <v>290</v>
      </c>
      <c r="O217" s="601" t="s">
        <v>290</v>
      </c>
      <c r="P217" s="601" t="s">
        <v>660</v>
      </c>
      <c r="Q217" s="601" t="s">
        <v>290</v>
      </c>
      <c r="R217" s="601" t="s">
        <v>1168</v>
      </c>
      <c r="S217" s="637"/>
      <c r="T217" s="601" t="s">
        <v>290</v>
      </c>
      <c r="U217" s="637">
        <v>44670</v>
      </c>
      <c r="V217" s="601" t="s">
        <v>677</v>
      </c>
    </row>
    <row r="218" spans="1:22" ht="14.5">
      <c r="A218" s="601" t="s">
        <v>579</v>
      </c>
      <c r="B218" s="601" t="s">
        <v>693</v>
      </c>
      <c r="C218" s="601" t="s">
        <v>676</v>
      </c>
      <c r="D218" s="601" t="s">
        <v>1366</v>
      </c>
      <c r="E218" s="601" t="s">
        <v>1853</v>
      </c>
      <c r="F218" s="637">
        <v>44670</v>
      </c>
      <c r="G218" s="602">
        <v>-39224.47</v>
      </c>
      <c r="H218" s="602">
        <v>-3343886.07</v>
      </c>
      <c r="I218" s="601" t="s">
        <v>20</v>
      </c>
      <c r="J218" s="601" t="s">
        <v>1843</v>
      </c>
      <c r="K218" s="601" t="s">
        <v>1854</v>
      </c>
      <c r="L218" s="601" t="s">
        <v>1855</v>
      </c>
      <c r="M218" s="601" t="s">
        <v>1853</v>
      </c>
      <c r="N218" s="601" t="s">
        <v>290</v>
      </c>
      <c r="O218" s="601" t="s">
        <v>290</v>
      </c>
      <c r="P218" s="601" t="s">
        <v>660</v>
      </c>
      <c r="Q218" s="601" t="s">
        <v>290</v>
      </c>
      <c r="R218" s="601" t="s">
        <v>1168</v>
      </c>
      <c r="S218" s="637"/>
      <c r="T218" s="601" t="s">
        <v>290</v>
      </c>
      <c r="U218" s="637">
        <v>44670</v>
      </c>
      <c r="V218" s="601" t="s">
        <v>677</v>
      </c>
    </row>
    <row r="219" spans="1:22" ht="14.5">
      <c r="A219" s="601" t="s">
        <v>579</v>
      </c>
      <c r="B219" s="601" t="s">
        <v>693</v>
      </c>
      <c r="C219" s="601" t="s">
        <v>676</v>
      </c>
      <c r="D219" s="601" t="s">
        <v>1366</v>
      </c>
      <c r="E219" s="601" t="s">
        <v>1858</v>
      </c>
      <c r="F219" s="637">
        <v>44669</v>
      </c>
      <c r="G219" s="602">
        <v>-1811.25</v>
      </c>
      <c r="H219" s="602">
        <v>-154409.06</v>
      </c>
      <c r="I219" s="601" t="s">
        <v>20</v>
      </c>
      <c r="J219" s="601" t="s">
        <v>1843</v>
      </c>
      <c r="K219" s="601" t="s">
        <v>1820</v>
      </c>
      <c r="L219" s="601" t="s">
        <v>1859</v>
      </c>
      <c r="M219" s="601" t="s">
        <v>1858</v>
      </c>
      <c r="N219" s="601" t="s">
        <v>290</v>
      </c>
      <c r="O219" s="601" t="s">
        <v>290</v>
      </c>
      <c r="P219" s="601" t="s">
        <v>660</v>
      </c>
      <c r="Q219" s="601" t="s">
        <v>290</v>
      </c>
      <c r="R219" s="601" t="s">
        <v>1168</v>
      </c>
      <c r="S219" s="637"/>
      <c r="T219" s="601" t="s">
        <v>290</v>
      </c>
      <c r="U219" s="637">
        <v>44669</v>
      </c>
      <c r="V219" s="601" t="s">
        <v>677</v>
      </c>
    </row>
    <row r="220" spans="1:22" ht="14.5">
      <c r="A220" s="601" t="s">
        <v>579</v>
      </c>
      <c r="B220" s="601" t="s">
        <v>693</v>
      </c>
      <c r="C220" s="601" t="s">
        <v>676</v>
      </c>
      <c r="D220" s="601" t="s">
        <v>1366</v>
      </c>
      <c r="E220" s="601" t="s">
        <v>1860</v>
      </c>
      <c r="F220" s="637">
        <v>44671</v>
      </c>
      <c r="G220" s="602">
        <v>-146014.87</v>
      </c>
      <c r="H220" s="602">
        <v>-12447767.67</v>
      </c>
      <c r="I220" s="601" t="s">
        <v>20</v>
      </c>
      <c r="J220" s="601" t="s">
        <v>1843</v>
      </c>
      <c r="K220" s="601" t="s">
        <v>1820</v>
      </c>
      <c r="L220" s="601" t="s">
        <v>1861</v>
      </c>
      <c r="M220" s="601" t="s">
        <v>1860</v>
      </c>
      <c r="N220" s="601" t="s">
        <v>290</v>
      </c>
      <c r="O220" s="601" t="s">
        <v>290</v>
      </c>
      <c r="P220" s="601" t="s">
        <v>660</v>
      </c>
      <c r="Q220" s="601" t="s">
        <v>290</v>
      </c>
      <c r="R220" s="601" t="s">
        <v>1168</v>
      </c>
      <c r="S220" s="637"/>
      <c r="T220" s="601" t="s">
        <v>290</v>
      </c>
      <c r="U220" s="637">
        <v>44671</v>
      </c>
      <c r="V220" s="601" t="s">
        <v>677</v>
      </c>
    </row>
    <row r="221" spans="1:22" ht="14.5">
      <c r="A221" s="601" t="s">
        <v>579</v>
      </c>
      <c r="B221" s="601" t="s">
        <v>693</v>
      </c>
      <c r="C221" s="601" t="s">
        <v>676</v>
      </c>
      <c r="D221" s="601" t="s">
        <v>1366</v>
      </c>
      <c r="E221" s="601" t="s">
        <v>1851</v>
      </c>
      <c r="F221" s="637">
        <v>44672</v>
      </c>
      <c r="G221" s="602">
        <v>-4253.8900000000003</v>
      </c>
      <c r="H221" s="602">
        <v>-362644.12</v>
      </c>
      <c r="I221" s="601" t="s">
        <v>20</v>
      </c>
      <c r="J221" s="601" t="s">
        <v>1843</v>
      </c>
      <c r="K221" s="601" t="s">
        <v>1810</v>
      </c>
      <c r="L221" s="601" t="s">
        <v>1852</v>
      </c>
      <c r="M221" s="601" t="s">
        <v>1851</v>
      </c>
      <c r="N221" s="601" t="s">
        <v>290</v>
      </c>
      <c r="O221" s="601" t="s">
        <v>290</v>
      </c>
      <c r="P221" s="601" t="s">
        <v>660</v>
      </c>
      <c r="Q221" s="601" t="s">
        <v>290</v>
      </c>
      <c r="R221" s="601" t="s">
        <v>1168</v>
      </c>
      <c r="S221" s="637"/>
      <c r="T221" s="601" t="s">
        <v>290</v>
      </c>
      <c r="U221" s="637">
        <v>44672</v>
      </c>
      <c r="V221" s="601" t="s">
        <v>677</v>
      </c>
    </row>
    <row r="222" spans="1:22" ht="14.5">
      <c r="A222" s="601" t="s">
        <v>579</v>
      </c>
      <c r="B222" s="601" t="s">
        <v>693</v>
      </c>
      <c r="C222" s="601" t="s">
        <v>676</v>
      </c>
      <c r="D222" s="601" t="s">
        <v>1366</v>
      </c>
      <c r="E222" s="601" t="s">
        <v>2752</v>
      </c>
      <c r="F222" s="637">
        <v>44690</v>
      </c>
      <c r="G222" s="602">
        <v>-1834.51</v>
      </c>
      <c r="H222" s="602">
        <v>-156850.60999999999</v>
      </c>
      <c r="I222" s="601" t="s">
        <v>20</v>
      </c>
      <c r="J222" s="601" t="s">
        <v>1843</v>
      </c>
      <c r="K222" s="601" t="s">
        <v>1810</v>
      </c>
      <c r="L222" s="601" t="s">
        <v>2753</v>
      </c>
      <c r="M222" s="601" t="s">
        <v>2752</v>
      </c>
      <c r="N222" s="601" t="s">
        <v>290</v>
      </c>
      <c r="O222" s="601" t="s">
        <v>290</v>
      </c>
      <c r="P222" s="601" t="s">
        <v>660</v>
      </c>
      <c r="Q222" s="601" t="s">
        <v>290</v>
      </c>
      <c r="R222" s="601" t="s">
        <v>1168</v>
      </c>
      <c r="S222" s="637"/>
      <c r="T222" s="601" t="s">
        <v>290</v>
      </c>
      <c r="U222" s="637">
        <v>44690</v>
      </c>
      <c r="V222" s="601" t="s">
        <v>677</v>
      </c>
    </row>
    <row r="223" spans="1:22" ht="14.5">
      <c r="A223" s="601" t="s">
        <v>579</v>
      </c>
      <c r="B223" s="601" t="s">
        <v>693</v>
      </c>
      <c r="C223" s="601" t="s">
        <v>676</v>
      </c>
      <c r="D223" s="601" t="s">
        <v>1366</v>
      </c>
      <c r="E223" s="601" t="s">
        <v>2754</v>
      </c>
      <c r="F223" s="637">
        <v>44704</v>
      </c>
      <c r="G223" s="602">
        <v>-1506.37</v>
      </c>
      <c r="H223" s="602">
        <v>-128794.64</v>
      </c>
      <c r="I223" s="601" t="s">
        <v>20</v>
      </c>
      <c r="J223" s="601" t="s">
        <v>1843</v>
      </c>
      <c r="K223" s="601" t="s">
        <v>1810</v>
      </c>
      <c r="L223" s="601" t="s">
        <v>2755</v>
      </c>
      <c r="M223" s="601" t="s">
        <v>2754</v>
      </c>
      <c r="N223" s="601" t="s">
        <v>290</v>
      </c>
      <c r="O223" s="601" t="s">
        <v>290</v>
      </c>
      <c r="P223" s="601" t="s">
        <v>660</v>
      </c>
      <c r="Q223" s="601" t="s">
        <v>290</v>
      </c>
      <c r="R223" s="601" t="s">
        <v>1168</v>
      </c>
      <c r="S223" s="637"/>
      <c r="T223" s="601" t="s">
        <v>290</v>
      </c>
      <c r="U223" s="637">
        <v>44704</v>
      </c>
      <c r="V223" s="601" t="s">
        <v>677</v>
      </c>
    </row>
    <row r="224" spans="1:22" ht="14.5">
      <c r="A224" s="601" t="s">
        <v>579</v>
      </c>
      <c r="B224" s="601" t="s">
        <v>693</v>
      </c>
      <c r="C224" s="601" t="s">
        <v>676</v>
      </c>
      <c r="D224" s="601" t="s">
        <v>1366</v>
      </c>
      <c r="E224" s="601" t="s">
        <v>2764</v>
      </c>
      <c r="F224" s="637">
        <v>44690</v>
      </c>
      <c r="G224" s="602">
        <v>-3599.89</v>
      </c>
      <c r="H224" s="602">
        <v>-307790.59999999998</v>
      </c>
      <c r="I224" s="601" t="s">
        <v>20</v>
      </c>
      <c r="J224" s="601" t="s">
        <v>1843</v>
      </c>
      <c r="K224" s="601" t="s">
        <v>1854</v>
      </c>
      <c r="L224" s="601" t="s">
        <v>2765</v>
      </c>
      <c r="M224" s="601" t="s">
        <v>2764</v>
      </c>
      <c r="N224" s="601" t="s">
        <v>290</v>
      </c>
      <c r="O224" s="601" t="s">
        <v>290</v>
      </c>
      <c r="P224" s="601" t="s">
        <v>660</v>
      </c>
      <c r="Q224" s="601" t="s">
        <v>290</v>
      </c>
      <c r="R224" s="601" t="s">
        <v>1168</v>
      </c>
      <c r="S224" s="637"/>
      <c r="T224" s="601" t="s">
        <v>290</v>
      </c>
      <c r="U224" s="637">
        <v>44690</v>
      </c>
      <c r="V224" s="601" t="s">
        <v>677</v>
      </c>
    </row>
    <row r="225" spans="1:22" ht="14.5">
      <c r="A225" s="601" t="s">
        <v>579</v>
      </c>
      <c r="B225" s="601" t="s">
        <v>693</v>
      </c>
      <c r="C225" s="601" t="s">
        <v>676</v>
      </c>
      <c r="D225" s="601" t="s">
        <v>1366</v>
      </c>
      <c r="E225" s="601" t="s">
        <v>2766</v>
      </c>
      <c r="F225" s="637">
        <v>44705</v>
      </c>
      <c r="G225" s="602">
        <v>-2438.3000000000002</v>
      </c>
      <c r="H225" s="602">
        <v>-208474.65</v>
      </c>
      <c r="I225" s="601" t="s">
        <v>20</v>
      </c>
      <c r="J225" s="601" t="s">
        <v>1843</v>
      </c>
      <c r="K225" s="601" t="s">
        <v>1854</v>
      </c>
      <c r="L225" s="601" t="s">
        <v>2767</v>
      </c>
      <c r="M225" s="601" t="s">
        <v>2766</v>
      </c>
      <c r="N225" s="601" t="s">
        <v>290</v>
      </c>
      <c r="O225" s="601" t="s">
        <v>290</v>
      </c>
      <c r="P225" s="601" t="s">
        <v>660</v>
      </c>
      <c r="Q225" s="601" t="s">
        <v>290</v>
      </c>
      <c r="R225" s="601" t="s">
        <v>1168</v>
      </c>
      <c r="S225" s="637"/>
      <c r="T225" s="601" t="s">
        <v>290</v>
      </c>
      <c r="U225" s="637">
        <v>44705</v>
      </c>
      <c r="V225" s="601" t="s">
        <v>677</v>
      </c>
    </row>
    <row r="226" spans="1:22" ht="14.5">
      <c r="A226" s="601" t="s">
        <v>579</v>
      </c>
      <c r="B226" s="601" t="s">
        <v>693</v>
      </c>
      <c r="C226" s="601" t="s">
        <v>676</v>
      </c>
      <c r="D226" s="601" t="s">
        <v>1366</v>
      </c>
      <c r="E226" s="601" t="s">
        <v>2788</v>
      </c>
      <c r="F226" s="637">
        <v>44698</v>
      </c>
      <c r="G226" s="602">
        <v>-11686.68</v>
      </c>
      <c r="H226" s="602">
        <v>-999211.14</v>
      </c>
      <c r="I226" s="601" t="s">
        <v>20</v>
      </c>
      <c r="J226" s="601" t="s">
        <v>1843</v>
      </c>
      <c r="K226" s="601" t="s">
        <v>2789</v>
      </c>
      <c r="L226" s="601" t="s">
        <v>2790</v>
      </c>
      <c r="M226" s="601" t="s">
        <v>2788</v>
      </c>
      <c r="N226" s="601" t="s">
        <v>290</v>
      </c>
      <c r="O226" s="601" t="s">
        <v>290</v>
      </c>
      <c r="P226" s="601" t="s">
        <v>660</v>
      </c>
      <c r="Q226" s="601" t="s">
        <v>290</v>
      </c>
      <c r="R226" s="601" t="s">
        <v>1168</v>
      </c>
      <c r="S226" s="637"/>
      <c r="T226" s="601" t="s">
        <v>290</v>
      </c>
      <c r="U226" s="637">
        <v>44698</v>
      </c>
      <c r="V226" s="601" t="s">
        <v>677</v>
      </c>
    </row>
    <row r="227" spans="1:22" ht="14.5">
      <c r="A227" s="601" t="s">
        <v>579</v>
      </c>
      <c r="B227" s="601" t="s">
        <v>693</v>
      </c>
      <c r="C227" s="601" t="s">
        <v>676</v>
      </c>
      <c r="D227" s="601" t="s">
        <v>1366</v>
      </c>
      <c r="E227" s="601" t="s">
        <v>2774</v>
      </c>
      <c r="F227" s="637">
        <v>44697</v>
      </c>
      <c r="G227" s="602">
        <v>-4913.97</v>
      </c>
      <c r="H227" s="602">
        <v>-420144.44</v>
      </c>
      <c r="I227" s="601" t="s">
        <v>20</v>
      </c>
      <c r="J227" s="601" t="s">
        <v>1843</v>
      </c>
      <c r="K227" s="601" t="s">
        <v>1820</v>
      </c>
      <c r="L227" s="601" t="s">
        <v>2775</v>
      </c>
      <c r="M227" s="601" t="s">
        <v>2774</v>
      </c>
      <c r="N227" s="601" t="s">
        <v>290</v>
      </c>
      <c r="O227" s="601" t="s">
        <v>290</v>
      </c>
      <c r="P227" s="601" t="s">
        <v>660</v>
      </c>
      <c r="Q227" s="601" t="s">
        <v>290</v>
      </c>
      <c r="R227" s="601" t="s">
        <v>1168</v>
      </c>
      <c r="S227" s="637"/>
      <c r="T227" s="601" t="s">
        <v>290</v>
      </c>
      <c r="U227" s="637">
        <v>44697</v>
      </c>
      <c r="V227" s="601" t="s">
        <v>677</v>
      </c>
    </row>
    <row r="228" spans="1:22" ht="14.5">
      <c r="A228" s="601" t="s">
        <v>579</v>
      </c>
      <c r="B228" s="601" t="s">
        <v>693</v>
      </c>
      <c r="C228" s="601" t="s">
        <v>676</v>
      </c>
      <c r="D228" s="601" t="s">
        <v>1366</v>
      </c>
      <c r="E228" s="601" t="s">
        <v>2776</v>
      </c>
      <c r="F228" s="637">
        <v>44704</v>
      </c>
      <c r="G228" s="602">
        <v>-7200.1</v>
      </c>
      <c r="H228" s="602">
        <v>-615608.55000000005</v>
      </c>
      <c r="I228" s="601" t="s">
        <v>20</v>
      </c>
      <c r="J228" s="601" t="s">
        <v>1843</v>
      </c>
      <c r="K228" s="601" t="s">
        <v>1820</v>
      </c>
      <c r="L228" s="601" t="s">
        <v>2777</v>
      </c>
      <c r="M228" s="601" t="s">
        <v>2776</v>
      </c>
      <c r="N228" s="601" t="s">
        <v>290</v>
      </c>
      <c r="O228" s="601" t="s">
        <v>290</v>
      </c>
      <c r="P228" s="601" t="s">
        <v>660</v>
      </c>
      <c r="Q228" s="601" t="s">
        <v>290</v>
      </c>
      <c r="R228" s="601" t="s">
        <v>1168</v>
      </c>
      <c r="S228" s="637"/>
      <c r="T228" s="601" t="s">
        <v>290</v>
      </c>
      <c r="U228" s="637">
        <v>44704</v>
      </c>
      <c r="V228" s="601" t="s">
        <v>677</v>
      </c>
    </row>
    <row r="229" spans="1:22" ht="14.5">
      <c r="A229" s="601" t="s">
        <v>579</v>
      </c>
      <c r="B229" s="601" t="s">
        <v>693</v>
      </c>
      <c r="C229" s="601" t="s">
        <v>676</v>
      </c>
      <c r="D229" s="601" t="s">
        <v>1366</v>
      </c>
      <c r="E229" s="601" t="s">
        <v>2750</v>
      </c>
      <c r="F229" s="637">
        <v>44699</v>
      </c>
      <c r="G229" s="602">
        <v>-1560.92</v>
      </c>
      <c r="H229" s="602">
        <v>-133458.66</v>
      </c>
      <c r="I229" s="601" t="s">
        <v>20</v>
      </c>
      <c r="J229" s="601" t="s">
        <v>1843</v>
      </c>
      <c r="K229" s="601" t="s">
        <v>1811</v>
      </c>
      <c r="L229" s="601" t="s">
        <v>2751</v>
      </c>
      <c r="M229" s="601" t="s">
        <v>2750</v>
      </c>
      <c r="N229" s="601" t="s">
        <v>290</v>
      </c>
      <c r="O229" s="601" t="s">
        <v>290</v>
      </c>
      <c r="P229" s="601" t="s">
        <v>660</v>
      </c>
      <c r="Q229" s="601" t="s">
        <v>290</v>
      </c>
      <c r="R229" s="601" t="s">
        <v>1168</v>
      </c>
      <c r="S229" s="637"/>
      <c r="T229" s="601" t="s">
        <v>290</v>
      </c>
      <c r="U229" s="637">
        <v>44699</v>
      </c>
      <c r="V229" s="601" t="s">
        <v>677</v>
      </c>
    </row>
    <row r="230" spans="1:22" ht="14.5">
      <c r="A230" s="601" t="s">
        <v>579</v>
      </c>
      <c r="B230" s="601" t="s">
        <v>693</v>
      </c>
      <c r="C230" s="601" t="s">
        <v>676</v>
      </c>
      <c r="D230" s="601" t="s">
        <v>1366</v>
      </c>
      <c r="E230" s="601" t="s">
        <v>2756</v>
      </c>
      <c r="F230" s="637">
        <v>44691</v>
      </c>
      <c r="G230" s="602">
        <v>-2441.8200000000002</v>
      </c>
      <c r="H230" s="602">
        <v>-208775.61</v>
      </c>
      <c r="I230" s="601" t="s">
        <v>20</v>
      </c>
      <c r="J230" s="601" t="s">
        <v>1843</v>
      </c>
      <c r="K230" s="601" t="s">
        <v>1810</v>
      </c>
      <c r="L230" s="601" t="s">
        <v>2757</v>
      </c>
      <c r="M230" s="601" t="s">
        <v>2756</v>
      </c>
      <c r="N230" s="601" t="s">
        <v>290</v>
      </c>
      <c r="O230" s="601" t="s">
        <v>290</v>
      </c>
      <c r="P230" s="601" t="s">
        <v>660</v>
      </c>
      <c r="Q230" s="601" t="s">
        <v>290</v>
      </c>
      <c r="R230" s="601" t="s">
        <v>1168</v>
      </c>
      <c r="S230" s="637"/>
      <c r="T230" s="601" t="s">
        <v>290</v>
      </c>
      <c r="U230" s="637">
        <v>44691</v>
      </c>
      <c r="V230" s="601" t="s">
        <v>677</v>
      </c>
    </row>
    <row r="231" spans="1:22" ht="14.5">
      <c r="A231" s="601" t="s">
        <v>579</v>
      </c>
      <c r="B231" s="601" t="s">
        <v>693</v>
      </c>
      <c r="C231" s="601" t="s">
        <v>676</v>
      </c>
      <c r="D231" s="601" t="s">
        <v>1366</v>
      </c>
      <c r="E231" s="601" t="s">
        <v>2758</v>
      </c>
      <c r="F231" s="637">
        <v>44698</v>
      </c>
      <c r="G231" s="602">
        <v>-9142.01</v>
      </c>
      <c r="H231" s="602">
        <v>-781641.86</v>
      </c>
      <c r="I231" s="601" t="s">
        <v>20</v>
      </c>
      <c r="J231" s="601" t="s">
        <v>1843</v>
      </c>
      <c r="K231" s="601" t="s">
        <v>1810</v>
      </c>
      <c r="L231" s="601" t="s">
        <v>2759</v>
      </c>
      <c r="M231" s="601" t="s">
        <v>2758</v>
      </c>
      <c r="N231" s="601" t="s">
        <v>290</v>
      </c>
      <c r="O231" s="601" t="s">
        <v>290</v>
      </c>
      <c r="P231" s="601" t="s">
        <v>660</v>
      </c>
      <c r="Q231" s="601" t="s">
        <v>290</v>
      </c>
      <c r="R231" s="601" t="s">
        <v>1168</v>
      </c>
      <c r="S231" s="637"/>
      <c r="T231" s="601" t="s">
        <v>290</v>
      </c>
      <c r="U231" s="637">
        <v>44698</v>
      </c>
      <c r="V231" s="601" t="s">
        <v>677</v>
      </c>
    </row>
    <row r="232" spans="1:22" ht="14.5">
      <c r="A232" s="601" t="s">
        <v>579</v>
      </c>
      <c r="B232" s="601" t="s">
        <v>693</v>
      </c>
      <c r="C232" s="601" t="s">
        <v>676</v>
      </c>
      <c r="D232" s="601" t="s">
        <v>1366</v>
      </c>
      <c r="E232" s="601" t="s">
        <v>2768</v>
      </c>
      <c r="F232" s="637">
        <v>44690</v>
      </c>
      <c r="G232" s="602">
        <v>-13984.53</v>
      </c>
      <c r="H232" s="602">
        <v>-1195677.32</v>
      </c>
      <c r="I232" s="601" t="s">
        <v>20</v>
      </c>
      <c r="J232" s="601" t="s">
        <v>1843</v>
      </c>
      <c r="K232" s="601" t="s">
        <v>1854</v>
      </c>
      <c r="L232" s="601" t="s">
        <v>2769</v>
      </c>
      <c r="M232" s="601" t="s">
        <v>2768</v>
      </c>
      <c r="N232" s="601" t="s">
        <v>290</v>
      </c>
      <c r="O232" s="601" t="s">
        <v>290</v>
      </c>
      <c r="P232" s="601" t="s">
        <v>660</v>
      </c>
      <c r="Q232" s="601" t="s">
        <v>290</v>
      </c>
      <c r="R232" s="601" t="s">
        <v>1168</v>
      </c>
      <c r="S232" s="637"/>
      <c r="T232" s="601" t="s">
        <v>290</v>
      </c>
      <c r="U232" s="637">
        <v>44690</v>
      </c>
      <c r="V232" s="601" t="s">
        <v>677</v>
      </c>
    </row>
    <row r="233" spans="1:22" ht="14.5">
      <c r="A233" s="601" t="s">
        <v>579</v>
      </c>
      <c r="B233" s="601" t="s">
        <v>693</v>
      </c>
      <c r="C233" s="601" t="s">
        <v>676</v>
      </c>
      <c r="D233" s="601" t="s">
        <v>1366</v>
      </c>
      <c r="E233" s="601" t="s">
        <v>2778</v>
      </c>
      <c r="F233" s="637">
        <v>44690</v>
      </c>
      <c r="G233" s="602">
        <v>-3380.65</v>
      </c>
      <c r="H233" s="602">
        <v>-289045.58</v>
      </c>
      <c r="I233" s="601" t="s">
        <v>20</v>
      </c>
      <c r="J233" s="601" t="s">
        <v>1843</v>
      </c>
      <c r="K233" s="601" t="s">
        <v>1820</v>
      </c>
      <c r="L233" s="601" t="s">
        <v>2779</v>
      </c>
      <c r="M233" s="601" t="s">
        <v>2778</v>
      </c>
      <c r="N233" s="601" t="s">
        <v>290</v>
      </c>
      <c r="O233" s="601" t="s">
        <v>290</v>
      </c>
      <c r="P233" s="601" t="s">
        <v>660</v>
      </c>
      <c r="Q233" s="601" t="s">
        <v>290</v>
      </c>
      <c r="R233" s="601" t="s">
        <v>1168</v>
      </c>
      <c r="S233" s="637"/>
      <c r="T233" s="601" t="s">
        <v>290</v>
      </c>
      <c r="U233" s="637">
        <v>44690</v>
      </c>
      <c r="V233" s="601" t="s">
        <v>677</v>
      </c>
    </row>
    <row r="234" spans="1:22" ht="14.5">
      <c r="A234" s="601" t="s">
        <v>579</v>
      </c>
      <c r="B234" s="601" t="s">
        <v>693</v>
      </c>
      <c r="C234" s="601" t="s">
        <v>676</v>
      </c>
      <c r="D234" s="601" t="s">
        <v>1366</v>
      </c>
      <c r="E234" s="601" t="s">
        <v>2780</v>
      </c>
      <c r="F234" s="637">
        <v>44690</v>
      </c>
      <c r="G234" s="602">
        <v>-30948.959999999999</v>
      </c>
      <c r="H234" s="602">
        <v>-2646136.08</v>
      </c>
      <c r="I234" s="601" t="s">
        <v>20</v>
      </c>
      <c r="J234" s="601" t="s">
        <v>1843</v>
      </c>
      <c r="K234" s="601" t="s">
        <v>1820</v>
      </c>
      <c r="L234" s="601" t="s">
        <v>2781</v>
      </c>
      <c r="M234" s="601" t="s">
        <v>2780</v>
      </c>
      <c r="N234" s="601" t="s">
        <v>290</v>
      </c>
      <c r="O234" s="601" t="s">
        <v>290</v>
      </c>
      <c r="P234" s="601" t="s">
        <v>660</v>
      </c>
      <c r="Q234" s="601" t="s">
        <v>290</v>
      </c>
      <c r="R234" s="601" t="s">
        <v>1168</v>
      </c>
      <c r="S234" s="637"/>
      <c r="T234" s="601" t="s">
        <v>290</v>
      </c>
      <c r="U234" s="637">
        <v>44690</v>
      </c>
      <c r="V234" s="601" t="s">
        <v>677</v>
      </c>
    </row>
    <row r="235" spans="1:22" ht="14.5">
      <c r="A235" s="601" t="s">
        <v>579</v>
      </c>
      <c r="B235" s="601" t="s">
        <v>693</v>
      </c>
      <c r="C235" s="601" t="s">
        <v>676</v>
      </c>
      <c r="D235" s="601" t="s">
        <v>1366</v>
      </c>
      <c r="E235" s="601" t="s">
        <v>2782</v>
      </c>
      <c r="F235" s="637">
        <v>44698</v>
      </c>
      <c r="G235" s="602">
        <v>-1645.76</v>
      </c>
      <c r="H235" s="602">
        <v>-140712.48000000001</v>
      </c>
      <c r="I235" s="601" t="s">
        <v>20</v>
      </c>
      <c r="J235" s="601" t="s">
        <v>1843</v>
      </c>
      <c r="K235" s="601" t="s">
        <v>1820</v>
      </c>
      <c r="L235" s="601" t="s">
        <v>2783</v>
      </c>
      <c r="M235" s="601" t="s">
        <v>2782</v>
      </c>
      <c r="N235" s="601" t="s">
        <v>290</v>
      </c>
      <c r="O235" s="601" t="s">
        <v>290</v>
      </c>
      <c r="P235" s="601" t="s">
        <v>660</v>
      </c>
      <c r="Q235" s="601" t="s">
        <v>290</v>
      </c>
      <c r="R235" s="601" t="s">
        <v>1168</v>
      </c>
      <c r="S235" s="637"/>
      <c r="T235" s="601" t="s">
        <v>290</v>
      </c>
      <c r="U235" s="637">
        <v>44698</v>
      </c>
      <c r="V235" s="601" t="s">
        <v>677</v>
      </c>
    </row>
    <row r="236" spans="1:22" ht="14.5">
      <c r="A236" s="601" t="s">
        <v>579</v>
      </c>
      <c r="B236" s="601" t="s">
        <v>693</v>
      </c>
      <c r="C236" s="601" t="s">
        <v>676</v>
      </c>
      <c r="D236" s="601" t="s">
        <v>1366</v>
      </c>
      <c r="E236" s="601" t="s">
        <v>2784</v>
      </c>
      <c r="F236" s="637">
        <v>44691</v>
      </c>
      <c r="G236" s="602">
        <v>-16723.63</v>
      </c>
      <c r="H236" s="602">
        <v>-1429870.37</v>
      </c>
      <c r="I236" s="601" t="s">
        <v>20</v>
      </c>
      <c r="J236" s="601" t="s">
        <v>1843</v>
      </c>
      <c r="K236" s="601" t="s">
        <v>1820</v>
      </c>
      <c r="L236" s="601" t="s">
        <v>2785</v>
      </c>
      <c r="M236" s="601" t="s">
        <v>2784</v>
      </c>
      <c r="N236" s="601" t="s">
        <v>290</v>
      </c>
      <c r="O236" s="601" t="s">
        <v>290</v>
      </c>
      <c r="P236" s="601" t="s">
        <v>660</v>
      </c>
      <c r="Q236" s="601" t="s">
        <v>290</v>
      </c>
      <c r="R236" s="601" t="s">
        <v>1168</v>
      </c>
      <c r="S236" s="637"/>
      <c r="T236" s="601" t="s">
        <v>290</v>
      </c>
      <c r="U236" s="637">
        <v>44691</v>
      </c>
      <c r="V236" s="601" t="s">
        <v>677</v>
      </c>
    </row>
    <row r="237" spans="1:22" ht="14.5">
      <c r="A237" s="601" t="s">
        <v>579</v>
      </c>
      <c r="B237" s="601" t="s">
        <v>693</v>
      </c>
      <c r="C237" s="601" t="s">
        <v>676</v>
      </c>
      <c r="D237" s="601" t="s">
        <v>1366</v>
      </c>
      <c r="E237" s="601" t="s">
        <v>2760</v>
      </c>
      <c r="F237" s="637">
        <v>44713</v>
      </c>
      <c r="G237" s="602">
        <v>-3979.79</v>
      </c>
      <c r="H237" s="602">
        <v>-350818.49</v>
      </c>
      <c r="I237" s="601" t="s">
        <v>20</v>
      </c>
      <c r="J237" s="601" t="s">
        <v>1843</v>
      </c>
      <c r="K237" s="601" t="s">
        <v>1810</v>
      </c>
      <c r="L237" s="601" t="s">
        <v>2761</v>
      </c>
      <c r="M237" s="601" t="s">
        <v>2760</v>
      </c>
      <c r="N237" s="601" t="s">
        <v>290</v>
      </c>
      <c r="O237" s="601" t="s">
        <v>290</v>
      </c>
      <c r="P237" s="601" t="s">
        <v>660</v>
      </c>
      <c r="Q237" s="601" t="s">
        <v>290</v>
      </c>
      <c r="R237" s="601" t="s">
        <v>1168</v>
      </c>
      <c r="S237" s="637"/>
      <c r="T237" s="601" t="s">
        <v>290</v>
      </c>
      <c r="U237" s="637">
        <v>44713</v>
      </c>
      <c r="V237" s="601" t="s">
        <v>677</v>
      </c>
    </row>
    <row r="238" spans="1:22" ht="14.5">
      <c r="A238" s="601" t="s">
        <v>579</v>
      </c>
      <c r="B238" s="601" t="s">
        <v>693</v>
      </c>
      <c r="C238" s="601" t="s">
        <v>676</v>
      </c>
      <c r="D238" s="601" t="s">
        <v>1366</v>
      </c>
      <c r="E238" s="601" t="s">
        <v>2770</v>
      </c>
      <c r="F238" s="637">
        <v>44721</v>
      </c>
      <c r="G238" s="602">
        <v>-26633.23</v>
      </c>
      <c r="H238" s="602">
        <v>-2347719.2200000002</v>
      </c>
      <c r="I238" s="601" t="s">
        <v>20</v>
      </c>
      <c r="J238" s="601" t="s">
        <v>1843</v>
      </c>
      <c r="K238" s="601" t="s">
        <v>1854</v>
      </c>
      <c r="L238" s="601" t="s">
        <v>2771</v>
      </c>
      <c r="M238" s="601" t="s">
        <v>2770</v>
      </c>
      <c r="N238" s="601" t="s">
        <v>290</v>
      </c>
      <c r="O238" s="601" t="s">
        <v>290</v>
      </c>
      <c r="P238" s="601" t="s">
        <v>660</v>
      </c>
      <c r="Q238" s="601" t="s">
        <v>290</v>
      </c>
      <c r="R238" s="601" t="s">
        <v>1168</v>
      </c>
      <c r="S238" s="637"/>
      <c r="T238" s="601" t="s">
        <v>290</v>
      </c>
      <c r="U238" s="637">
        <v>44721</v>
      </c>
      <c r="V238" s="601" t="s">
        <v>677</v>
      </c>
    </row>
    <row r="239" spans="1:22" ht="14.5">
      <c r="A239" s="601" t="s">
        <v>579</v>
      </c>
      <c r="B239" s="601" t="s">
        <v>693</v>
      </c>
      <c r="C239" s="601" t="s">
        <v>676</v>
      </c>
      <c r="D239" s="601" t="s">
        <v>1366</v>
      </c>
      <c r="E239" s="601" t="s">
        <v>2772</v>
      </c>
      <c r="F239" s="637">
        <v>44717</v>
      </c>
      <c r="G239" s="602">
        <v>-12247.2</v>
      </c>
      <c r="H239" s="602">
        <v>-1079590.68</v>
      </c>
      <c r="I239" s="601" t="s">
        <v>20</v>
      </c>
      <c r="J239" s="601" t="s">
        <v>1843</v>
      </c>
      <c r="K239" s="601" t="s">
        <v>1854</v>
      </c>
      <c r="L239" s="601" t="s">
        <v>2773</v>
      </c>
      <c r="M239" s="601" t="s">
        <v>2772</v>
      </c>
      <c r="N239" s="601" t="s">
        <v>290</v>
      </c>
      <c r="O239" s="601" t="s">
        <v>290</v>
      </c>
      <c r="P239" s="601" t="s">
        <v>660</v>
      </c>
      <c r="Q239" s="601" t="s">
        <v>290</v>
      </c>
      <c r="R239" s="601" t="s">
        <v>1168</v>
      </c>
      <c r="S239" s="637"/>
      <c r="T239" s="601" t="s">
        <v>290</v>
      </c>
      <c r="U239" s="637">
        <v>44717</v>
      </c>
      <c r="V239" s="601" t="s">
        <v>677</v>
      </c>
    </row>
    <row r="240" spans="1:22" ht="14.5">
      <c r="A240" s="601" t="s">
        <v>579</v>
      </c>
      <c r="B240" s="601" t="s">
        <v>693</v>
      </c>
      <c r="C240" s="601" t="s">
        <v>676</v>
      </c>
      <c r="D240" s="601" t="s">
        <v>1366</v>
      </c>
      <c r="E240" s="601" t="s">
        <v>2786</v>
      </c>
      <c r="F240" s="637">
        <v>44717</v>
      </c>
      <c r="G240" s="602">
        <v>-118505.13</v>
      </c>
      <c r="H240" s="602">
        <v>-10446227.210000001</v>
      </c>
      <c r="I240" s="601" t="s">
        <v>20</v>
      </c>
      <c r="J240" s="601" t="s">
        <v>1843</v>
      </c>
      <c r="K240" s="601" t="s">
        <v>1820</v>
      </c>
      <c r="L240" s="601" t="s">
        <v>2787</v>
      </c>
      <c r="M240" s="601" t="s">
        <v>2786</v>
      </c>
      <c r="N240" s="601" t="s">
        <v>290</v>
      </c>
      <c r="O240" s="601" t="s">
        <v>290</v>
      </c>
      <c r="P240" s="601" t="s">
        <v>660</v>
      </c>
      <c r="Q240" s="601" t="s">
        <v>290</v>
      </c>
      <c r="R240" s="601" t="s">
        <v>1168</v>
      </c>
      <c r="S240" s="637"/>
      <c r="T240" s="601" t="s">
        <v>290</v>
      </c>
      <c r="U240" s="637">
        <v>44717</v>
      </c>
      <c r="V240" s="601" t="s">
        <v>677</v>
      </c>
    </row>
    <row r="241" spans="1:22" ht="14.5">
      <c r="A241" s="601" t="s">
        <v>579</v>
      </c>
      <c r="B241" s="601" t="s">
        <v>693</v>
      </c>
      <c r="C241" s="601" t="s">
        <v>676</v>
      </c>
      <c r="D241" s="601" t="s">
        <v>1366</v>
      </c>
      <c r="E241" s="601" t="s">
        <v>2762</v>
      </c>
      <c r="F241" s="637">
        <v>44713</v>
      </c>
      <c r="G241" s="602">
        <v>-2809.6</v>
      </c>
      <c r="H241" s="602">
        <v>-247666.24</v>
      </c>
      <c r="I241" s="601" t="s">
        <v>20</v>
      </c>
      <c r="J241" s="601" t="s">
        <v>1843</v>
      </c>
      <c r="K241" s="601" t="s">
        <v>1810</v>
      </c>
      <c r="L241" s="601" t="s">
        <v>2763</v>
      </c>
      <c r="M241" s="601" t="s">
        <v>2762</v>
      </c>
      <c r="N241" s="601" t="s">
        <v>290</v>
      </c>
      <c r="O241" s="601" t="s">
        <v>290</v>
      </c>
      <c r="P241" s="601" t="s">
        <v>660</v>
      </c>
      <c r="Q241" s="601" t="s">
        <v>290</v>
      </c>
      <c r="R241" s="601" t="s">
        <v>1168</v>
      </c>
      <c r="S241" s="637"/>
      <c r="T241" s="601" t="s">
        <v>290</v>
      </c>
      <c r="U241" s="637">
        <v>44713</v>
      </c>
      <c r="V241" s="601" t="s">
        <v>677</v>
      </c>
    </row>
    <row r="242" spans="1:22" ht="14.5">
      <c r="A242" s="601" t="s">
        <v>579</v>
      </c>
      <c r="B242" s="601" t="s">
        <v>693</v>
      </c>
      <c r="C242" s="601" t="s">
        <v>676</v>
      </c>
      <c r="D242" s="601" t="s">
        <v>1366</v>
      </c>
      <c r="E242" s="601" t="s">
        <v>1842</v>
      </c>
      <c r="F242" s="637">
        <v>44643</v>
      </c>
      <c r="G242" s="602">
        <v>-8599.33</v>
      </c>
      <c r="H242" s="602">
        <v>-731373.02</v>
      </c>
      <c r="I242" s="601" t="s">
        <v>20</v>
      </c>
      <c r="J242" s="601" t="s">
        <v>1843</v>
      </c>
      <c r="K242" s="601" t="s">
        <v>1811</v>
      </c>
      <c r="L242" s="601" t="s">
        <v>1844</v>
      </c>
      <c r="M242" s="601" t="s">
        <v>1842</v>
      </c>
      <c r="N242" s="601" t="s">
        <v>290</v>
      </c>
      <c r="O242" s="601" t="s">
        <v>290</v>
      </c>
      <c r="P242" s="601" t="s">
        <v>660</v>
      </c>
      <c r="Q242" s="601" t="s">
        <v>290</v>
      </c>
      <c r="R242" s="601" t="s">
        <v>1168</v>
      </c>
      <c r="S242" s="637">
        <v>44748</v>
      </c>
      <c r="T242" s="601" t="s">
        <v>3824</v>
      </c>
      <c r="U242" s="637">
        <v>44643</v>
      </c>
      <c r="V242" s="601" t="s">
        <v>677</v>
      </c>
    </row>
    <row r="243" spans="1:22" ht="14.5">
      <c r="A243" s="601" t="s">
        <v>579</v>
      </c>
      <c r="B243" s="601" t="s">
        <v>693</v>
      </c>
      <c r="C243" s="601" t="s">
        <v>676</v>
      </c>
      <c r="D243" s="601" t="s">
        <v>1366</v>
      </c>
      <c r="E243" s="601" t="s">
        <v>1845</v>
      </c>
      <c r="F243" s="637">
        <v>44642</v>
      </c>
      <c r="G243" s="602">
        <v>-5719.03</v>
      </c>
      <c r="H243" s="602">
        <v>-486403.5</v>
      </c>
      <c r="I243" s="601" t="s">
        <v>20</v>
      </c>
      <c r="J243" s="601" t="s">
        <v>1843</v>
      </c>
      <c r="K243" s="601" t="s">
        <v>1811</v>
      </c>
      <c r="L243" s="601" t="s">
        <v>1846</v>
      </c>
      <c r="M243" s="601" t="s">
        <v>1845</v>
      </c>
      <c r="N243" s="601" t="s">
        <v>290</v>
      </c>
      <c r="O243" s="601" t="s">
        <v>290</v>
      </c>
      <c r="P243" s="601" t="s">
        <v>660</v>
      </c>
      <c r="Q243" s="601" t="s">
        <v>290</v>
      </c>
      <c r="R243" s="601" t="s">
        <v>1168</v>
      </c>
      <c r="S243" s="637">
        <v>44748</v>
      </c>
      <c r="T243" s="601" t="s">
        <v>3825</v>
      </c>
      <c r="U243" s="637">
        <v>44642</v>
      </c>
      <c r="V243" s="601" t="s">
        <v>677</v>
      </c>
    </row>
    <row r="244" spans="1:22" ht="14.5">
      <c r="A244" s="601" t="s">
        <v>579</v>
      </c>
      <c r="B244" s="601" t="s">
        <v>693</v>
      </c>
      <c r="C244" s="601" t="s">
        <v>676</v>
      </c>
      <c r="D244" s="601" t="s">
        <v>1366</v>
      </c>
      <c r="E244" s="601" t="s">
        <v>1847</v>
      </c>
      <c r="F244" s="637">
        <v>44634</v>
      </c>
      <c r="G244" s="602">
        <v>-61071.76</v>
      </c>
      <c r="H244" s="602">
        <v>-5194153.1900000004</v>
      </c>
      <c r="I244" s="601" t="s">
        <v>20</v>
      </c>
      <c r="J244" s="601" t="s">
        <v>1843</v>
      </c>
      <c r="K244" s="601" t="s">
        <v>1810</v>
      </c>
      <c r="L244" s="601" t="s">
        <v>1848</v>
      </c>
      <c r="M244" s="601" t="s">
        <v>1847</v>
      </c>
      <c r="N244" s="601" t="s">
        <v>290</v>
      </c>
      <c r="O244" s="601" t="s">
        <v>290</v>
      </c>
      <c r="P244" s="601" t="s">
        <v>660</v>
      </c>
      <c r="Q244" s="601" t="s">
        <v>290</v>
      </c>
      <c r="R244" s="601" t="s">
        <v>1168</v>
      </c>
      <c r="S244" s="637">
        <v>44749</v>
      </c>
      <c r="T244" s="601" t="s">
        <v>3826</v>
      </c>
      <c r="U244" s="637">
        <v>44634</v>
      </c>
      <c r="V244" s="601" t="s">
        <v>677</v>
      </c>
    </row>
    <row r="245" spans="1:22" ht="14.5">
      <c r="A245" s="601" t="s">
        <v>579</v>
      </c>
      <c r="B245" s="601" t="s">
        <v>693</v>
      </c>
      <c r="C245" s="601" t="s">
        <v>676</v>
      </c>
      <c r="D245" s="601" t="s">
        <v>1366</v>
      </c>
      <c r="E245" s="601" t="s">
        <v>2791</v>
      </c>
      <c r="F245" s="637">
        <v>44733</v>
      </c>
      <c r="G245" s="602">
        <v>-20488.97</v>
      </c>
      <c r="H245" s="602">
        <v>-1806102.71</v>
      </c>
      <c r="I245" s="601" t="s">
        <v>20</v>
      </c>
      <c r="J245" s="601" t="s">
        <v>2792</v>
      </c>
      <c r="K245" s="601" t="s">
        <v>2793</v>
      </c>
      <c r="L245" s="601" t="s">
        <v>2794</v>
      </c>
      <c r="M245" s="601" t="s">
        <v>2791</v>
      </c>
      <c r="N245" s="601" t="s">
        <v>290</v>
      </c>
      <c r="O245" s="601" t="s">
        <v>290</v>
      </c>
      <c r="P245" s="601" t="s">
        <v>660</v>
      </c>
      <c r="Q245" s="601" t="s">
        <v>290</v>
      </c>
      <c r="R245" s="601" t="s">
        <v>1168</v>
      </c>
      <c r="S245" s="637"/>
      <c r="T245" s="601" t="s">
        <v>290</v>
      </c>
      <c r="U245" s="637">
        <v>44733</v>
      </c>
      <c r="V245" s="601" t="s">
        <v>677</v>
      </c>
    </row>
    <row r="246" spans="1:22" ht="14.5">
      <c r="A246" s="601" t="s">
        <v>579</v>
      </c>
      <c r="B246" s="601" t="s">
        <v>693</v>
      </c>
      <c r="C246" s="601" t="s">
        <v>676</v>
      </c>
      <c r="D246" s="601" t="s">
        <v>1366</v>
      </c>
      <c r="E246" s="601" t="s">
        <v>1864</v>
      </c>
      <c r="F246" s="637">
        <v>44658</v>
      </c>
      <c r="G246" s="602">
        <v>-2482.21</v>
      </c>
      <c r="H246" s="602">
        <v>-211608.4</v>
      </c>
      <c r="I246" s="601" t="s">
        <v>20</v>
      </c>
      <c r="J246" s="601" t="s">
        <v>1243</v>
      </c>
      <c r="K246" s="601" t="s">
        <v>1820</v>
      </c>
      <c r="L246" s="601" t="s">
        <v>1865</v>
      </c>
      <c r="M246" s="601" t="s">
        <v>1864</v>
      </c>
      <c r="N246" s="601" t="s">
        <v>290</v>
      </c>
      <c r="O246" s="601" t="s">
        <v>290</v>
      </c>
      <c r="P246" s="601" t="s">
        <v>660</v>
      </c>
      <c r="Q246" s="601" t="s">
        <v>290</v>
      </c>
      <c r="R246" s="601" t="s">
        <v>1168</v>
      </c>
      <c r="S246" s="637"/>
      <c r="T246" s="601" t="s">
        <v>290</v>
      </c>
      <c r="U246" s="637">
        <v>44658</v>
      </c>
      <c r="V246" s="601" t="s">
        <v>677</v>
      </c>
    </row>
    <row r="247" spans="1:22" ht="14.5">
      <c r="A247" s="601" t="s">
        <v>579</v>
      </c>
      <c r="B247" s="601" t="s">
        <v>693</v>
      </c>
      <c r="C247" s="601" t="s">
        <v>676</v>
      </c>
      <c r="D247" s="601" t="s">
        <v>1366</v>
      </c>
      <c r="E247" s="601" t="s">
        <v>1870</v>
      </c>
      <c r="F247" s="637">
        <v>44664</v>
      </c>
      <c r="G247" s="602">
        <v>-100759.44</v>
      </c>
      <c r="H247" s="602">
        <v>-8589742.2599999998</v>
      </c>
      <c r="I247" s="601" t="s">
        <v>20</v>
      </c>
      <c r="J247" s="601" t="s">
        <v>1243</v>
      </c>
      <c r="K247" s="601" t="s">
        <v>1820</v>
      </c>
      <c r="L247" s="601" t="s">
        <v>1871</v>
      </c>
      <c r="M247" s="601" t="s">
        <v>1870</v>
      </c>
      <c r="N247" s="601" t="s">
        <v>290</v>
      </c>
      <c r="O247" s="601" t="s">
        <v>290</v>
      </c>
      <c r="P247" s="601" t="s">
        <v>660</v>
      </c>
      <c r="Q247" s="601" t="s">
        <v>290</v>
      </c>
      <c r="R247" s="601" t="s">
        <v>1168</v>
      </c>
      <c r="S247" s="637"/>
      <c r="T247" s="601" t="s">
        <v>290</v>
      </c>
      <c r="U247" s="637">
        <v>44664</v>
      </c>
      <c r="V247" s="601" t="s">
        <v>677</v>
      </c>
    </row>
    <row r="248" spans="1:22" ht="14.5">
      <c r="A248" s="601" t="s">
        <v>579</v>
      </c>
      <c r="B248" s="601" t="s">
        <v>693</v>
      </c>
      <c r="C248" s="601" t="s">
        <v>676</v>
      </c>
      <c r="D248" s="601" t="s">
        <v>1366</v>
      </c>
      <c r="E248" s="601" t="s">
        <v>2797</v>
      </c>
      <c r="F248" s="637">
        <v>44714</v>
      </c>
      <c r="G248" s="602">
        <v>-155856.47</v>
      </c>
      <c r="H248" s="602">
        <v>-13738747.83</v>
      </c>
      <c r="I248" s="601" t="s">
        <v>20</v>
      </c>
      <c r="J248" s="601" t="s">
        <v>1243</v>
      </c>
      <c r="K248" s="601" t="s">
        <v>2798</v>
      </c>
      <c r="L248" s="601" t="s">
        <v>2799</v>
      </c>
      <c r="M248" s="601" t="s">
        <v>2797</v>
      </c>
      <c r="N248" s="601" t="s">
        <v>290</v>
      </c>
      <c r="O248" s="601" t="s">
        <v>290</v>
      </c>
      <c r="P248" s="601" t="s">
        <v>660</v>
      </c>
      <c r="Q248" s="601" t="s">
        <v>290</v>
      </c>
      <c r="R248" s="601" t="s">
        <v>1168</v>
      </c>
      <c r="S248" s="637"/>
      <c r="T248" s="601" t="s">
        <v>290</v>
      </c>
      <c r="U248" s="637">
        <v>44714</v>
      </c>
      <c r="V248" s="601" t="s">
        <v>677</v>
      </c>
    </row>
    <row r="249" spans="1:22" ht="14.5">
      <c r="A249" s="601" t="s">
        <v>579</v>
      </c>
      <c r="B249" s="601" t="s">
        <v>693</v>
      </c>
      <c r="C249" s="601" t="s">
        <v>676</v>
      </c>
      <c r="D249" s="601" t="s">
        <v>1366</v>
      </c>
      <c r="E249" s="601" t="s">
        <v>2800</v>
      </c>
      <c r="F249" s="637">
        <v>44714</v>
      </c>
      <c r="G249" s="602">
        <v>-100500.75</v>
      </c>
      <c r="H249" s="602">
        <v>-8859141.1099999994</v>
      </c>
      <c r="I249" s="601" t="s">
        <v>20</v>
      </c>
      <c r="J249" s="601" t="s">
        <v>1243</v>
      </c>
      <c r="K249" s="601" t="s">
        <v>2798</v>
      </c>
      <c r="L249" s="601" t="s">
        <v>2801</v>
      </c>
      <c r="M249" s="601" t="s">
        <v>2800</v>
      </c>
      <c r="N249" s="601" t="s">
        <v>290</v>
      </c>
      <c r="O249" s="601" t="s">
        <v>290</v>
      </c>
      <c r="P249" s="601" t="s">
        <v>660</v>
      </c>
      <c r="Q249" s="601" t="s">
        <v>290</v>
      </c>
      <c r="R249" s="601" t="s">
        <v>1168</v>
      </c>
      <c r="S249" s="637"/>
      <c r="T249" s="601" t="s">
        <v>290</v>
      </c>
      <c r="U249" s="637">
        <v>44714</v>
      </c>
      <c r="V249" s="601" t="s">
        <v>677</v>
      </c>
    </row>
    <row r="250" spans="1:22" ht="14.5">
      <c r="A250" s="601" t="s">
        <v>579</v>
      </c>
      <c r="B250" s="601" t="s">
        <v>693</v>
      </c>
      <c r="C250" s="601" t="s">
        <v>676</v>
      </c>
      <c r="D250" s="601" t="s">
        <v>1366</v>
      </c>
      <c r="E250" s="601" t="s">
        <v>2802</v>
      </c>
      <c r="F250" s="637">
        <v>44714</v>
      </c>
      <c r="G250" s="602">
        <v>-8706.0300000000007</v>
      </c>
      <c r="H250" s="602">
        <v>-767436.54</v>
      </c>
      <c r="I250" s="601" t="s">
        <v>20</v>
      </c>
      <c r="J250" s="601" t="s">
        <v>1243</v>
      </c>
      <c r="K250" s="601" t="s">
        <v>2798</v>
      </c>
      <c r="L250" s="601" t="s">
        <v>2803</v>
      </c>
      <c r="M250" s="601" t="s">
        <v>2802</v>
      </c>
      <c r="N250" s="601" t="s">
        <v>290</v>
      </c>
      <c r="O250" s="601" t="s">
        <v>290</v>
      </c>
      <c r="P250" s="601" t="s">
        <v>660</v>
      </c>
      <c r="Q250" s="601" t="s">
        <v>290</v>
      </c>
      <c r="R250" s="601" t="s">
        <v>1168</v>
      </c>
      <c r="S250" s="637"/>
      <c r="T250" s="601" t="s">
        <v>290</v>
      </c>
      <c r="U250" s="637">
        <v>44714</v>
      </c>
      <c r="V250" s="601" t="s">
        <v>677</v>
      </c>
    </row>
    <row r="251" spans="1:22" ht="14.5">
      <c r="A251" s="601" t="s">
        <v>579</v>
      </c>
      <c r="B251" s="601" t="s">
        <v>693</v>
      </c>
      <c r="C251" s="601" t="s">
        <v>676</v>
      </c>
      <c r="D251" s="601" t="s">
        <v>1366</v>
      </c>
      <c r="E251" s="601" t="s">
        <v>2804</v>
      </c>
      <c r="F251" s="637">
        <v>44714</v>
      </c>
      <c r="G251" s="602">
        <v>-130724.26</v>
      </c>
      <c r="H251" s="602">
        <v>-11523343.52</v>
      </c>
      <c r="I251" s="601" t="s">
        <v>20</v>
      </c>
      <c r="J251" s="601" t="s">
        <v>1243</v>
      </c>
      <c r="K251" s="601" t="s">
        <v>2798</v>
      </c>
      <c r="L251" s="601" t="s">
        <v>2805</v>
      </c>
      <c r="M251" s="601" t="s">
        <v>2804</v>
      </c>
      <c r="N251" s="601" t="s">
        <v>290</v>
      </c>
      <c r="O251" s="601" t="s">
        <v>290</v>
      </c>
      <c r="P251" s="601" t="s">
        <v>660</v>
      </c>
      <c r="Q251" s="601" t="s">
        <v>290</v>
      </c>
      <c r="R251" s="601" t="s">
        <v>1168</v>
      </c>
      <c r="S251" s="637"/>
      <c r="T251" s="601" t="s">
        <v>290</v>
      </c>
      <c r="U251" s="637">
        <v>44714</v>
      </c>
      <c r="V251" s="601" t="s">
        <v>677</v>
      </c>
    </row>
    <row r="252" spans="1:22" ht="14.5">
      <c r="A252" s="601" t="s">
        <v>579</v>
      </c>
      <c r="B252" s="601" t="s">
        <v>693</v>
      </c>
      <c r="C252" s="601" t="s">
        <v>676</v>
      </c>
      <c r="D252" s="601" t="s">
        <v>1366</v>
      </c>
      <c r="E252" s="601" t="s">
        <v>2806</v>
      </c>
      <c r="F252" s="637">
        <v>44714</v>
      </c>
      <c r="G252" s="602">
        <v>-115107.27</v>
      </c>
      <c r="H252" s="602">
        <v>-10146705.85</v>
      </c>
      <c r="I252" s="601" t="s">
        <v>20</v>
      </c>
      <c r="J252" s="601" t="s">
        <v>1243</v>
      </c>
      <c r="K252" s="601" t="s">
        <v>2798</v>
      </c>
      <c r="L252" s="601" t="s">
        <v>2807</v>
      </c>
      <c r="M252" s="601" t="s">
        <v>2806</v>
      </c>
      <c r="N252" s="601" t="s">
        <v>290</v>
      </c>
      <c r="O252" s="601" t="s">
        <v>290</v>
      </c>
      <c r="P252" s="601" t="s">
        <v>660</v>
      </c>
      <c r="Q252" s="601" t="s">
        <v>290</v>
      </c>
      <c r="R252" s="601" t="s">
        <v>1168</v>
      </c>
      <c r="S252" s="637"/>
      <c r="T252" s="601" t="s">
        <v>290</v>
      </c>
      <c r="U252" s="637">
        <v>44714</v>
      </c>
      <c r="V252" s="601" t="s">
        <v>677</v>
      </c>
    </row>
    <row r="253" spans="1:22" ht="14.5">
      <c r="A253" s="601" t="s">
        <v>579</v>
      </c>
      <c r="B253" s="601" t="s">
        <v>693</v>
      </c>
      <c r="C253" s="601" t="s">
        <v>676</v>
      </c>
      <c r="D253" s="601" t="s">
        <v>1366</v>
      </c>
      <c r="E253" s="601" t="s">
        <v>2808</v>
      </c>
      <c r="F253" s="637">
        <v>44714</v>
      </c>
      <c r="G253" s="602">
        <v>-8756.23</v>
      </c>
      <c r="H253" s="602">
        <v>-771861.67</v>
      </c>
      <c r="I253" s="601" t="s">
        <v>20</v>
      </c>
      <c r="J253" s="601" t="s">
        <v>1243</v>
      </c>
      <c r="K253" s="601" t="s">
        <v>2798</v>
      </c>
      <c r="L253" s="601" t="s">
        <v>2809</v>
      </c>
      <c r="M253" s="601" t="s">
        <v>2808</v>
      </c>
      <c r="N253" s="601" t="s">
        <v>290</v>
      </c>
      <c r="O253" s="601" t="s">
        <v>290</v>
      </c>
      <c r="P253" s="601" t="s">
        <v>660</v>
      </c>
      <c r="Q253" s="601" t="s">
        <v>290</v>
      </c>
      <c r="R253" s="601" t="s">
        <v>1168</v>
      </c>
      <c r="S253" s="637"/>
      <c r="T253" s="601" t="s">
        <v>290</v>
      </c>
      <c r="U253" s="637">
        <v>44714</v>
      </c>
      <c r="V253" s="601" t="s">
        <v>677</v>
      </c>
    </row>
    <row r="254" spans="1:22" ht="14.5">
      <c r="A254" s="601" t="s">
        <v>579</v>
      </c>
      <c r="B254" s="601" t="s">
        <v>693</v>
      </c>
      <c r="C254" s="601" t="s">
        <v>676</v>
      </c>
      <c r="D254" s="601" t="s">
        <v>1366</v>
      </c>
      <c r="E254" s="601" t="s">
        <v>2810</v>
      </c>
      <c r="F254" s="637">
        <v>44714</v>
      </c>
      <c r="G254" s="602">
        <v>-14393.4</v>
      </c>
      <c r="H254" s="602">
        <v>-1268778.21</v>
      </c>
      <c r="I254" s="601" t="s">
        <v>20</v>
      </c>
      <c r="J254" s="601" t="s">
        <v>1243</v>
      </c>
      <c r="K254" s="601" t="s">
        <v>2798</v>
      </c>
      <c r="L254" s="601" t="s">
        <v>2811</v>
      </c>
      <c r="M254" s="601" t="s">
        <v>2810</v>
      </c>
      <c r="N254" s="601" t="s">
        <v>290</v>
      </c>
      <c r="O254" s="601" t="s">
        <v>290</v>
      </c>
      <c r="P254" s="601" t="s">
        <v>660</v>
      </c>
      <c r="Q254" s="601" t="s">
        <v>290</v>
      </c>
      <c r="R254" s="601" t="s">
        <v>1168</v>
      </c>
      <c r="S254" s="637"/>
      <c r="T254" s="601" t="s">
        <v>290</v>
      </c>
      <c r="U254" s="637">
        <v>44714</v>
      </c>
      <c r="V254" s="601" t="s">
        <v>677</v>
      </c>
    </row>
    <row r="255" spans="1:22" ht="14.5">
      <c r="A255" s="601" t="s">
        <v>579</v>
      </c>
      <c r="B255" s="601" t="s">
        <v>693</v>
      </c>
      <c r="C255" s="601" t="s">
        <v>676</v>
      </c>
      <c r="D255" s="601" t="s">
        <v>1366</v>
      </c>
      <c r="E255" s="601" t="s">
        <v>2812</v>
      </c>
      <c r="F255" s="637">
        <v>44719</v>
      </c>
      <c r="G255" s="602">
        <v>-3818.66</v>
      </c>
      <c r="H255" s="602">
        <v>-336614.88</v>
      </c>
      <c r="I255" s="601" t="s">
        <v>20</v>
      </c>
      <c r="J255" s="601" t="s">
        <v>1243</v>
      </c>
      <c r="K255" s="601" t="s">
        <v>2798</v>
      </c>
      <c r="L255" s="601" t="s">
        <v>2813</v>
      </c>
      <c r="M255" s="601" t="s">
        <v>2812</v>
      </c>
      <c r="N255" s="601" t="s">
        <v>290</v>
      </c>
      <c r="O255" s="601" t="s">
        <v>290</v>
      </c>
      <c r="P255" s="601" t="s">
        <v>660</v>
      </c>
      <c r="Q255" s="601" t="s">
        <v>290</v>
      </c>
      <c r="R255" s="601" t="s">
        <v>1168</v>
      </c>
      <c r="S255" s="637"/>
      <c r="T255" s="601" t="s">
        <v>290</v>
      </c>
      <c r="U255" s="637">
        <v>44719</v>
      </c>
      <c r="V255" s="601" t="s">
        <v>677</v>
      </c>
    </row>
    <row r="256" spans="1:22" ht="14.5">
      <c r="A256" s="601" t="s">
        <v>579</v>
      </c>
      <c r="B256" s="601" t="s">
        <v>693</v>
      </c>
      <c r="C256" s="601" t="s">
        <v>676</v>
      </c>
      <c r="D256" s="601" t="s">
        <v>1366</v>
      </c>
      <c r="E256" s="601" t="s">
        <v>2814</v>
      </c>
      <c r="F256" s="637">
        <v>44719</v>
      </c>
      <c r="G256" s="602">
        <v>-23752.94</v>
      </c>
      <c r="H256" s="602">
        <v>-2093821.66</v>
      </c>
      <c r="I256" s="601" t="s">
        <v>20</v>
      </c>
      <c r="J256" s="601" t="s">
        <v>1243</v>
      </c>
      <c r="K256" s="601" t="s">
        <v>2798</v>
      </c>
      <c r="L256" s="601" t="s">
        <v>2815</v>
      </c>
      <c r="M256" s="601" t="s">
        <v>2814</v>
      </c>
      <c r="N256" s="601" t="s">
        <v>290</v>
      </c>
      <c r="O256" s="601" t="s">
        <v>290</v>
      </c>
      <c r="P256" s="601" t="s">
        <v>660</v>
      </c>
      <c r="Q256" s="601" t="s">
        <v>290</v>
      </c>
      <c r="R256" s="601" t="s">
        <v>1168</v>
      </c>
      <c r="S256" s="637"/>
      <c r="T256" s="601" t="s">
        <v>290</v>
      </c>
      <c r="U256" s="637">
        <v>44719</v>
      </c>
      <c r="V256" s="601" t="s">
        <v>677</v>
      </c>
    </row>
    <row r="257" spans="1:22" ht="14.5">
      <c r="A257" s="601" t="s">
        <v>579</v>
      </c>
      <c r="B257" s="601" t="s">
        <v>693</v>
      </c>
      <c r="C257" s="601" t="s">
        <v>676</v>
      </c>
      <c r="D257" s="601" t="s">
        <v>1366</v>
      </c>
      <c r="E257" s="601" t="s">
        <v>2816</v>
      </c>
      <c r="F257" s="637">
        <v>44719</v>
      </c>
      <c r="G257" s="602">
        <v>-11688.98</v>
      </c>
      <c r="H257" s="602">
        <v>-1030383.59</v>
      </c>
      <c r="I257" s="601" t="s">
        <v>20</v>
      </c>
      <c r="J257" s="601" t="s">
        <v>1243</v>
      </c>
      <c r="K257" s="601" t="s">
        <v>2798</v>
      </c>
      <c r="L257" s="601" t="s">
        <v>2817</v>
      </c>
      <c r="M257" s="601" t="s">
        <v>2816</v>
      </c>
      <c r="N257" s="601" t="s">
        <v>290</v>
      </c>
      <c r="O257" s="601" t="s">
        <v>290</v>
      </c>
      <c r="P257" s="601" t="s">
        <v>660</v>
      </c>
      <c r="Q257" s="601" t="s">
        <v>290</v>
      </c>
      <c r="R257" s="601" t="s">
        <v>1168</v>
      </c>
      <c r="S257" s="637"/>
      <c r="T257" s="601" t="s">
        <v>290</v>
      </c>
      <c r="U257" s="637">
        <v>44719</v>
      </c>
      <c r="V257" s="601" t="s">
        <v>677</v>
      </c>
    </row>
    <row r="258" spans="1:22" ht="14.5">
      <c r="A258" s="601" t="s">
        <v>579</v>
      </c>
      <c r="B258" s="601" t="s">
        <v>693</v>
      </c>
      <c r="C258" s="601" t="s">
        <v>676</v>
      </c>
      <c r="D258" s="601" t="s">
        <v>1366</v>
      </c>
      <c r="E258" s="601" t="s">
        <v>2818</v>
      </c>
      <c r="F258" s="637">
        <v>44719</v>
      </c>
      <c r="G258" s="602">
        <v>-37340.07</v>
      </c>
      <c r="H258" s="602">
        <v>-3291527.17</v>
      </c>
      <c r="I258" s="601" t="s">
        <v>20</v>
      </c>
      <c r="J258" s="601" t="s">
        <v>1243</v>
      </c>
      <c r="K258" s="601" t="s">
        <v>2798</v>
      </c>
      <c r="L258" s="601" t="s">
        <v>2819</v>
      </c>
      <c r="M258" s="601" t="s">
        <v>2818</v>
      </c>
      <c r="N258" s="601" t="s">
        <v>290</v>
      </c>
      <c r="O258" s="601" t="s">
        <v>290</v>
      </c>
      <c r="P258" s="601" t="s">
        <v>660</v>
      </c>
      <c r="Q258" s="601" t="s">
        <v>290</v>
      </c>
      <c r="R258" s="601" t="s">
        <v>1168</v>
      </c>
      <c r="S258" s="637"/>
      <c r="T258" s="601" t="s">
        <v>290</v>
      </c>
      <c r="U258" s="637">
        <v>44719</v>
      </c>
      <c r="V258" s="601" t="s">
        <v>677</v>
      </c>
    </row>
    <row r="259" spans="1:22" ht="14.5">
      <c r="A259" s="601" t="s">
        <v>579</v>
      </c>
      <c r="B259" s="601" t="s">
        <v>693</v>
      </c>
      <c r="C259" s="601" t="s">
        <v>676</v>
      </c>
      <c r="D259" s="601" t="s">
        <v>1366</v>
      </c>
      <c r="E259" s="601" t="s">
        <v>2820</v>
      </c>
      <c r="F259" s="637">
        <v>44719</v>
      </c>
      <c r="G259" s="602">
        <v>-9236.4500000000007</v>
      </c>
      <c r="H259" s="602">
        <v>-814193.07</v>
      </c>
      <c r="I259" s="601" t="s">
        <v>20</v>
      </c>
      <c r="J259" s="601" t="s">
        <v>1243</v>
      </c>
      <c r="K259" s="601" t="s">
        <v>2798</v>
      </c>
      <c r="L259" s="601" t="s">
        <v>2821</v>
      </c>
      <c r="M259" s="601" t="s">
        <v>2820</v>
      </c>
      <c r="N259" s="601" t="s">
        <v>290</v>
      </c>
      <c r="O259" s="601" t="s">
        <v>290</v>
      </c>
      <c r="P259" s="601" t="s">
        <v>660</v>
      </c>
      <c r="Q259" s="601" t="s">
        <v>290</v>
      </c>
      <c r="R259" s="601" t="s">
        <v>1168</v>
      </c>
      <c r="S259" s="637"/>
      <c r="T259" s="601" t="s">
        <v>290</v>
      </c>
      <c r="U259" s="637">
        <v>44719</v>
      </c>
      <c r="V259" s="601" t="s">
        <v>677</v>
      </c>
    </row>
    <row r="260" spans="1:22" ht="14.5">
      <c r="A260" s="601" t="s">
        <v>579</v>
      </c>
      <c r="B260" s="601" t="s">
        <v>693</v>
      </c>
      <c r="C260" s="601" t="s">
        <v>676</v>
      </c>
      <c r="D260" s="601" t="s">
        <v>1366</v>
      </c>
      <c r="E260" s="601" t="s">
        <v>2822</v>
      </c>
      <c r="F260" s="637">
        <v>44719</v>
      </c>
      <c r="G260" s="602">
        <v>-4358.2299999999996</v>
      </c>
      <c r="H260" s="602">
        <v>-384177.97</v>
      </c>
      <c r="I260" s="601" t="s">
        <v>20</v>
      </c>
      <c r="J260" s="601" t="s">
        <v>1243</v>
      </c>
      <c r="K260" s="601" t="s">
        <v>2798</v>
      </c>
      <c r="L260" s="601" t="s">
        <v>2823</v>
      </c>
      <c r="M260" s="601" t="s">
        <v>2822</v>
      </c>
      <c r="N260" s="601" t="s">
        <v>290</v>
      </c>
      <c r="O260" s="601" t="s">
        <v>290</v>
      </c>
      <c r="P260" s="601" t="s">
        <v>660</v>
      </c>
      <c r="Q260" s="601" t="s">
        <v>290</v>
      </c>
      <c r="R260" s="601" t="s">
        <v>1168</v>
      </c>
      <c r="S260" s="637"/>
      <c r="T260" s="601" t="s">
        <v>290</v>
      </c>
      <c r="U260" s="637">
        <v>44719</v>
      </c>
      <c r="V260" s="601" t="s">
        <v>677</v>
      </c>
    </row>
    <row r="261" spans="1:22" ht="14.5">
      <c r="A261" s="601" t="s">
        <v>579</v>
      </c>
      <c r="B261" s="601" t="s">
        <v>693</v>
      </c>
      <c r="C261" s="601" t="s">
        <v>676</v>
      </c>
      <c r="D261" s="601" t="s">
        <v>1366</v>
      </c>
      <c r="E261" s="601" t="s">
        <v>2824</v>
      </c>
      <c r="F261" s="637">
        <v>44719</v>
      </c>
      <c r="G261" s="602">
        <v>-3100.4</v>
      </c>
      <c r="H261" s="602">
        <v>-273300.26</v>
      </c>
      <c r="I261" s="601" t="s">
        <v>20</v>
      </c>
      <c r="J261" s="601" t="s">
        <v>1243</v>
      </c>
      <c r="K261" s="601" t="s">
        <v>2798</v>
      </c>
      <c r="L261" s="601" t="s">
        <v>2825</v>
      </c>
      <c r="M261" s="601" t="s">
        <v>2824</v>
      </c>
      <c r="N261" s="601" t="s">
        <v>290</v>
      </c>
      <c r="O261" s="601" t="s">
        <v>290</v>
      </c>
      <c r="P261" s="601" t="s">
        <v>660</v>
      </c>
      <c r="Q261" s="601" t="s">
        <v>290</v>
      </c>
      <c r="R261" s="601" t="s">
        <v>1168</v>
      </c>
      <c r="S261" s="637"/>
      <c r="T261" s="601" t="s">
        <v>290</v>
      </c>
      <c r="U261" s="637">
        <v>44719</v>
      </c>
      <c r="V261" s="601" t="s">
        <v>677</v>
      </c>
    </row>
    <row r="262" spans="1:22" ht="14.5">
      <c r="A262" s="601" t="s">
        <v>579</v>
      </c>
      <c r="B262" s="601" t="s">
        <v>693</v>
      </c>
      <c r="C262" s="601" t="s">
        <v>676</v>
      </c>
      <c r="D262" s="601" t="s">
        <v>1366</v>
      </c>
      <c r="E262" s="601" t="s">
        <v>2826</v>
      </c>
      <c r="F262" s="637">
        <v>44719</v>
      </c>
      <c r="G262" s="602">
        <v>-14535.13</v>
      </c>
      <c r="H262" s="602">
        <v>-1281271.71</v>
      </c>
      <c r="I262" s="601" t="s">
        <v>20</v>
      </c>
      <c r="J262" s="601" t="s">
        <v>1243</v>
      </c>
      <c r="K262" s="601" t="s">
        <v>2798</v>
      </c>
      <c r="L262" s="601" t="s">
        <v>2827</v>
      </c>
      <c r="M262" s="601" t="s">
        <v>2826</v>
      </c>
      <c r="N262" s="601" t="s">
        <v>290</v>
      </c>
      <c r="O262" s="601" t="s">
        <v>290</v>
      </c>
      <c r="P262" s="601" t="s">
        <v>660</v>
      </c>
      <c r="Q262" s="601" t="s">
        <v>290</v>
      </c>
      <c r="R262" s="601" t="s">
        <v>1168</v>
      </c>
      <c r="S262" s="637"/>
      <c r="T262" s="601" t="s">
        <v>290</v>
      </c>
      <c r="U262" s="637">
        <v>44719</v>
      </c>
      <c r="V262" s="601" t="s">
        <v>677</v>
      </c>
    </row>
    <row r="263" spans="1:22" ht="14.5">
      <c r="A263" s="601" t="s">
        <v>579</v>
      </c>
      <c r="B263" s="601" t="s">
        <v>693</v>
      </c>
      <c r="C263" s="601" t="s">
        <v>676</v>
      </c>
      <c r="D263" s="601" t="s">
        <v>1366</v>
      </c>
      <c r="E263" s="601" t="s">
        <v>2795</v>
      </c>
      <c r="F263" s="637">
        <v>44727</v>
      </c>
      <c r="G263" s="602">
        <v>-2034.02</v>
      </c>
      <c r="H263" s="602">
        <v>-179298.86</v>
      </c>
      <c r="I263" s="601" t="s">
        <v>20</v>
      </c>
      <c r="J263" s="601" t="s">
        <v>1243</v>
      </c>
      <c r="K263" s="601" t="s">
        <v>1854</v>
      </c>
      <c r="L263" s="601" t="s">
        <v>2796</v>
      </c>
      <c r="M263" s="601" t="s">
        <v>2795</v>
      </c>
      <c r="N263" s="601" t="s">
        <v>290</v>
      </c>
      <c r="O263" s="601" t="s">
        <v>290</v>
      </c>
      <c r="P263" s="601" t="s">
        <v>660</v>
      </c>
      <c r="Q263" s="601" t="s">
        <v>290</v>
      </c>
      <c r="R263" s="601" t="s">
        <v>1168</v>
      </c>
      <c r="S263" s="637"/>
      <c r="T263" s="601" t="s">
        <v>290</v>
      </c>
      <c r="U263" s="637">
        <v>44727</v>
      </c>
      <c r="V263" s="601" t="s">
        <v>677</v>
      </c>
    </row>
    <row r="264" spans="1:22" ht="14.5">
      <c r="A264" s="601" t="s">
        <v>579</v>
      </c>
      <c r="B264" s="601" t="s">
        <v>1163</v>
      </c>
      <c r="C264" s="601" t="s">
        <v>678</v>
      </c>
      <c r="D264" s="601" t="s">
        <v>1366</v>
      </c>
      <c r="E264" s="601" t="s">
        <v>2828</v>
      </c>
      <c r="F264" s="637">
        <v>44728</v>
      </c>
      <c r="G264" s="602">
        <v>-26189.06</v>
      </c>
      <c r="H264" s="602">
        <v>-2308565.64</v>
      </c>
      <c r="I264" s="601" t="s">
        <v>20</v>
      </c>
      <c r="J264" s="601" t="s">
        <v>1243</v>
      </c>
      <c r="K264" s="601" t="s">
        <v>1810</v>
      </c>
      <c r="L264" s="601" t="s">
        <v>2829</v>
      </c>
      <c r="M264" s="601" t="s">
        <v>2828</v>
      </c>
      <c r="N264" s="601" t="s">
        <v>290</v>
      </c>
      <c r="O264" s="601" t="s">
        <v>290</v>
      </c>
      <c r="P264" s="601" t="s">
        <v>660</v>
      </c>
      <c r="Q264" s="601" t="s">
        <v>290</v>
      </c>
      <c r="R264" s="601" t="s">
        <v>1168</v>
      </c>
      <c r="S264" s="637"/>
      <c r="T264" s="601" t="s">
        <v>290</v>
      </c>
      <c r="U264" s="637">
        <v>44728</v>
      </c>
      <c r="V264" s="601" t="s">
        <v>677</v>
      </c>
    </row>
    <row r="265" spans="1:22" ht="14.5">
      <c r="A265" s="601" t="s">
        <v>579</v>
      </c>
      <c r="B265" s="601" t="s">
        <v>693</v>
      </c>
      <c r="C265" s="601" t="s">
        <v>676</v>
      </c>
      <c r="D265" s="601" t="s">
        <v>1366</v>
      </c>
      <c r="E265" s="601" t="s">
        <v>1866</v>
      </c>
      <c r="F265" s="637">
        <v>44658</v>
      </c>
      <c r="G265" s="602">
        <v>-3265.46</v>
      </c>
      <c r="H265" s="602">
        <v>-278380.46999999997</v>
      </c>
      <c r="I265" s="601" t="s">
        <v>20</v>
      </c>
      <c r="J265" s="601" t="s">
        <v>1243</v>
      </c>
      <c r="K265" s="601" t="s">
        <v>1820</v>
      </c>
      <c r="L265" s="601" t="s">
        <v>1867</v>
      </c>
      <c r="M265" s="601" t="s">
        <v>1866</v>
      </c>
      <c r="N265" s="601" t="s">
        <v>290</v>
      </c>
      <c r="O265" s="601" t="s">
        <v>290</v>
      </c>
      <c r="P265" s="601" t="s">
        <v>660</v>
      </c>
      <c r="Q265" s="601" t="s">
        <v>290</v>
      </c>
      <c r="R265" s="601" t="s">
        <v>1168</v>
      </c>
      <c r="S265" s="637">
        <v>44749</v>
      </c>
      <c r="T265" s="601" t="s">
        <v>3827</v>
      </c>
      <c r="U265" s="637">
        <v>44658</v>
      </c>
      <c r="V265" s="601" t="s">
        <v>677</v>
      </c>
    </row>
    <row r="266" spans="1:22" ht="14.5">
      <c r="A266" s="601" t="s">
        <v>579</v>
      </c>
      <c r="B266" s="601" t="s">
        <v>693</v>
      </c>
      <c r="C266" s="601" t="s">
        <v>676</v>
      </c>
      <c r="D266" s="601" t="s">
        <v>1366</v>
      </c>
      <c r="E266" s="601" t="s">
        <v>1862</v>
      </c>
      <c r="F266" s="637">
        <v>44658</v>
      </c>
      <c r="G266" s="602">
        <v>-5053.66</v>
      </c>
      <c r="H266" s="602">
        <v>-430824.52</v>
      </c>
      <c r="I266" s="601" t="s">
        <v>20</v>
      </c>
      <c r="J266" s="601" t="s">
        <v>1243</v>
      </c>
      <c r="K266" s="601" t="s">
        <v>1820</v>
      </c>
      <c r="L266" s="601" t="s">
        <v>1863</v>
      </c>
      <c r="M266" s="601" t="s">
        <v>1862</v>
      </c>
      <c r="N266" s="601" t="s">
        <v>290</v>
      </c>
      <c r="O266" s="601" t="s">
        <v>290</v>
      </c>
      <c r="P266" s="601" t="s">
        <v>660</v>
      </c>
      <c r="Q266" s="601" t="s">
        <v>290</v>
      </c>
      <c r="R266" s="601" t="s">
        <v>1168</v>
      </c>
      <c r="S266" s="637">
        <v>44749</v>
      </c>
      <c r="T266" s="601" t="s">
        <v>3828</v>
      </c>
      <c r="U266" s="637">
        <v>44658</v>
      </c>
      <c r="V266" s="601" t="s">
        <v>677</v>
      </c>
    </row>
    <row r="267" spans="1:22" ht="14.5">
      <c r="A267" s="601" t="s">
        <v>579</v>
      </c>
      <c r="B267" s="601" t="s">
        <v>693</v>
      </c>
      <c r="C267" s="601" t="s">
        <v>676</v>
      </c>
      <c r="D267" s="601" t="s">
        <v>1366</v>
      </c>
      <c r="E267" s="601" t="s">
        <v>1868</v>
      </c>
      <c r="F267" s="637">
        <v>44656</v>
      </c>
      <c r="G267" s="602">
        <v>-13309.45</v>
      </c>
      <c r="H267" s="602">
        <v>-1134630.6100000001</v>
      </c>
      <c r="I267" s="601" t="s">
        <v>20</v>
      </c>
      <c r="J267" s="601" t="s">
        <v>1243</v>
      </c>
      <c r="K267" s="601" t="s">
        <v>1820</v>
      </c>
      <c r="L267" s="601" t="s">
        <v>1869</v>
      </c>
      <c r="M267" s="601" t="s">
        <v>1868</v>
      </c>
      <c r="N267" s="601" t="s">
        <v>290</v>
      </c>
      <c r="O267" s="601" t="s">
        <v>290</v>
      </c>
      <c r="P267" s="601" t="s">
        <v>660</v>
      </c>
      <c r="Q267" s="601" t="s">
        <v>290</v>
      </c>
      <c r="R267" s="601" t="s">
        <v>1168</v>
      </c>
      <c r="S267" s="637">
        <v>44749</v>
      </c>
      <c r="T267" s="601" t="s">
        <v>3829</v>
      </c>
      <c r="U267" s="637">
        <v>44656</v>
      </c>
      <c r="V267" s="601" t="s">
        <v>677</v>
      </c>
    </row>
    <row r="268" spans="1:22" ht="14.5">
      <c r="A268" s="601" t="s">
        <v>579</v>
      </c>
      <c r="B268" s="601" t="s">
        <v>693</v>
      </c>
      <c r="C268" s="601" t="s">
        <v>678</v>
      </c>
      <c r="D268" s="601" t="s">
        <v>1366</v>
      </c>
      <c r="E268" s="601" t="s">
        <v>1890</v>
      </c>
      <c r="F268" s="637">
        <v>44672</v>
      </c>
      <c r="G268" s="602">
        <v>-3444</v>
      </c>
      <c r="H268" s="602">
        <v>-293601</v>
      </c>
      <c r="I268" s="601" t="s">
        <v>20</v>
      </c>
      <c r="J268" s="601" t="s">
        <v>1244</v>
      </c>
      <c r="K268" s="601" t="s">
        <v>1891</v>
      </c>
      <c r="L268" s="601" t="s">
        <v>1891</v>
      </c>
      <c r="M268" s="601" t="s">
        <v>1890</v>
      </c>
      <c r="N268" s="601" t="s">
        <v>290</v>
      </c>
      <c r="O268" s="601" t="s">
        <v>290</v>
      </c>
      <c r="P268" s="601" t="s">
        <v>667</v>
      </c>
      <c r="Q268" s="601" t="s">
        <v>290</v>
      </c>
      <c r="R268" s="601" t="s">
        <v>1168</v>
      </c>
      <c r="S268" s="637"/>
      <c r="T268" s="601" t="s">
        <v>290</v>
      </c>
      <c r="U268" s="637">
        <v>44657</v>
      </c>
      <c r="V268" s="601" t="s">
        <v>290</v>
      </c>
    </row>
    <row r="269" spans="1:22" ht="14.5">
      <c r="A269" s="601" t="s">
        <v>579</v>
      </c>
      <c r="B269" s="601" t="s">
        <v>693</v>
      </c>
      <c r="C269" s="601" t="s">
        <v>678</v>
      </c>
      <c r="D269" s="601" t="s">
        <v>1366</v>
      </c>
      <c r="E269" s="601" t="s">
        <v>2834</v>
      </c>
      <c r="F269" s="637">
        <v>44705</v>
      </c>
      <c r="G269" s="602">
        <v>-794.98</v>
      </c>
      <c r="H269" s="602">
        <v>-67970.789999999994</v>
      </c>
      <c r="I269" s="601" t="s">
        <v>20</v>
      </c>
      <c r="J269" s="601" t="s">
        <v>1244</v>
      </c>
      <c r="K269" s="601" t="s">
        <v>2835</v>
      </c>
      <c r="L269" s="601" t="s">
        <v>2835</v>
      </c>
      <c r="M269" s="601" t="s">
        <v>2834</v>
      </c>
      <c r="N269" s="601" t="s">
        <v>290</v>
      </c>
      <c r="O269" s="601" t="s">
        <v>290</v>
      </c>
      <c r="P269" s="601" t="s">
        <v>667</v>
      </c>
      <c r="Q269" s="601" t="s">
        <v>290</v>
      </c>
      <c r="R269" s="601" t="s">
        <v>1168</v>
      </c>
      <c r="S269" s="637"/>
      <c r="T269" s="601" t="s">
        <v>290</v>
      </c>
      <c r="U269" s="637">
        <v>44699</v>
      </c>
      <c r="V269" s="601" t="s">
        <v>290</v>
      </c>
    </row>
    <row r="270" spans="1:22" ht="14.5">
      <c r="A270" s="601" t="s">
        <v>579</v>
      </c>
      <c r="B270" s="601" t="s">
        <v>693</v>
      </c>
      <c r="C270" s="601" t="s">
        <v>678</v>
      </c>
      <c r="D270" s="601" t="s">
        <v>1366</v>
      </c>
      <c r="E270" s="601" t="s">
        <v>2832</v>
      </c>
      <c r="F270" s="637">
        <v>44705</v>
      </c>
      <c r="G270" s="602">
        <v>-1385.74</v>
      </c>
      <c r="H270" s="602">
        <v>-118480.77</v>
      </c>
      <c r="I270" s="601" t="s">
        <v>20</v>
      </c>
      <c r="J270" s="601" t="s">
        <v>1244</v>
      </c>
      <c r="K270" s="601" t="s">
        <v>2833</v>
      </c>
      <c r="L270" s="601" t="s">
        <v>2833</v>
      </c>
      <c r="M270" s="601" t="s">
        <v>2832</v>
      </c>
      <c r="N270" s="601" t="s">
        <v>290</v>
      </c>
      <c r="O270" s="601" t="s">
        <v>290</v>
      </c>
      <c r="P270" s="601" t="s">
        <v>667</v>
      </c>
      <c r="Q270" s="601" t="s">
        <v>290</v>
      </c>
      <c r="R270" s="601" t="s">
        <v>1168</v>
      </c>
      <c r="S270" s="637"/>
      <c r="T270" s="601" t="s">
        <v>290</v>
      </c>
      <c r="U270" s="637">
        <v>44699</v>
      </c>
      <c r="V270" s="601" t="s">
        <v>290</v>
      </c>
    </row>
    <row r="271" spans="1:22" ht="14.5">
      <c r="A271" s="601" t="s">
        <v>579</v>
      </c>
      <c r="B271" s="601" t="s">
        <v>693</v>
      </c>
      <c r="C271" s="601" t="s">
        <v>678</v>
      </c>
      <c r="D271" s="601" t="s">
        <v>1366</v>
      </c>
      <c r="E271" s="601" t="s">
        <v>2830</v>
      </c>
      <c r="F271" s="637">
        <v>44705</v>
      </c>
      <c r="G271" s="602">
        <v>-16325.09</v>
      </c>
      <c r="H271" s="602">
        <v>-1395795.2</v>
      </c>
      <c r="I271" s="601" t="s">
        <v>20</v>
      </c>
      <c r="J271" s="601" t="s">
        <v>1244</v>
      </c>
      <c r="K271" s="601" t="s">
        <v>2831</v>
      </c>
      <c r="L271" s="601" t="s">
        <v>2831</v>
      </c>
      <c r="M271" s="601" t="s">
        <v>2830</v>
      </c>
      <c r="N271" s="601" t="s">
        <v>290</v>
      </c>
      <c r="O271" s="601" t="s">
        <v>290</v>
      </c>
      <c r="P271" s="601" t="s">
        <v>667</v>
      </c>
      <c r="Q271" s="601" t="s">
        <v>290</v>
      </c>
      <c r="R271" s="601" t="s">
        <v>1168</v>
      </c>
      <c r="S271" s="637"/>
      <c r="T271" s="601" t="s">
        <v>290</v>
      </c>
      <c r="U271" s="637">
        <v>44668</v>
      </c>
      <c r="V271" s="601" t="s">
        <v>290</v>
      </c>
    </row>
    <row r="272" spans="1:22" ht="14.5">
      <c r="A272" s="601" t="s">
        <v>579</v>
      </c>
      <c r="B272" s="601" t="s">
        <v>693</v>
      </c>
      <c r="C272" s="601" t="s">
        <v>678</v>
      </c>
      <c r="D272" s="601" t="s">
        <v>1366</v>
      </c>
      <c r="E272" s="601" t="s">
        <v>1872</v>
      </c>
      <c r="F272" s="637">
        <v>44629</v>
      </c>
      <c r="G272" s="602">
        <v>-1498.84</v>
      </c>
      <c r="H272" s="602">
        <v>-127476.34</v>
      </c>
      <c r="I272" s="601" t="s">
        <v>20</v>
      </c>
      <c r="J272" s="601" t="s">
        <v>1244</v>
      </c>
      <c r="K272" s="601" t="s">
        <v>1873</v>
      </c>
      <c r="L272" s="601" t="s">
        <v>1873</v>
      </c>
      <c r="M272" s="601" t="s">
        <v>1872</v>
      </c>
      <c r="N272" s="601" t="s">
        <v>290</v>
      </c>
      <c r="O272" s="601" t="s">
        <v>290</v>
      </c>
      <c r="P272" s="601" t="s">
        <v>667</v>
      </c>
      <c r="Q272" s="601" t="s">
        <v>290</v>
      </c>
      <c r="R272" s="601" t="s">
        <v>1168</v>
      </c>
      <c r="S272" s="637">
        <v>44745</v>
      </c>
      <c r="T272" s="601" t="s">
        <v>3830</v>
      </c>
      <c r="U272" s="637">
        <v>44622</v>
      </c>
      <c r="V272" s="601" t="s">
        <v>290</v>
      </c>
    </row>
    <row r="273" spans="1:22" ht="14.5">
      <c r="A273" s="601" t="s">
        <v>579</v>
      </c>
      <c r="B273" s="601" t="s">
        <v>693</v>
      </c>
      <c r="C273" s="601" t="s">
        <v>678</v>
      </c>
      <c r="D273" s="601" t="s">
        <v>1366</v>
      </c>
      <c r="E273" s="601" t="s">
        <v>1874</v>
      </c>
      <c r="F273" s="637">
        <v>44633</v>
      </c>
      <c r="G273" s="602">
        <v>-1529.85</v>
      </c>
      <c r="H273" s="602">
        <v>-130113.74</v>
      </c>
      <c r="I273" s="601" t="s">
        <v>20</v>
      </c>
      <c r="J273" s="601" t="s">
        <v>1244</v>
      </c>
      <c r="K273" s="601" t="s">
        <v>1875</v>
      </c>
      <c r="L273" s="601" t="s">
        <v>1875</v>
      </c>
      <c r="M273" s="601" t="s">
        <v>1874</v>
      </c>
      <c r="N273" s="601" t="s">
        <v>290</v>
      </c>
      <c r="O273" s="601" t="s">
        <v>290</v>
      </c>
      <c r="P273" s="601" t="s">
        <v>667</v>
      </c>
      <c r="Q273" s="601" t="s">
        <v>290</v>
      </c>
      <c r="R273" s="601" t="s">
        <v>1168</v>
      </c>
      <c r="S273" s="637">
        <v>44745</v>
      </c>
      <c r="T273" s="601" t="s">
        <v>3831</v>
      </c>
      <c r="U273" s="637">
        <v>44628</v>
      </c>
      <c r="V273" s="601" t="s">
        <v>290</v>
      </c>
    </row>
    <row r="274" spans="1:22" ht="14.5">
      <c r="A274" s="601" t="s">
        <v>579</v>
      </c>
      <c r="B274" s="601" t="s">
        <v>693</v>
      </c>
      <c r="C274" s="601" t="s">
        <v>678</v>
      </c>
      <c r="D274" s="601" t="s">
        <v>1366</v>
      </c>
      <c r="E274" s="601" t="s">
        <v>1876</v>
      </c>
      <c r="F274" s="637">
        <v>44633</v>
      </c>
      <c r="G274" s="602">
        <v>-20072.14</v>
      </c>
      <c r="H274" s="602">
        <v>-1707135.51</v>
      </c>
      <c r="I274" s="601" t="s">
        <v>20</v>
      </c>
      <c r="J274" s="601" t="s">
        <v>1244</v>
      </c>
      <c r="K274" s="601" t="s">
        <v>1877</v>
      </c>
      <c r="L274" s="601" t="s">
        <v>1877</v>
      </c>
      <c r="M274" s="601" t="s">
        <v>1876</v>
      </c>
      <c r="N274" s="601" t="s">
        <v>290</v>
      </c>
      <c r="O274" s="601" t="s">
        <v>290</v>
      </c>
      <c r="P274" s="601" t="s">
        <v>667</v>
      </c>
      <c r="Q274" s="601" t="s">
        <v>290</v>
      </c>
      <c r="R274" s="601" t="s">
        <v>1168</v>
      </c>
      <c r="S274" s="637">
        <v>44746</v>
      </c>
      <c r="T274" s="601" t="s">
        <v>3832</v>
      </c>
      <c r="U274" s="637">
        <v>44628</v>
      </c>
      <c r="V274" s="601" t="s">
        <v>290</v>
      </c>
    </row>
    <row r="275" spans="1:22" ht="14.5">
      <c r="A275" s="601" t="s">
        <v>579</v>
      </c>
      <c r="B275" s="601" t="s">
        <v>693</v>
      </c>
      <c r="C275" s="601" t="s">
        <v>678</v>
      </c>
      <c r="D275" s="601" t="s">
        <v>1366</v>
      </c>
      <c r="E275" s="601" t="s">
        <v>1878</v>
      </c>
      <c r="F275" s="637">
        <v>44636</v>
      </c>
      <c r="G275" s="602">
        <v>-8142.96</v>
      </c>
      <c r="H275" s="602">
        <v>-692558.75</v>
      </c>
      <c r="I275" s="601" t="s">
        <v>20</v>
      </c>
      <c r="J275" s="601" t="s">
        <v>1244</v>
      </c>
      <c r="K275" s="601" t="s">
        <v>1879</v>
      </c>
      <c r="L275" s="601" t="s">
        <v>1879</v>
      </c>
      <c r="M275" s="601" t="s">
        <v>1878</v>
      </c>
      <c r="N275" s="601" t="s">
        <v>290</v>
      </c>
      <c r="O275" s="601" t="s">
        <v>290</v>
      </c>
      <c r="P275" s="601" t="s">
        <v>667</v>
      </c>
      <c r="Q275" s="601" t="s">
        <v>290</v>
      </c>
      <c r="R275" s="601" t="s">
        <v>1168</v>
      </c>
      <c r="S275" s="637">
        <v>44759</v>
      </c>
      <c r="T275" s="601" t="s">
        <v>4020</v>
      </c>
      <c r="U275" s="637">
        <v>44636</v>
      </c>
      <c r="V275" s="601" t="s">
        <v>290</v>
      </c>
    </row>
    <row r="276" spans="1:22" ht="14.5">
      <c r="A276" s="601" t="s">
        <v>579</v>
      </c>
      <c r="B276" s="601" t="s">
        <v>693</v>
      </c>
      <c r="C276" s="601" t="s">
        <v>678</v>
      </c>
      <c r="D276" s="601" t="s">
        <v>1366</v>
      </c>
      <c r="E276" s="601" t="s">
        <v>1880</v>
      </c>
      <c r="F276" s="637">
        <v>44647</v>
      </c>
      <c r="G276" s="602">
        <v>-5185.43</v>
      </c>
      <c r="H276" s="602">
        <v>-441020.82</v>
      </c>
      <c r="I276" s="601" t="s">
        <v>20</v>
      </c>
      <c r="J276" s="601" t="s">
        <v>1244</v>
      </c>
      <c r="K276" s="601" t="s">
        <v>1881</v>
      </c>
      <c r="L276" s="601" t="s">
        <v>1881</v>
      </c>
      <c r="M276" s="601" t="s">
        <v>1880</v>
      </c>
      <c r="N276" s="601" t="s">
        <v>290</v>
      </c>
      <c r="O276" s="601" t="s">
        <v>290</v>
      </c>
      <c r="P276" s="601" t="s">
        <v>667</v>
      </c>
      <c r="Q276" s="601" t="s">
        <v>290</v>
      </c>
      <c r="R276" s="601" t="s">
        <v>1168</v>
      </c>
      <c r="S276" s="637">
        <v>44759</v>
      </c>
      <c r="T276" s="601" t="s">
        <v>4021</v>
      </c>
      <c r="U276" s="637">
        <v>44636</v>
      </c>
      <c r="V276" s="601" t="s">
        <v>290</v>
      </c>
    </row>
    <row r="277" spans="1:22" ht="14.5">
      <c r="A277" s="601" t="s">
        <v>579</v>
      </c>
      <c r="B277" s="601" t="s">
        <v>693</v>
      </c>
      <c r="C277" s="601" t="s">
        <v>678</v>
      </c>
      <c r="D277" s="601" t="s">
        <v>1366</v>
      </c>
      <c r="E277" s="601" t="s">
        <v>1882</v>
      </c>
      <c r="F277" s="637">
        <v>44642</v>
      </c>
      <c r="G277" s="602">
        <v>-162.34</v>
      </c>
      <c r="H277" s="602">
        <v>-13807.02</v>
      </c>
      <c r="I277" s="601" t="s">
        <v>20</v>
      </c>
      <c r="J277" s="601" t="s">
        <v>1244</v>
      </c>
      <c r="K277" s="601" t="s">
        <v>1883</v>
      </c>
      <c r="L277" s="601" t="s">
        <v>1883</v>
      </c>
      <c r="M277" s="601" t="s">
        <v>1882</v>
      </c>
      <c r="N277" s="601" t="s">
        <v>290</v>
      </c>
      <c r="O277" s="601" t="s">
        <v>290</v>
      </c>
      <c r="P277" s="601" t="s">
        <v>667</v>
      </c>
      <c r="Q277" s="601" t="s">
        <v>290</v>
      </c>
      <c r="R277" s="601" t="s">
        <v>1168</v>
      </c>
      <c r="S277" s="637">
        <v>44759</v>
      </c>
      <c r="T277" s="601" t="s">
        <v>4022</v>
      </c>
      <c r="U277" s="637">
        <v>44642</v>
      </c>
      <c r="V277" s="601" t="s">
        <v>290</v>
      </c>
    </row>
    <row r="278" spans="1:22" ht="14.5">
      <c r="A278" s="601" t="s">
        <v>579</v>
      </c>
      <c r="B278" s="601" t="s">
        <v>693</v>
      </c>
      <c r="C278" s="601" t="s">
        <v>678</v>
      </c>
      <c r="D278" s="601" t="s">
        <v>1366</v>
      </c>
      <c r="E278" s="601" t="s">
        <v>1886</v>
      </c>
      <c r="F278" s="637">
        <v>44643</v>
      </c>
      <c r="G278" s="602">
        <v>-1062.83</v>
      </c>
      <c r="H278" s="602">
        <v>-90393.69</v>
      </c>
      <c r="I278" s="601" t="s">
        <v>20</v>
      </c>
      <c r="J278" s="601" t="s">
        <v>1244</v>
      </c>
      <c r="K278" s="601" t="s">
        <v>1887</v>
      </c>
      <c r="L278" s="601" t="s">
        <v>1887</v>
      </c>
      <c r="M278" s="601" t="s">
        <v>1886</v>
      </c>
      <c r="N278" s="601" t="s">
        <v>290</v>
      </c>
      <c r="O278" s="601" t="s">
        <v>290</v>
      </c>
      <c r="P278" s="601" t="s">
        <v>667</v>
      </c>
      <c r="Q278" s="601" t="s">
        <v>290</v>
      </c>
      <c r="R278" s="601" t="s">
        <v>1168</v>
      </c>
      <c r="S278" s="637">
        <v>44759</v>
      </c>
      <c r="T278" s="601" t="s">
        <v>4023</v>
      </c>
      <c r="U278" s="637">
        <v>44643</v>
      </c>
      <c r="V278" s="601" t="s">
        <v>290</v>
      </c>
    </row>
    <row r="279" spans="1:22" ht="14.5">
      <c r="A279" s="601" t="s">
        <v>579</v>
      </c>
      <c r="B279" s="601" t="s">
        <v>693</v>
      </c>
      <c r="C279" s="601" t="s">
        <v>678</v>
      </c>
      <c r="D279" s="601" t="s">
        <v>1366</v>
      </c>
      <c r="E279" s="601" t="s">
        <v>1888</v>
      </c>
      <c r="F279" s="637">
        <v>44642</v>
      </c>
      <c r="G279" s="602">
        <v>-5314.83</v>
      </c>
      <c r="H279" s="602">
        <v>-452026.29</v>
      </c>
      <c r="I279" s="601" t="s">
        <v>20</v>
      </c>
      <c r="J279" s="601" t="s">
        <v>1244</v>
      </c>
      <c r="K279" s="601" t="s">
        <v>1887</v>
      </c>
      <c r="L279" s="601" t="s">
        <v>1889</v>
      </c>
      <c r="M279" s="601" t="s">
        <v>1888</v>
      </c>
      <c r="N279" s="601" t="s">
        <v>290</v>
      </c>
      <c r="O279" s="601" t="s">
        <v>290</v>
      </c>
      <c r="P279" s="601" t="s">
        <v>667</v>
      </c>
      <c r="Q279" s="601" t="s">
        <v>290</v>
      </c>
      <c r="R279" s="601" t="s">
        <v>1168</v>
      </c>
      <c r="S279" s="637">
        <v>44759</v>
      </c>
      <c r="T279" s="601" t="s">
        <v>4024</v>
      </c>
      <c r="U279" s="637">
        <v>44642</v>
      </c>
      <c r="V279" s="601" t="s">
        <v>290</v>
      </c>
    </row>
    <row r="280" spans="1:22" ht="14.5">
      <c r="A280" s="601" t="s">
        <v>579</v>
      </c>
      <c r="B280" s="601" t="s">
        <v>693</v>
      </c>
      <c r="C280" s="601" t="s">
        <v>678</v>
      </c>
      <c r="D280" s="601" t="s">
        <v>1366</v>
      </c>
      <c r="E280" s="601" t="s">
        <v>1884</v>
      </c>
      <c r="F280" s="637">
        <v>44649</v>
      </c>
      <c r="G280" s="602">
        <v>-1961.06</v>
      </c>
      <c r="H280" s="602">
        <v>-166788.15</v>
      </c>
      <c r="I280" s="601" t="s">
        <v>20</v>
      </c>
      <c r="J280" s="601" t="s">
        <v>1244</v>
      </c>
      <c r="K280" s="601" t="s">
        <v>1885</v>
      </c>
      <c r="L280" s="601" t="s">
        <v>1885</v>
      </c>
      <c r="M280" s="601" t="s">
        <v>1884</v>
      </c>
      <c r="N280" s="601" t="s">
        <v>290</v>
      </c>
      <c r="O280" s="601" t="s">
        <v>290</v>
      </c>
      <c r="P280" s="601" t="s">
        <v>667</v>
      </c>
      <c r="Q280" s="601" t="s">
        <v>290</v>
      </c>
      <c r="R280" s="601" t="s">
        <v>1168</v>
      </c>
      <c r="S280" s="637">
        <v>44759</v>
      </c>
      <c r="T280" s="601" t="s">
        <v>4025</v>
      </c>
      <c r="U280" s="637">
        <v>44643</v>
      </c>
      <c r="V280" s="601" t="s">
        <v>290</v>
      </c>
    </row>
    <row r="281" spans="1:22" ht="14.5">
      <c r="A281" s="601" t="s">
        <v>579</v>
      </c>
      <c r="B281" s="601" t="s">
        <v>693</v>
      </c>
      <c r="C281" s="601" t="s">
        <v>678</v>
      </c>
      <c r="D281" s="601" t="s">
        <v>1366</v>
      </c>
      <c r="E281" s="601" t="s">
        <v>2839</v>
      </c>
      <c r="F281" s="637">
        <v>44700</v>
      </c>
      <c r="G281" s="602">
        <v>-1087.8599999999999</v>
      </c>
      <c r="H281" s="602">
        <v>-93012.03</v>
      </c>
      <c r="I281" s="601" t="s">
        <v>20</v>
      </c>
      <c r="J281" s="601" t="s">
        <v>2837</v>
      </c>
      <c r="K281" s="601" t="s">
        <v>2840</v>
      </c>
      <c r="L281" s="601" t="s">
        <v>2840</v>
      </c>
      <c r="M281" s="601" t="s">
        <v>2839</v>
      </c>
      <c r="N281" s="601" t="s">
        <v>290</v>
      </c>
      <c r="O281" s="601" t="s">
        <v>290</v>
      </c>
      <c r="P281" s="601" t="s">
        <v>667</v>
      </c>
      <c r="Q281" s="601" t="s">
        <v>290</v>
      </c>
      <c r="R281" s="601" t="s">
        <v>1168</v>
      </c>
      <c r="S281" s="637"/>
      <c r="T281" s="601" t="s">
        <v>290</v>
      </c>
      <c r="U281" s="637">
        <v>44663</v>
      </c>
      <c r="V281" s="601" t="s">
        <v>290</v>
      </c>
    </row>
    <row r="282" spans="1:22" ht="14.5">
      <c r="A282" s="601" t="s">
        <v>579</v>
      </c>
      <c r="B282" s="601" t="s">
        <v>693</v>
      </c>
      <c r="C282" s="601" t="s">
        <v>678</v>
      </c>
      <c r="D282" s="601" t="s">
        <v>1366</v>
      </c>
      <c r="E282" s="601" t="s">
        <v>2836</v>
      </c>
      <c r="F282" s="637">
        <v>44700</v>
      </c>
      <c r="G282" s="602">
        <v>-18086.21</v>
      </c>
      <c r="H282" s="602">
        <v>-1546370.96</v>
      </c>
      <c r="I282" s="601" t="s">
        <v>20</v>
      </c>
      <c r="J282" s="601" t="s">
        <v>2837</v>
      </c>
      <c r="K282" s="601" t="s">
        <v>2838</v>
      </c>
      <c r="L282" s="601" t="s">
        <v>2838</v>
      </c>
      <c r="M282" s="601" t="s">
        <v>2836</v>
      </c>
      <c r="N282" s="601" t="s">
        <v>290</v>
      </c>
      <c r="O282" s="601" t="s">
        <v>290</v>
      </c>
      <c r="P282" s="601" t="s">
        <v>667</v>
      </c>
      <c r="Q282" s="601" t="s">
        <v>290</v>
      </c>
      <c r="R282" s="601" t="s">
        <v>1168</v>
      </c>
      <c r="S282" s="637"/>
      <c r="T282" s="601" t="s">
        <v>290</v>
      </c>
      <c r="U282" s="637">
        <v>44693</v>
      </c>
      <c r="V282" s="601" t="s">
        <v>290</v>
      </c>
    </row>
    <row r="283" spans="1:22" ht="14.5">
      <c r="A283" s="601" t="s">
        <v>579</v>
      </c>
      <c r="B283" s="601" t="s">
        <v>693</v>
      </c>
      <c r="C283" s="601" t="s">
        <v>678</v>
      </c>
      <c r="D283" s="601" t="s">
        <v>1366</v>
      </c>
      <c r="E283" s="601" t="s">
        <v>2841</v>
      </c>
      <c r="F283" s="637">
        <v>44700</v>
      </c>
      <c r="G283" s="602">
        <v>-9506.35</v>
      </c>
      <c r="H283" s="602">
        <v>-812792.93</v>
      </c>
      <c r="I283" s="601" t="s">
        <v>20</v>
      </c>
      <c r="J283" s="601" t="s">
        <v>2837</v>
      </c>
      <c r="K283" s="601" t="s">
        <v>2842</v>
      </c>
      <c r="L283" s="601" t="s">
        <v>2843</v>
      </c>
      <c r="M283" s="601" t="s">
        <v>2841</v>
      </c>
      <c r="N283" s="601" t="s">
        <v>290</v>
      </c>
      <c r="O283" s="601" t="s">
        <v>290</v>
      </c>
      <c r="P283" s="601" t="s">
        <v>667</v>
      </c>
      <c r="Q283" s="601" t="s">
        <v>290</v>
      </c>
      <c r="R283" s="601" t="s">
        <v>1168</v>
      </c>
      <c r="S283" s="637"/>
      <c r="T283" s="601" t="s">
        <v>290</v>
      </c>
      <c r="U283" s="637">
        <v>44693</v>
      </c>
      <c r="V283" s="601" t="s">
        <v>290</v>
      </c>
    </row>
    <row r="284" spans="1:22" ht="14.5">
      <c r="A284" s="601" t="s">
        <v>579</v>
      </c>
      <c r="B284" s="601" t="s">
        <v>693</v>
      </c>
      <c r="C284" s="601" t="s">
        <v>678</v>
      </c>
      <c r="D284" s="601" t="s">
        <v>1366</v>
      </c>
      <c r="E284" s="601" t="s">
        <v>1892</v>
      </c>
      <c r="F284" s="637">
        <v>44656</v>
      </c>
      <c r="G284" s="602">
        <v>-17691.22</v>
      </c>
      <c r="H284" s="602">
        <v>-1508176.51</v>
      </c>
      <c r="I284" s="601" t="s">
        <v>20</v>
      </c>
      <c r="J284" s="601" t="s">
        <v>1238</v>
      </c>
      <c r="K284" s="601" t="s">
        <v>1893</v>
      </c>
      <c r="L284" s="601" t="s">
        <v>1893</v>
      </c>
      <c r="M284" s="601" t="s">
        <v>1892</v>
      </c>
      <c r="N284" s="601" t="s">
        <v>290</v>
      </c>
      <c r="O284" s="601" t="s">
        <v>290</v>
      </c>
      <c r="P284" s="601" t="s">
        <v>667</v>
      </c>
      <c r="Q284" s="601" t="s">
        <v>290</v>
      </c>
      <c r="R284" s="601" t="s">
        <v>1168</v>
      </c>
      <c r="S284" s="637"/>
      <c r="T284" s="601" t="s">
        <v>290</v>
      </c>
      <c r="U284" s="637">
        <v>44650</v>
      </c>
      <c r="V284" s="601" t="s">
        <v>290</v>
      </c>
    </row>
    <row r="285" spans="1:22" ht="14.5">
      <c r="A285" s="601" t="s">
        <v>579</v>
      </c>
      <c r="B285" s="601" t="s">
        <v>693</v>
      </c>
      <c r="C285" s="601" t="s">
        <v>678</v>
      </c>
      <c r="D285" s="601" t="s">
        <v>1366</v>
      </c>
      <c r="E285" s="601" t="s">
        <v>1896</v>
      </c>
      <c r="F285" s="637">
        <v>44657</v>
      </c>
      <c r="G285" s="602">
        <v>-18236.060000000001</v>
      </c>
      <c r="H285" s="602">
        <v>-1554624.12</v>
      </c>
      <c r="I285" s="601" t="s">
        <v>20</v>
      </c>
      <c r="J285" s="601" t="s">
        <v>1238</v>
      </c>
      <c r="K285" s="601" t="s">
        <v>1897</v>
      </c>
      <c r="L285" s="601" t="s">
        <v>1897</v>
      </c>
      <c r="M285" s="601" t="s">
        <v>1896</v>
      </c>
      <c r="N285" s="601" t="s">
        <v>290</v>
      </c>
      <c r="O285" s="601" t="s">
        <v>290</v>
      </c>
      <c r="P285" s="601" t="s">
        <v>667</v>
      </c>
      <c r="Q285" s="601" t="s">
        <v>290</v>
      </c>
      <c r="R285" s="601" t="s">
        <v>1168</v>
      </c>
      <c r="S285" s="637"/>
      <c r="T285" s="601" t="s">
        <v>290</v>
      </c>
      <c r="U285" s="637">
        <v>44657</v>
      </c>
      <c r="V285" s="601" t="s">
        <v>290</v>
      </c>
    </row>
    <row r="286" spans="1:22" ht="14.5">
      <c r="A286" s="601" t="s">
        <v>579</v>
      </c>
      <c r="B286" s="601" t="s">
        <v>693</v>
      </c>
      <c r="C286" s="601" t="s">
        <v>678</v>
      </c>
      <c r="D286" s="601" t="s">
        <v>1366</v>
      </c>
      <c r="E286" s="601" t="s">
        <v>1894</v>
      </c>
      <c r="F286" s="637">
        <v>44664</v>
      </c>
      <c r="G286" s="602">
        <v>-11521.21</v>
      </c>
      <c r="H286" s="602">
        <v>-982183.15</v>
      </c>
      <c r="I286" s="601" t="s">
        <v>20</v>
      </c>
      <c r="J286" s="601" t="s">
        <v>1238</v>
      </c>
      <c r="K286" s="601" t="s">
        <v>1895</v>
      </c>
      <c r="L286" s="601" t="s">
        <v>1895</v>
      </c>
      <c r="M286" s="601" t="s">
        <v>1894</v>
      </c>
      <c r="N286" s="601" t="s">
        <v>290</v>
      </c>
      <c r="O286" s="601" t="s">
        <v>290</v>
      </c>
      <c r="P286" s="601" t="s">
        <v>667</v>
      </c>
      <c r="Q286" s="601" t="s">
        <v>290</v>
      </c>
      <c r="R286" s="601" t="s">
        <v>1168</v>
      </c>
      <c r="S286" s="637"/>
      <c r="T286" s="601" t="s">
        <v>290</v>
      </c>
      <c r="U286" s="637">
        <v>44656</v>
      </c>
      <c r="V286" s="601" t="s">
        <v>290</v>
      </c>
    </row>
    <row r="287" spans="1:22" ht="14.5">
      <c r="A287" s="601" t="s">
        <v>579</v>
      </c>
      <c r="B287" s="601" t="s">
        <v>693</v>
      </c>
      <c r="C287" s="601" t="s">
        <v>678</v>
      </c>
      <c r="D287" s="601" t="s">
        <v>1366</v>
      </c>
      <c r="E287" s="601" t="s">
        <v>1900</v>
      </c>
      <c r="F287" s="637">
        <v>44669</v>
      </c>
      <c r="G287" s="602">
        <v>-10654.03</v>
      </c>
      <c r="H287" s="602">
        <v>-908256.06</v>
      </c>
      <c r="I287" s="601" t="s">
        <v>20</v>
      </c>
      <c r="J287" s="601" t="s">
        <v>1238</v>
      </c>
      <c r="K287" s="601" t="s">
        <v>1901</v>
      </c>
      <c r="L287" s="601" t="s">
        <v>1901</v>
      </c>
      <c r="M287" s="601" t="s">
        <v>1900</v>
      </c>
      <c r="N287" s="601" t="s">
        <v>290</v>
      </c>
      <c r="O287" s="601" t="s">
        <v>290</v>
      </c>
      <c r="P287" s="601" t="s">
        <v>667</v>
      </c>
      <c r="Q287" s="601" t="s">
        <v>290</v>
      </c>
      <c r="R287" s="601" t="s">
        <v>1168</v>
      </c>
      <c r="S287" s="637"/>
      <c r="T287" s="601" t="s">
        <v>290</v>
      </c>
      <c r="U287" s="637">
        <v>44664</v>
      </c>
      <c r="V287" s="601" t="s">
        <v>290</v>
      </c>
    </row>
    <row r="288" spans="1:22" ht="14.5">
      <c r="A288" s="601" t="s">
        <v>579</v>
      </c>
      <c r="B288" s="601" t="s">
        <v>693</v>
      </c>
      <c r="C288" s="601" t="s">
        <v>678</v>
      </c>
      <c r="D288" s="601" t="s">
        <v>1366</v>
      </c>
      <c r="E288" s="601" t="s">
        <v>1898</v>
      </c>
      <c r="F288" s="637">
        <v>44669</v>
      </c>
      <c r="G288" s="602">
        <v>-17271.5</v>
      </c>
      <c r="H288" s="602">
        <v>-1472395.38</v>
      </c>
      <c r="I288" s="601" t="s">
        <v>20</v>
      </c>
      <c r="J288" s="601" t="s">
        <v>1238</v>
      </c>
      <c r="K288" s="601" t="s">
        <v>1899</v>
      </c>
      <c r="L288" s="601" t="s">
        <v>1899</v>
      </c>
      <c r="M288" s="601" t="s">
        <v>1898</v>
      </c>
      <c r="N288" s="601" t="s">
        <v>290</v>
      </c>
      <c r="O288" s="601" t="s">
        <v>290</v>
      </c>
      <c r="P288" s="601" t="s">
        <v>667</v>
      </c>
      <c r="Q288" s="601" t="s">
        <v>290</v>
      </c>
      <c r="R288" s="601" t="s">
        <v>1168</v>
      </c>
      <c r="S288" s="637"/>
      <c r="T288" s="601" t="s">
        <v>290</v>
      </c>
      <c r="U288" s="637">
        <v>44664</v>
      </c>
      <c r="V288" s="601" t="s">
        <v>290</v>
      </c>
    </row>
    <row r="289" spans="1:22" ht="14.5">
      <c r="A289" s="601" t="s">
        <v>579</v>
      </c>
      <c r="B289" s="601" t="s">
        <v>693</v>
      </c>
      <c r="C289" s="601" t="s">
        <v>678</v>
      </c>
      <c r="D289" s="601" t="s">
        <v>1366</v>
      </c>
      <c r="E289" s="601" t="s">
        <v>1902</v>
      </c>
      <c r="F289" s="637">
        <v>44675</v>
      </c>
      <c r="G289" s="602">
        <v>-3022.8</v>
      </c>
      <c r="H289" s="602">
        <v>-257693.7</v>
      </c>
      <c r="I289" s="601" t="s">
        <v>20</v>
      </c>
      <c r="J289" s="601" t="s">
        <v>1238</v>
      </c>
      <c r="K289" s="601" t="s">
        <v>1903</v>
      </c>
      <c r="L289" s="601" t="s">
        <v>1904</v>
      </c>
      <c r="M289" s="601" t="s">
        <v>1902</v>
      </c>
      <c r="N289" s="601" t="s">
        <v>290</v>
      </c>
      <c r="O289" s="601" t="s">
        <v>290</v>
      </c>
      <c r="P289" s="601" t="s">
        <v>1407</v>
      </c>
      <c r="Q289" s="601" t="s">
        <v>290</v>
      </c>
      <c r="R289" s="601" t="s">
        <v>1168</v>
      </c>
      <c r="S289" s="637"/>
      <c r="T289" s="601" t="s">
        <v>290</v>
      </c>
      <c r="U289" s="637">
        <v>44671</v>
      </c>
      <c r="V289" s="601" t="s">
        <v>290</v>
      </c>
    </row>
    <row r="290" spans="1:22" ht="14.5">
      <c r="A290" s="601" t="s">
        <v>579</v>
      </c>
      <c r="B290" s="601" t="s">
        <v>693</v>
      </c>
      <c r="C290" s="601" t="s">
        <v>678</v>
      </c>
      <c r="D290" s="601" t="s">
        <v>1366</v>
      </c>
      <c r="E290" s="601" t="s">
        <v>2846</v>
      </c>
      <c r="F290" s="637">
        <v>44707</v>
      </c>
      <c r="G290" s="602">
        <v>-1832.89</v>
      </c>
      <c r="H290" s="602">
        <v>-156712.1</v>
      </c>
      <c r="I290" s="601" t="s">
        <v>20</v>
      </c>
      <c r="J290" s="601" t="s">
        <v>1238</v>
      </c>
      <c r="K290" s="601" t="s">
        <v>2847</v>
      </c>
      <c r="L290" s="601" t="s">
        <v>2847</v>
      </c>
      <c r="M290" s="601" t="s">
        <v>2846</v>
      </c>
      <c r="N290" s="601" t="s">
        <v>290</v>
      </c>
      <c r="O290" s="601" t="s">
        <v>290</v>
      </c>
      <c r="P290" s="601" t="s">
        <v>667</v>
      </c>
      <c r="Q290" s="601" t="s">
        <v>290</v>
      </c>
      <c r="R290" s="601" t="s">
        <v>1168</v>
      </c>
      <c r="S290" s="637"/>
      <c r="T290" s="601" t="s">
        <v>290</v>
      </c>
      <c r="U290" s="637">
        <v>44707</v>
      </c>
      <c r="V290" s="601" t="s">
        <v>290</v>
      </c>
    </row>
    <row r="291" spans="1:22" ht="14.5">
      <c r="A291" s="601" t="s">
        <v>579</v>
      </c>
      <c r="B291" s="601" t="s">
        <v>693</v>
      </c>
      <c r="C291" s="601" t="s">
        <v>678</v>
      </c>
      <c r="D291" s="601" t="s">
        <v>1366</v>
      </c>
      <c r="E291" s="601" t="s">
        <v>2844</v>
      </c>
      <c r="F291" s="637">
        <v>44707</v>
      </c>
      <c r="G291" s="602">
        <v>-3283.5</v>
      </c>
      <c r="H291" s="602">
        <v>-280739.25</v>
      </c>
      <c r="I291" s="601" t="s">
        <v>20</v>
      </c>
      <c r="J291" s="601" t="s">
        <v>1238</v>
      </c>
      <c r="K291" s="601" t="s">
        <v>2845</v>
      </c>
      <c r="L291" s="601" t="s">
        <v>2845</v>
      </c>
      <c r="M291" s="601" t="s">
        <v>2844</v>
      </c>
      <c r="N291" s="601" t="s">
        <v>290</v>
      </c>
      <c r="O291" s="601" t="s">
        <v>290</v>
      </c>
      <c r="P291" s="601" t="s">
        <v>667</v>
      </c>
      <c r="Q291" s="601" t="s">
        <v>290</v>
      </c>
      <c r="R291" s="601" t="s">
        <v>1168</v>
      </c>
      <c r="S291" s="637"/>
      <c r="T291" s="601" t="s">
        <v>290</v>
      </c>
      <c r="U291" s="637">
        <v>44707</v>
      </c>
      <c r="V291" s="601" t="s">
        <v>290</v>
      </c>
    </row>
    <row r="292" spans="1:22" ht="14.5">
      <c r="A292" s="601" t="s">
        <v>579</v>
      </c>
      <c r="B292" s="601" t="s">
        <v>1163</v>
      </c>
      <c r="C292" s="601" t="s">
        <v>678</v>
      </c>
      <c r="D292" s="601" t="s">
        <v>1366</v>
      </c>
      <c r="E292" s="601" t="s">
        <v>2848</v>
      </c>
      <c r="F292" s="637">
        <v>44727</v>
      </c>
      <c r="G292" s="602">
        <v>-15921.17</v>
      </c>
      <c r="H292" s="602">
        <v>-1403451.14</v>
      </c>
      <c r="I292" s="601" t="s">
        <v>20</v>
      </c>
      <c r="J292" s="601" t="s">
        <v>1238</v>
      </c>
      <c r="K292" s="601" t="s">
        <v>2849</v>
      </c>
      <c r="L292" s="601" t="s">
        <v>2849</v>
      </c>
      <c r="M292" s="601" t="s">
        <v>2848</v>
      </c>
      <c r="N292" s="601" t="s">
        <v>290</v>
      </c>
      <c r="O292" s="601" t="s">
        <v>290</v>
      </c>
      <c r="P292" s="601" t="s">
        <v>667</v>
      </c>
      <c r="Q292" s="601" t="s">
        <v>290</v>
      </c>
      <c r="R292" s="601" t="s">
        <v>1168</v>
      </c>
      <c r="S292" s="637"/>
      <c r="T292" s="601" t="s">
        <v>290</v>
      </c>
      <c r="U292" s="637">
        <v>44718</v>
      </c>
      <c r="V292" s="601" t="s">
        <v>290</v>
      </c>
    </row>
    <row r="293" spans="1:22" ht="14.5">
      <c r="A293" s="601" t="s">
        <v>579</v>
      </c>
      <c r="B293" s="601" t="s">
        <v>693</v>
      </c>
      <c r="C293" s="601" t="s">
        <v>678</v>
      </c>
      <c r="D293" s="601" t="s">
        <v>1366</v>
      </c>
      <c r="E293" s="601" t="s">
        <v>2852</v>
      </c>
      <c r="F293" s="637">
        <v>44728</v>
      </c>
      <c r="G293" s="602">
        <v>-6185.9</v>
      </c>
      <c r="H293" s="602">
        <v>-545287.09</v>
      </c>
      <c r="I293" s="601" t="s">
        <v>20</v>
      </c>
      <c r="J293" s="601" t="s">
        <v>1238</v>
      </c>
      <c r="K293" s="601" t="s">
        <v>2853</v>
      </c>
      <c r="L293" s="601" t="s">
        <v>2853</v>
      </c>
      <c r="M293" s="601" t="s">
        <v>2852</v>
      </c>
      <c r="N293" s="601" t="s">
        <v>290</v>
      </c>
      <c r="O293" s="601" t="s">
        <v>290</v>
      </c>
      <c r="P293" s="601" t="s">
        <v>667</v>
      </c>
      <c r="Q293" s="601" t="s">
        <v>290</v>
      </c>
      <c r="R293" s="601" t="s">
        <v>1168</v>
      </c>
      <c r="S293" s="637"/>
      <c r="T293" s="601" t="s">
        <v>290</v>
      </c>
      <c r="U293" s="637">
        <v>44721</v>
      </c>
      <c r="V293" s="601" t="s">
        <v>290</v>
      </c>
    </row>
    <row r="294" spans="1:22" ht="14.5">
      <c r="A294" s="601" t="s">
        <v>579</v>
      </c>
      <c r="B294" s="601" t="s">
        <v>693</v>
      </c>
      <c r="C294" s="601" t="s">
        <v>678</v>
      </c>
      <c r="D294" s="601" t="s">
        <v>1366</v>
      </c>
      <c r="E294" s="601" t="s">
        <v>2854</v>
      </c>
      <c r="F294" s="637">
        <v>44728</v>
      </c>
      <c r="G294" s="602">
        <v>-859.42</v>
      </c>
      <c r="H294" s="602">
        <v>-75757.87</v>
      </c>
      <c r="I294" s="601" t="s">
        <v>20</v>
      </c>
      <c r="J294" s="601" t="s">
        <v>1238</v>
      </c>
      <c r="K294" s="601" t="s">
        <v>2855</v>
      </c>
      <c r="L294" s="601" t="s">
        <v>2855</v>
      </c>
      <c r="M294" s="601" t="s">
        <v>2854</v>
      </c>
      <c r="N294" s="601" t="s">
        <v>290</v>
      </c>
      <c r="O294" s="601" t="s">
        <v>290</v>
      </c>
      <c r="P294" s="601" t="s">
        <v>667</v>
      </c>
      <c r="Q294" s="601" t="s">
        <v>290</v>
      </c>
      <c r="R294" s="601" t="s">
        <v>1168</v>
      </c>
      <c r="S294" s="637"/>
      <c r="T294" s="601" t="s">
        <v>290</v>
      </c>
      <c r="U294" s="637">
        <v>44721</v>
      </c>
      <c r="V294" s="601" t="s">
        <v>290</v>
      </c>
    </row>
    <row r="295" spans="1:22" ht="14.5">
      <c r="A295" s="601" t="s">
        <v>579</v>
      </c>
      <c r="B295" s="601" t="s">
        <v>693</v>
      </c>
      <c r="C295" s="601" t="s">
        <v>678</v>
      </c>
      <c r="D295" s="601" t="s">
        <v>1366</v>
      </c>
      <c r="E295" s="601" t="s">
        <v>2850</v>
      </c>
      <c r="F295" s="637">
        <v>44728</v>
      </c>
      <c r="G295" s="602">
        <v>-368.12</v>
      </c>
      <c r="H295" s="602">
        <v>-32449.78</v>
      </c>
      <c r="I295" s="601" t="s">
        <v>20</v>
      </c>
      <c r="J295" s="601" t="s">
        <v>1238</v>
      </c>
      <c r="K295" s="601" t="s">
        <v>2851</v>
      </c>
      <c r="L295" s="601" t="s">
        <v>2851</v>
      </c>
      <c r="M295" s="601" t="s">
        <v>2850</v>
      </c>
      <c r="N295" s="601" t="s">
        <v>290</v>
      </c>
      <c r="O295" s="601" t="s">
        <v>290</v>
      </c>
      <c r="P295" s="601" t="s">
        <v>667</v>
      </c>
      <c r="Q295" s="601" t="s">
        <v>290</v>
      </c>
      <c r="R295" s="601" t="s">
        <v>1168</v>
      </c>
      <c r="S295" s="637"/>
      <c r="T295" s="601" t="s">
        <v>290</v>
      </c>
      <c r="U295" s="637">
        <v>44720</v>
      </c>
      <c r="V295" s="601" t="s">
        <v>290</v>
      </c>
    </row>
    <row r="296" spans="1:22" ht="14.5">
      <c r="A296" s="601" t="s">
        <v>579</v>
      </c>
      <c r="B296" s="601" t="s">
        <v>1163</v>
      </c>
      <c r="C296" s="601" t="s">
        <v>678</v>
      </c>
      <c r="D296" s="601" t="s">
        <v>1366</v>
      </c>
      <c r="E296" s="601" t="s">
        <v>2858</v>
      </c>
      <c r="F296" s="637">
        <v>44732</v>
      </c>
      <c r="G296" s="602">
        <v>-2169</v>
      </c>
      <c r="H296" s="602">
        <v>-191197.35</v>
      </c>
      <c r="I296" s="601" t="s">
        <v>20</v>
      </c>
      <c r="J296" s="601" t="s">
        <v>1238</v>
      </c>
      <c r="K296" s="601" t="s">
        <v>2859</v>
      </c>
      <c r="L296" s="601" t="s">
        <v>2859</v>
      </c>
      <c r="M296" s="601" t="s">
        <v>2858</v>
      </c>
      <c r="N296" s="601" t="s">
        <v>290</v>
      </c>
      <c r="O296" s="601" t="s">
        <v>290</v>
      </c>
      <c r="P296" s="601" t="s">
        <v>667</v>
      </c>
      <c r="Q296" s="601" t="s">
        <v>290</v>
      </c>
      <c r="R296" s="601" t="s">
        <v>1168</v>
      </c>
      <c r="S296" s="637"/>
      <c r="T296" s="601" t="s">
        <v>290</v>
      </c>
      <c r="U296" s="637">
        <v>44726</v>
      </c>
      <c r="V296" s="601" t="s">
        <v>290</v>
      </c>
    </row>
    <row r="297" spans="1:22" ht="14.5">
      <c r="A297" s="601" t="s">
        <v>579</v>
      </c>
      <c r="B297" s="601" t="s">
        <v>1163</v>
      </c>
      <c r="C297" s="601" t="s">
        <v>678</v>
      </c>
      <c r="D297" s="601" t="s">
        <v>1366</v>
      </c>
      <c r="E297" s="601" t="s">
        <v>2856</v>
      </c>
      <c r="F297" s="637">
        <v>44732</v>
      </c>
      <c r="G297" s="602">
        <v>-57143.74</v>
      </c>
      <c r="H297" s="602">
        <v>-5037220.68</v>
      </c>
      <c r="I297" s="601" t="s">
        <v>20</v>
      </c>
      <c r="J297" s="601" t="s">
        <v>1238</v>
      </c>
      <c r="K297" s="601" t="s">
        <v>2857</v>
      </c>
      <c r="L297" s="601" t="s">
        <v>2857</v>
      </c>
      <c r="M297" s="601" t="s">
        <v>2856</v>
      </c>
      <c r="N297" s="601" t="s">
        <v>290</v>
      </c>
      <c r="O297" s="601" t="s">
        <v>290</v>
      </c>
      <c r="P297" s="601" t="s">
        <v>667</v>
      </c>
      <c r="Q297" s="601" t="s">
        <v>290</v>
      </c>
      <c r="R297" s="601" t="s">
        <v>1168</v>
      </c>
      <c r="S297" s="637"/>
      <c r="T297" s="601" t="s">
        <v>290</v>
      </c>
      <c r="U297" s="637">
        <v>44724</v>
      </c>
      <c r="V297" s="601" t="s">
        <v>290</v>
      </c>
    </row>
    <row r="298" spans="1:22" ht="14.5">
      <c r="A298" s="601" t="s">
        <v>579</v>
      </c>
      <c r="B298" s="601" t="s">
        <v>1163</v>
      </c>
      <c r="C298" s="601" t="s">
        <v>678</v>
      </c>
      <c r="D298" s="601" t="s">
        <v>1366</v>
      </c>
      <c r="E298" s="601" t="s">
        <v>2860</v>
      </c>
      <c r="F298" s="637">
        <v>44732</v>
      </c>
      <c r="G298" s="602">
        <v>-10445.120000000001</v>
      </c>
      <c r="H298" s="602">
        <v>-920737.33</v>
      </c>
      <c r="I298" s="601" t="s">
        <v>20</v>
      </c>
      <c r="J298" s="601" t="s">
        <v>1238</v>
      </c>
      <c r="K298" s="601" t="s">
        <v>2861</v>
      </c>
      <c r="L298" s="601" t="s">
        <v>2861</v>
      </c>
      <c r="M298" s="601" t="s">
        <v>2860</v>
      </c>
      <c r="N298" s="601" t="s">
        <v>290</v>
      </c>
      <c r="O298" s="601" t="s">
        <v>290</v>
      </c>
      <c r="P298" s="601" t="s">
        <v>667</v>
      </c>
      <c r="Q298" s="601" t="s">
        <v>290</v>
      </c>
      <c r="R298" s="601" t="s">
        <v>1168</v>
      </c>
      <c r="S298" s="637"/>
      <c r="T298" s="601" t="s">
        <v>290</v>
      </c>
      <c r="U298" s="637">
        <v>44732</v>
      </c>
      <c r="V298" s="601" t="s">
        <v>290</v>
      </c>
    </row>
    <row r="299" spans="1:22" ht="14.5">
      <c r="A299" s="601" t="s">
        <v>579</v>
      </c>
      <c r="B299" s="601" t="s">
        <v>1163</v>
      </c>
      <c r="C299" s="601" t="s">
        <v>678</v>
      </c>
      <c r="D299" s="601" t="s">
        <v>1366</v>
      </c>
      <c r="E299" s="601" t="s">
        <v>2862</v>
      </c>
      <c r="F299" s="637">
        <v>44737</v>
      </c>
      <c r="G299" s="602">
        <v>-7263.7</v>
      </c>
      <c r="H299" s="602">
        <v>-640295.16</v>
      </c>
      <c r="I299" s="601" t="s">
        <v>20</v>
      </c>
      <c r="J299" s="601" t="s">
        <v>1238</v>
      </c>
      <c r="K299" s="601" t="s">
        <v>2863</v>
      </c>
      <c r="L299" s="601" t="s">
        <v>2863</v>
      </c>
      <c r="M299" s="601" t="s">
        <v>2862</v>
      </c>
      <c r="N299" s="601" t="s">
        <v>290</v>
      </c>
      <c r="O299" s="601" t="s">
        <v>290</v>
      </c>
      <c r="P299" s="601" t="s">
        <v>667</v>
      </c>
      <c r="Q299" s="601" t="s">
        <v>290</v>
      </c>
      <c r="R299" s="601" t="s">
        <v>1168</v>
      </c>
      <c r="S299" s="637"/>
      <c r="T299" s="601" t="s">
        <v>290</v>
      </c>
      <c r="U299" s="637">
        <v>44733</v>
      </c>
      <c r="V299" s="601" t="s">
        <v>290</v>
      </c>
    </row>
    <row r="300" spans="1:22" ht="14.5">
      <c r="A300" s="601" t="s">
        <v>579</v>
      </c>
      <c r="B300" s="601" t="s">
        <v>1163</v>
      </c>
      <c r="C300" s="601" t="s">
        <v>678</v>
      </c>
      <c r="D300" s="601" t="s">
        <v>1366</v>
      </c>
      <c r="E300" s="601" t="s">
        <v>2864</v>
      </c>
      <c r="F300" s="637">
        <v>44737</v>
      </c>
      <c r="G300" s="602">
        <v>-2100</v>
      </c>
      <c r="H300" s="602">
        <v>-185115</v>
      </c>
      <c r="I300" s="601" t="s">
        <v>20</v>
      </c>
      <c r="J300" s="601" t="s">
        <v>1238</v>
      </c>
      <c r="K300" s="601" t="s">
        <v>2865</v>
      </c>
      <c r="L300" s="601" t="s">
        <v>2865</v>
      </c>
      <c r="M300" s="601" t="s">
        <v>2864</v>
      </c>
      <c r="N300" s="601" t="s">
        <v>290</v>
      </c>
      <c r="O300" s="601" t="s">
        <v>290</v>
      </c>
      <c r="P300" s="601" t="s">
        <v>667</v>
      </c>
      <c r="Q300" s="601" t="s">
        <v>290</v>
      </c>
      <c r="R300" s="601" t="s">
        <v>1168</v>
      </c>
      <c r="S300" s="637"/>
      <c r="T300" s="601" t="s">
        <v>290</v>
      </c>
      <c r="U300" s="637">
        <v>44733</v>
      </c>
      <c r="V300" s="601" t="s">
        <v>290</v>
      </c>
    </row>
    <row r="301" spans="1:22" ht="14.5">
      <c r="A301" s="601" t="s">
        <v>579</v>
      </c>
      <c r="B301" s="601" t="s">
        <v>693</v>
      </c>
      <c r="C301" s="601" t="s">
        <v>678</v>
      </c>
      <c r="D301" s="601" t="s">
        <v>1366</v>
      </c>
      <c r="E301" s="601" t="s">
        <v>1908</v>
      </c>
      <c r="F301" s="637">
        <v>44675</v>
      </c>
      <c r="G301" s="602">
        <v>-4290.92</v>
      </c>
      <c r="H301" s="602">
        <v>-365800.93</v>
      </c>
      <c r="I301" s="601" t="s">
        <v>20</v>
      </c>
      <c r="J301" s="601" t="s">
        <v>1238</v>
      </c>
      <c r="K301" s="601" t="s">
        <v>1909</v>
      </c>
      <c r="L301" s="601" t="s">
        <v>1910</v>
      </c>
      <c r="M301" s="601" t="s">
        <v>1908</v>
      </c>
      <c r="N301" s="601" t="s">
        <v>290</v>
      </c>
      <c r="O301" s="601" t="s">
        <v>290</v>
      </c>
      <c r="P301" s="601" t="s">
        <v>667</v>
      </c>
      <c r="Q301" s="601" t="s">
        <v>290</v>
      </c>
      <c r="R301" s="601" t="s">
        <v>1168</v>
      </c>
      <c r="S301" s="637"/>
      <c r="T301" s="601" t="s">
        <v>290</v>
      </c>
      <c r="U301" s="637">
        <v>44670</v>
      </c>
      <c r="V301" s="601" t="s">
        <v>290</v>
      </c>
    </row>
    <row r="302" spans="1:22" ht="14.5">
      <c r="A302" s="601" t="s">
        <v>579</v>
      </c>
      <c r="B302" s="601" t="s">
        <v>693</v>
      </c>
      <c r="C302" s="601" t="s">
        <v>678</v>
      </c>
      <c r="D302" s="601" t="s">
        <v>1366</v>
      </c>
      <c r="E302" s="601" t="s">
        <v>1911</v>
      </c>
      <c r="F302" s="637">
        <v>44675</v>
      </c>
      <c r="G302" s="602">
        <v>-4564.55</v>
      </c>
      <c r="H302" s="602">
        <v>-389127.89</v>
      </c>
      <c r="I302" s="601" t="s">
        <v>20</v>
      </c>
      <c r="J302" s="601" t="s">
        <v>1238</v>
      </c>
      <c r="K302" s="601" t="s">
        <v>1912</v>
      </c>
      <c r="L302" s="601" t="s">
        <v>1913</v>
      </c>
      <c r="M302" s="601" t="s">
        <v>1911</v>
      </c>
      <c r="N302" s="601" t="s">
        <v>290</v>
      </c>
      <c r="O302" s="601" t="s">
        <v>290</v>
      </c>
      <c r="P302" s="601" t="s">
        <v>667</v>
      </c>
      <c r="Q302" s="601" t="s">
        <v>290</v>
      </c>
      <c r="R302" s="601" t="s">
        <v>1168</v>
      </c>
      <c r="S302" s="637"/>
      <c r="T302" s="601" t="s">
        <v>290</v>
      </c>
      <c r="U302" s="637">
        <v>44670</v>
      </c>
      <c r="V302" s="601" t="s">
        <v>290</v>
      </c>
    </row>
    <row r="303" spans="1:22" ht="14.5">
      <c r="A303" s="601" t="s">
        <v>579</v>
      </c>
      <c r="B303" s="601" t="s">
        <v>693</v>
      </c>
      <c r="C303" s="601" t="s">
        <v>678</v>
      </c>
      <c r="D303" s="601" t="s">
        <v>1366</v>
      </c>
      <c r="E303" s="601" t="s">
        <v>1905</v>
      </c>
      <c r="F303" s="637">
        <v>44675</v>
      </c>
      <c r="G303" s="602">
        <v>-1880.84</v>
      </c>
      <c r="H303" s="602">
        <v>-160341.60999999999</v>
      </c>
      <c r="I303" s="601" t="s">
        <v>20</v>
      </c>
      <c r="J303" s="601" t="s">
        <v>1238</v>
      </c>
      <c r="K303" s="601" t="s">
        <v>1906</v>
      </c>
      <c r="L303" s="601" t="s">
        <v>1907</v>
      </c>
      <c r="M303" s="601" t="s">
        <v>1905</v>
      </c>
      <c r="N303" s="601" t="s">
        <v>290</v>
      </c>
      <c r="O303" s="601" t="s">
        <v>290</v>
      </c>
      <c r="P303" s="601" t="s">
        <v>667</v>
      </c>
      <c r="Q303" s="601" t="s">
        <v>290</v>
      </c>
      <c r="R303" s="601" t="s">
        <v>1168</v>
      </c>
      <c r="S303" s="637"/>
      <c r="T303" s="601" t="s">
        <v>290</v>
      </c>
      <c r="U303" s="637">
        <v>44670</v>
      </c>
      <c r="V303" s="601" t="s">
        <v>290</v>
      </c>
    </row>
    <row r="304" spans="1:22" ht="14.5">
      <c r="A304" s="601" t="s">
        <v>579</v>
      </c>
      <c r="B304" s="601" t="s">
        <v>693</v>
      </c>
      <c r="C304" s="601" t="s">
        <v>678</v>
      </c>
      <c r="D304" s="601" t="s">
        <v>1366</v>
      </c>
      <c r="E304" s="601" t="s">
        <v>2869</v>
      </c>
      <c r="F304" s="637">
        <v>44718</v>
      </c>
      <c r="G304" s="602">
        <v>-10539.74</v>
      </c>
      <c r="H304" s="602">
        <v>-929078.08</v>
      </c>
      <c r="I304" s="601" t="s">
        <v>20</v>
      </c>
      <c r="J304" s="601" t="s">
        <v>1238</v>
      </c>
      <c r="K304" s="601" t="s">
        <v>2870</v>
      </c>
      <c r="L304" s="601" t="s">
        <v>2871</v>
      </c>
      <c r="M304" s="601" t="s">
        <v>2869</v>
      </c>
      <c r="N304" s="601" t="s">
        <v>290</v>
      </c>
      <c r="O304" s="601" t="s">
        <v>290</v>
      </c>
      <c r="P304" s="601" t="s">
        <v>667</v>
      </c>
      <c r="Q304" s="601" t="s">
        <v>290</v>
      </c>
      <c r="R304" s="601" t="s">
        <v>1168</v>
      </c>
      <c r="S304" s="637"/>
      <c r="T304" s="601" t="s">
        <v>290</v>
      </c>
      <c r="U304" s="637">
        <v>44713</v>
      </c>
      <c r="V304" s="601" t="s">
        <v>290</v>
      </c>
    </row>
    <row r="305" spans="1:22" ht="14.5">
      <c r="A305" s="601" t="s">
        <v>579</v>
      </c>
      <c r="B305" s="601" t="s">
        <v>693</v>
      </c>
      <c r="C305" s="601" t="s">
        <v>678</v>
      </c>
      <c r="D305" s="601" t="s">
        <v>1366</v>
      </c>
      <c r="E305" s="601" t="s">
        <v>2866</v>
      </c>
      <c r="F305" s="637">
        <v>44718</v>
      </c>
      <c r="G305" s="602">
        <v>-2457.5</v>
      </c>
      <c r="H305" s="602">
        <v>-216628.63</v>
      </c>
      <c r="I305" s="601" t="s">
        <v>20</v>
      </c>
      <c r="J305" s="601" t="s">
        <v>1238</v>
      </c>
      <c r="K305" s="601" t="s">
        <v>2867</v>
      </c>
      <c r="L305" s="601" t="s">
        <v>2868</v>
      </c>
      <c r="M305" s="601" t="s">
        <v>2866</v>
      </c>
      <c r="N305" s="601" t="s">
        <v>290</v>
      </c>
      <c r="O305" s="601" t="s">
        <v>290</v>
      </c>
      <c r="P305" s="601" t="s">
        <v>667</v>
      </c>
      <c r="Q305" s="601" t="s">
        <v>290</v>
      </c>
      <c r="R305" s="601" t="s">
        <v>1168</v>
      </c>
      <c r="S305" s="637"/>
      <c r="T305" s="601" t="s">
        <v>290</v>
      </c>
      <c r="U305" s="637">
        <v>44711</v>
      </c>
      <c r="V305" s="601" t="s">
        <v>290</v>
      </c>
    </row>
    <row r="306" spans="1:22" ht="14.5">
      <c r="A306" s="601" t="s">
        <v>579</v>
      </c>
      <c r="B306" s="601" t="s">
        <v>693</v>
      </c>
      <c r="C306" s="601" t="s">
        <v>678</v>
      </c>
      <c r="D306" s="601" t="s">
        <v>1366</v>
      </c>
      <c r="E306" s="601" t="s">
        <v>2872</v>
      </c>
      <c r="F306" s="637">
        <v>44718</v>
      </c>
      <c r="G306" s="602">
        <v>-13107.5</v>
      </c>
      <c r="H306" s="602">
        <v>-1155426.1299999999</v>
      </c>
      <c r="I306" s="601" t="s">
        <v>20</v>
      </c>
      <c r="J306" s="601" t="s">
        <v>1238</v>
      </c>
      <c r="K306" s="601" t="s">
        <v>2873</v>
      </c>
      <c r="L306" s="601" t="s">
        <v>2874</v>
      </c>
      <c r="M306" s="601" t="s">
        <v>2872</v>
      </c>
      <c r="N306" s="601" t="s">
        <v>290</v>
      </c>
      <c r="O306" s="601" t="s">
        <v>290</v>
      </c>
      <c r="P306" s="601" t="s">
        <v>667</v>
      </c>
      <c r="Q306" s="601" t="s">
        <v>290</v>
      </c>
      <c r="R306" s="601" t="s">
        <v>1168</v>
      </c>
      <c r="S306" s="637"/>
      <c r="T306" s="601" t="s">
        <v>290</v>
      </c>
      <c r="U306" s="637">
        <v>44712</v>
      </c>
      <c r="V306" s="601" t="s">
        <v>290</v>
      </c>
    </row>
    <row r="307" spans="1:22" ht="14.5">
      <c r="A307" s="601" t="s">
        <v>579</v>
      </c>
      <c r="B307" s="601" t="s">
        <v>1163</v>
      </c>
      <c r="C307" s="601" t="s">
        <v>678</v>
      </c>
      <c r="D307" s="601" t="s">
        <v>1366</v>
      </c>
      <c r="E307" s="601" t="s">
        <v>2880</v>
      </c>
      <c r="F307" s="637">
        <v>44738</v>
      </c>
      <c r="G307" s="602">
        <v>-8182.7</v>
      </c>
      <c r="H307" s="602">
        <v>-721305.01</v>
      </c>
      <c r="I307" s="601" t="s">
        <v>20</v>
      </c>
      <c r="J307" s="601" t="s">
        <v>1238</v>
      </c>
      <c r="K307" s="601" t="s">
        <v>2881</v>
      </c>
      <c r="L307" s="601" t="s">
        <v>2882</v>
      </c>
      <c r="M307" s="601" t="s">
        <v>2880</v>
      </c>
      <c r="N307" s="601" t="s">
        <v>290</v>
      </c>
      <c r="O307" s="601" t="s">
        <v>290</v>
      </c>
      <c r="P307" s="601" t="s">
        <v>667</v>
      </c>
      <c r="Q307" s="601" t="s">
        <v>290</v>
      </c>
      <c r="R307" s="601" t="s">
        <v>1168</v>
      </c>
      <c r="S307" s="637"/>
      <c r="T307" s="601" t="s">
        <v>290</v>
      </c>
      <c r="U307" s="637">
        <v>44734</v>
      </c>
      <c r="V307" s="601" t="s">
        <v>290</v>
      </c>
    </row>
    <row r="308" spans="1:22" ht="14.5">
      <c r="A308" s="601" t="s">
        <v>579</v>
      </c>
      <c r="B308" s="601" t="s">
        <v>1163</v>
      </c>
      <c r="C308" s="601" t="s">
        <v>678</v>
      </c>
      <c r="D308" s="601" t="s">
        <v>1366</v>
      </c>
      <c r="E308" s="601" t="s">
        <v>2877</v>
      </c>
      <c r="F308" s="637">
        <v>44738</v>
      </c>
      <c r="G308" s="602">
        <v>-28210.76</v>
      </c>
      <c r="H308" s="602">
        <v>-2486778.4900000002</v>
      </c>
      <c r="I308" s="601" t="s">
        <v>20</v>
      </c>
      <c r="J308" s="601" t="s">
        <v>1238</v>
      </c>
      <c r="K308" s="601" t="s">
        <v>2878</v>
      </c>
      <c r="L308" s="601" t="s">
        <v>2879</v>
      </c>
      <c r="M308" s="601" t="s">
        <v>2877</v>
      </c>
      <c r="N308" s="601" t="s">
        <v>290</v>
      </c>
      <c r="O308" s="601" t="s">
        <v>290</v>
      </c>
      <c r="P308" s="601" t="s">
        <v>667</v>
      </c>
      <c r="Q308" s="601" t="s">
        <v>290</v>
      </c>
      <c r="R308" s="601" t="s">
        <v>1168</v>
      </c>
      <c r="S308" s="637"/>
      <c r="T308" s="601" t="s">
        <v>290</v>
      </c>
      <c r="U308" s="637">
        <v>44734</v>
      </c>
      <c r="V308" s="601" t="s">
        <v>290</v>
      </c>
    </row>
    <row r="309" spans="1:22" ht="14.5">
      <c r="A309" s="601" t="s">
        <v>579</v>
      </c>
      <c r="B309" s="601" t="s">
        <v>1163</v>
      </c>
      <c r="C309" s="601" t="s">
        <v>678</v>
      </c>
      <c r="D309" s="601" t="s">
        <v>1366</v>
      </c>
      <c r="E309" s="601" t="s">
        <v>2886</v>
      </c>
      <c r="F309" s="637">
        <v>44738</v>
      </c>
      <c r="G309" s="602">
        <v>-1680</v>
      </c>
      <c r="H309" s="602">
        <v>-148092</v>
      </c>
      <c r="I309" s="601" t="s">
        <v>20</v>
      </c>
      <c r="J309" s="601" t="s">
        <v>1238</v>
      </c>
      <c r="K309" s="601" t="s">
        <v>2887</v>
      </c>
      <c r="L309" s="601" t="s">
        <v>2888</v>
      </c>
      <c r="M309" s="601" t="s">
        <v>2886</v>
      </c>
      <c r="N309" s="601" t="s">
        <v>290</v>
      </c>
      <c r="O309" s="601" t="s">
        <v>290</v>
      </c>
      <c r="P309" s="601" t="s">
        <v>667</v>
      </c>
      <c r="Q309" s="601" t="s">
        <v>290</v>
      </c>
      <c r="R309" s="601" t="s">
        <v>1168</v>
      </c>
      <c r="S309" s="637"/>
      <c r="T309" s="601" t="s">
        <v>290</v>
      </c>
      <c r="U309" s="637">
        <v>44734</v>
      </c>
      <c r="V309" s="601" t="s">
        <v>290</v>
      </c>
    </row>
    <row r="310" spans="1:22" ht="14.5">
      <c r="A310" s="601" t="s">
        <v>579</v>
      </c>
      <c r="B310" s="601" t="s">
        <v>1163</v>
      </c>
      <c r="C310" s="601" t="s">
        <v>678</v>
      </c>
      <c r="D310" s="601" t="s">
        <v>1366</v>
      </c>
      <c r="E310" s="601" t="s">
        <v>2875</v>
      </c>
      <c r="F310" s="637">
        <v>44734</v>
      </c>
      <c r="G310" s="602">
        <v>-20938.900000000001</v>
      </c>
      <c r="H310" s="602">
        <v>-1845764.04</v>
      </c>
      <c r="I310" s="601" t="s">
        <v>20</v>
      </c>
      <c r="J310" s="601" t="s">
        <v>1238</v>
      </c>
      <c r="K310" s="601" t="s">
        <v>2873</v>
      </c>
      <c r="L310" s="601" t="s">
        <v>2876</v>
      </c>
      <c r="M310" s="601" t="s">
        <v>2875</v>
      </c>
      <c r="N310" s="601" t="s">
        <v>290</v>
      </c>
      <c r="O310" s="601" t="s">
        <v>290</v>
      </c>
      <c r="P310" s="601" t="s">
        <v>667</v>
      </c>
      <c r="Q310" s="601" t="s">
        <v>290</v>
      </c>
      <c r="R310" s="601" t="s">
        <v>1168</v>
      </c>
      <c r="S310" s="637"/>
      <c r="T310" s="601" t="s">
        <v>290</v>
      </c>
      <c r="U310" s="637">
        <v>44734</v>
      </c>
      <c r="V310" s="601" t="s">
        <v>290</v>
      </c>
    </row>
    <row r="311" spans="1:22" ht="14.5">
      <c r="A311" s="601" t="s">
        <v>579</v>
      </c>
      <c r="B311" s="601" t="s">
        <v>1163</v>
      </c>
      <c r="C311" s="601" t="s">
        <v>678</v>
      </c>
      <c r="D311" s="601" t="s">
        <v>1366</v>
      </c>
      <c r="E311" s="601" t="s">
        <v>2883</v>
      </c>
      <c r="F311" s="637">
        <v>44738</v>
      </c>
      <c r="G311" s="602">
        <v>-1918.77</v>
      </c>
      <c r="H311" s="602">
        <v>-169139.58</v>
      </c>
      <c r="I311" s="601" t="s">
        <v>20</v>
      </c>
      <c r="J311" s="601" t="s">
        <v>1238</v>
      </c>
      <c r="K311" s="601" t="s">
        <v>2884</v>
      </c>
      <c r="L311" s="601" t="s">
        <v>2885</v>
      </c>
      <c r="M311" s="601" t="s">
        <v>2883</v>
      </c>
      <c r="N311" s="601" t="s">
        <v>290</v>
      </c>
      <c r="O311" s="601" t="s">
        <v>290</v>
      </c>
      <c r="P311" s="601" t="s">
        <v>667</v>
      </c>
      <c r="Q311" s="601" t="s">
        <v>290</v>
      </c>
      <c r="R311" s="601" t="s">
        <v>1168</v>
      </c>
      <c r="S311" s="637"/>
      <c r="T311" s="601" t="s">
        <v>290</v>
      </c>
      <c r="U311" s="637">
        <v>44734</v>
      </c>
      <c r="V311" s="601" t="s">
        <v>290</v>
      </c>
    </row>
    <row r="312" spans="1:22" ht="14.5">
      <c r="A312" s="601" t="s">
        <v>579</v>
      </c>
      <c r="B312" s="601" t="s">
        <v>693</v>
      </c>
      <c r="C312" s="601" t="s">
        <v>678</v>
      </c>
      <c r="D312" s="601" t="s">
        <v>1366</v>
      </c>
      <c r="E312" s="601" t="s">
        <v>1915</v>
      </c>
      <c r="F312" s="637">
        <v>44636</v>
      </c>
      <c r="G312" s="602">
        <v>-18793.38</v>
      </c>
      <c r="H312" s="602">
        <v>-1598376.97</v>
      </c>
      <c r="I312" s="601" t="s">
        <v>20</v>
      </c>
      <c r="J312" s="601" t="s">
        <v>1914</v>
      </c>
      <c r="K312" s="601" t="s">
        <v>1916</v>
      </c>
      <c r="L312" s="601" t="s">
        <v>1917</v>
      </c>
      <c r="M312" s="601" t="s">
        <v>1915</v>
      </c>
      <c r="N312" s="601" t="s">
        <v>290</v>
      </c>
      <c r="O312" s="601" t="s">
        <v>290</v>
      </c>
      <c r="P312" s="601" t="s">
        <v>1383</v>
      </c>
      <c r="Q312" s="601" t="s">
        <v>290</v>
      </c>
      <c r="R312" s="601" t="s">
        <v>1168</v>
      </c>
      <c r="S312" s="637"/>
      <c r="T312" s="601" t="s">
        <v>290</v>
      </c>
      <c r="U312" s="637">
        <v>44625</v>
      </c>
      <c r="V312" s="601" t="s">
        <v>290</v>
      </c>
    </row>
    <row r="313" spans="1:22" ht="14.5">
      <c r="A313" s="601" t="s">
        <v>579</v>
      </c>
      <c r="B313" s="601" t="s">
        <v>693</v>
      </c>
      <c r="C313" s="601" t="s">
        <v>678</v>
      </c>
      <c r="D313" s="601" t="s">
        <v>1366</v>
      </c>
      <c r="E313" s="601" t="s">
        <v>1918</v>
      </c>
      <c r="F313" s="637">
        <v>44678</v>
      </c>
      <c r="G313" s="602">
        <v>-6955.04</v>
      </c>
      <c r="H313" s="602">
        <v>-592917.16</v>
      </c>
      <c r="I313" s="601" t="s">
        <v>20</v>
      </c>
      <c r="J313" s="601" t="s">
        <v>1919</v>
      </c>
      <c r="K313" s="601" t="s">
        <v>1920</v>
      </c>
      <c r="L313" s="601" t="s">
        <v>1921</v>
      </c>
      <c r="M313" s="601" t="s">
        <v>1918</v>
      </c>
      <c r="N313" s="601" t="s">
        <v>290</v>
      </c>
      <c r="O313" s="601" t="s">
        <v>290</v>
      </c>
      <c r="P313" s="601" t="s">
        <v>1383</v>
      </c>
      <c r="Q313" s="601" t="s">
        <v>290</v>
      </c>
      <c r="R313" s="601" t="s">
        <v>1168</v>
      </c>
      <c r="S313" s="637">
        <v>44759</v>
      </c>
      <c r="T313" s="601" t="s">
        <v>4026</v>
      </c>
      <c r="U313" s="637">
        <v>44668</v>
      </c>
      <c r="V313" s="601" t="s">
        <v>290</v>
      </c>
    </row>
    <row r="314" spans="1:22" ht="14.5">
      <c r="A314" s="601" t="s">
        <v>579</v>
      </c>
      <c r="B314" s="601" t="s">
        <v>693</v>
      </c>
      <c r="C314" s="601" t="s">
        <v>678</v>
      </c>
      <c r="D314" s="601" t="s">
        <v>1366</v>
      </c>
      <c r="E314" s="601" t="s">
        <v>2892</v>
      </c>
      <c r="F314" s="637">
        <v>44710</v>
      </c>
      <c r="G314" s="602">
        <v>-5959.99</v>
      </c>
      <c r="H314" s="602">
        <v>-509579.15</v>
      </c>
      <c r="I314" s="601" t="s">
        <v>20</v>
      </c>
      <c r="J314" s="601" t="s">
        <v>2378</v>
      </c>
      <c r="K314" s="601" t="s">
        <v>2893</v>
      </c>
      <c r="L314" s="601" t="s">
        <v>2894</v>
      </c>
      <c r="M314" s="601" t="s">
        <v>2892</v>
      </c>
      <c r="N314" s="601" t="s">
        <v>290</v>
      </c>
      <c r="O314" s="601" t="s">
        <v>290</v>
      </c>
      <c r="P314" s="601" t="s">
        <v>1383</v>
      </c>
      <c r="Q314" s="601" t="s">
        <v>290</v>
      </c>
      <c r="R314" s="601" t="s">
        <v>1168</v>
      </c>
      <c r="S314" s="637"/>
      <c r="T314" s="601" t="s">
        <v>290</v>
      </c>
      <c r="U314" s="637">
        <v>44693</v>
      </c>
      <c r="V314" s="601" t="s">
        <v>290</v>
      </c>
    </row>
    <row r="315" spans="1:22" ht="14.5">
      <c r="A315" s="601" t="s">
        <v>579</v>
      </c>
      <c r="B315" s="601" t="s">
        <v>693</v>
      </c>
      <c r="C315" s="601" t="s">
        <v>678</v>
      </c>
      <c r="D315" s="601" t="s">
        <v>1366</v>
      </c>
      <c r="E315" s="601" t="s">
        <v>2889</v>
      </c>
      <c r="F315" s="637">
        <v>44710</v>
      </c>
      <c r="G315" s="602">
        <v>-4163.22</v>
      </c>
      <c r="H315" s="602">
        <v>-355955.31</v>
      </c>
      <c r="I315" s="601" t="s">
        <v>20</v>
      </c>
      <c r="J315" s="601" t="s">
        <v>2378</v>
      </c>
      <c r="K315" s="601" t="s">
        <v>2890</v>
      </c>
      <c r="L315" s="601" t="s">
        <v>2891</v>
      </c>
      <c r="M315" s="601" t="s">
        <v>2889</v>
      </c>
      <c r="N315" s="601" t="s">
        <v>290</v>
      </c>
      <c r="O315" s="601" t="s">
        <v>290</v>
      </c>
      <c r="P315" s="601" t="s">
        <v>1383</v>
      </c>
      <c r="Q315" s="601" t="s">
        <v>290</v>
      </c>
      <c r="R315" s="601" t="s">
        <v>1168</v>
      </c>
      <c r="S315" s="637"/>
      <c r="T315" s="601" t="s">
        <v>290</v>
      </c>
      <c r="U315" s="637">
        <v>44698</v>
      </c>
      <c r="V315" s="601" t="s">
        <v>290</v>
      </c>
    </row>
    <row r="316" spans="1:22" ht="14.5">
      <c r="A316" s="601" t="s">
        <v>579</v>
      </c>
      <c r="B316" s="601" t="s">
        <v>1163</v>
      </c>
      <c r="C316" s="601" t="s">
        <v>678</v>
      </c>
      <c r="D316" s="601" t="s">
        <v>1366</v>
      </c>
      <c r="E316" s="601" t="s">
        <v>2901</v>
      </c>
      <c r="F316" s="637">
        <v>44727</v>
      </c>
      <c r="G316" s="602">
        <v>-1749.84</v>
      </c>
      <c r="H316" s="602">
        <v>-154248.4</v>
      </c>
      <c r="I316" s="601" t="s">
        <v>20</v>
      </c>
      <c r="J316" s="601" t="s">
        <v>2378</v>
      </c>
      <c r="K316" s="601" t="s">
        <v>2902</v>
      </c>
      <c r="L316" s="601" t="s">
        <v>2903</v>
      </c>
      <c r="M316" s="601" t="s">
        <v>2901</v>
      </c>
      <c r="N316" s="601" t="s">
        <v>290</v>
      </c>
      <c r="O316" s="601" t="s">
        <v>290</v>
      </c>
      <c r="P316" s="601" t="s">
        <v>1383</v>
      </c>
      <c r="Q316" s="601" t="s">
        <v>290</v>
      </c>
      <c r="R316" s="601" t="s">
        <v>1168</v>
      </c>
      <c r="S316" s="637"/>
      <c r="T316" s="601" t="s">
        <v>290</v>
      </c>
      <c r="U316" s="637">
        <v>44717</v>
      </c>
      <c r="V316" s="601" t="s">
        <v>290</v>
      </c>
    </row>
    <row r="317" spans="1:22" ht="14.5">
      <c r="A317" s="601" t="s">
        <v>579</v>
      </c>
      <c r="B317" s="601" t="s">
        <v>1163</v>
      </c>
      <c r="C317" s="601" t="s">
        <v>678</v>
      </c>
      <c r="D317" s="601" t="s">
        <v>1366</v>
      </c>
      <c r="E317" s="601" t="s">
        <v>2898</v>
      </c>
      <c r="F317" s="637">
        <v>44727</v>
      </c>
      <c r="G317" s="602">
        <v>-394.82</v>
      </c>
      <c r="H317" s="602">
        <v>-34803.379999999997</v>
      </c>
      <c r="I317" s="601" t="s">
        <v>20</v>
      </c>
      <c r="J317" s="601" t="s">
        <v>2378</v>
      </c>
      <c r="K317" s="601" t="s">
        <v>2899</v>
      </c>
      <c r="L317" s="601" t="s">
        <v>2900</v>
      </c>
      <c r="M317" s="601" t="s">
        <v>2898</v>
      </c>
      <c r="N317" s="601" t="s">
        <v>290</v>
      </c>
      <c r="O317" s="601" t="s">
        <v>290</v>
      </c>
      <c r="P317" s="601" t="s">
        <v>1383</v>
      </c>
      <c r="Q317" s="601" t="s">
        <v>290</v>
      </c>
      <c r="R317" s="601" t="s">
        <v>1168</v>
      </c>
      <c r="S317" s="637"/>
      <c r="T317" s="601" t="s">
        <v>290</v>
      </c>
      <c r="U317" s="637">
        <v>44717</v>
      </c>
      <c r="V317" s="601" t="s">
        <v>290</v>
      </c>
    </row>
    <row r="318" spans="1:22" ht="14.5">
      <c r="A318" s="601" t="s">
        <v>579</v>
      </c>
      <c r="B318" s="601" t="s">
        <v>1163</v>
      </c>
      <c r="C318" s="601" t="s">
        <v>678</v>
      </c>
      <c r="D318" s="601" t="s">
        <v>1366</v>
      </c>
      <c r="E318" s="601" t="s">
        <v>2895</v>
      </c>
      <c r="F318" s="637">
        <v>44727</v>
      </c>
      <c r="G318" s="602">
        <v>-673.83</v>
      </c>
      <c r="H318" s="602">
        <v>-59398.11</v>
      </c>
      <c r="I318" s="601" t="s">
        <v>20</v>
      </c>
      <c r="J318" s="601" t="s">
        <v>2378</v>
      </c>
      <c r="K318" s="601" t="s">
        <v>2896</v>
      </c>
      <c r="L318" s="601" t="s">
        <v>2897</v>
      </c>
      <c r="M318" s="601" t="s">
        <v>2895</v>
      </c>
      <c r="N318" s="601" t="s">
        <v>290</v>
      </c>
      <c r="O318" s="601" t="s">
        <v>290</v>
      </c>
      <c r="P318" s="601" t="s">
        <v>1383</v>
      </c>
      <c r="Q318" s="601" t="s">
        <v>290</v>
      </c>
      <c r="R318" s="601" t="s">
        <v>1168</v>
      </c>
      <c r="S318" s="637"/>
      <c r="T318" s="601" t="s">
        <v>290</v>
      </c>
      <c r="U318" s="637">
        <v>44717</v>
      </c>
      <c r="V318" s="601" t="s">
        <v>290</v>
      </c>
    </row>
    <row r="319" spans="1:22" ht="14.5">
      <c r="A319" s="601" t="s">
        <v>579</v>
      </c>
      <c r="B319" s="601" t="s">
        <v>693</v>
      </c>
      <c r="C319" s="601" t="s">
        <v>678</v>
      </c>
      <c r="D319" s="601" t="s">
        <v>1366</v>
      </c>
      <c r="E319" s="601" t="s">
        <v>2377</v>
      </c>
      <c r="F319" s="637">
        <v>44679</v>
      </c>
      <c r="G319" s="602">
        <v>-3850.76</v>
      </c>
      <c r="H319" s="602">
        <v>-328277.28999999998</v>
      </c>
      <c r="I319" s="601" t="s">
        <v>20</v>
      </c>
      <c r="J319" s="601" t="s">
        <v>2378</v>
      </c>
      <c r="K319" s="601" t="s">
        <v>2379</v>
      </c>
      <c r="L319" s="601" t="s">
        <v>2380</v>
      </c>
      <c r="M319" s="601" t="s">
        <v>2377</v>
      </c>
      <c r="N319" s="601" t="s">
        <v>290</v>
      </c>
      <c r="O319" s="601" t="s">
        <v>290</v>
      </c>
      <c r="P319" s="601" t="s">
        <v>1383</v>
      </c>
      <c r="Q319" s="601" t="s">
        <v>290</v>
      </c>
      <c r="R319" s="601" t="s">
        <v>1168</v>
      </c>
      <c r="S319" s="637"/>
      <c r="T319" s="601" t="s">
        <v>290</v>
      </c>
      <c r="U319" s="637">
        <v>44679</v>
      </c>
      <c r="V319" s="601" t="s">
        <v>290</v>
      </c>
    </row>
    <row r="320" spans="1:22" ht="14.5">
      <c r="A320" s="601" t="s">
        <v>579</v>
      </c>
      <c r="B320" s="601" t="s">
        <v>693</v>
      </c>
      <c r="C320" s="601" t="s">
        <v>676</v>
      </c>
      <c r="D320" s="601" t="s">
        <v>1366</v>
      </c>
      <c r="E320" s="601" t="s">
        <v>2909</v>
      </c>
      <c r="F320" s="637">
        <v>44692</v>
      </c>
      <c r="G320" s="602">
        <v>-87720.63</v>
      </c>
      <c r="H320" s="602">
        <v>-7500113.8700000001</v>
      </c>
      <c r="I320" s="601" t="s">
        <v>20</v>
      </c>
      <c r="J320" s="601" t="s">
        <v>1388</v>
      </c>
      <c r="K320" s="601" t="s">
        <v>2910</v>
      </c>
      <c r="L320" s="601" t="s">
        <v>2911</v>
      </c>
      <c r="M320" s="601" t="s">
        <v>2909</v>
      </c>
      <c r="N320" s="601" t="s">
        <v>290</v>
      </c>
      <c r="O320" s="601" t="s">
        <v>290</v>
      </c>
      <c r="P320" s="601" t="s">
        <v>663</v>
      </c>
      <c r="Q320" s="601" t="s">
        <v>290</v>
      </c>
      <c r="R320" s="601" t="s">
        <v>1168</v>
      </c>
      <c r="S320" s="637"/>
      <c r="T320" s="601" t="s">
        <v>290</v>
      </c>
      <c r="U320" s="637">
        <v>44692</v>
      </c>
      <c r="V320" s="601" t="s">
        <v>290</v>
      </c>
    </row>
    <row r="321" spans="1:22" ht="14.5">
      <c r="A321" s="601" t="s">
        <v>579</v>
      </c>
      <c r="B321" s="601" t="s">
        <v>693</v>
      </c>
      <c r="C321" s="601" t="s">
        <v>676</v>
      </c>
      <c r="D321" s="601" t="s">
        <v>1366</v>
      </c>
      <c r="E321" s="601" t="s">
        <v>2912</v>
      </c>
      <c r="F321" s="637">
        <v>44704</v>
      </c>
      <c r="G321" s="602">
        <v>-83202.02</v>
      </c>
      <c r="H321" s="602">
        <v>-7113772.71</v>
      </c>
      <c r="I321" s="601" t="s">
        <v>20</v>
      </c>
      <c r="J321" s="601" t="s">
        <v>1388</v>
      </c>
      <c r="K321" s="601" t="s">
        <v>2910</v>
      </c>
      <c r="L321" s="601" t="s">
        <v>2913</v>
      </c>
      <c r="M321" s="601" t="s">
        <v>2912</v>
      </c>
      <c r="N321" s="601" t="s">
        <v>290</v>
      </c>
      <c r="O321" s="601" t="s">
        <v>290</v>
      </c>
      <c r="P321" s="601" t="s">
        <v>663</v>
      </c>
      <c r="Q321" s="601" t="s">
        <v>290</v>
      </c>
      <c r="R321" s="601" t="s">
        <v>1168</v>
      </c>
      <c r="S321" s="637"/>
      <c r="T321" s="601" t="s">
        <v>290</v>
      </c>
      <c r="U321" s="637">
        <v>44704</v>
      </c>
      <c r="V321" s="601" t="s">
        <v>290</v>
      </c>
    </row>
    <row r="322" spans="1:22" ht="14.5">
      <c r="A322" s="601" t="s">
        <v>579</v>
      </c>
      <c r="B322" s="601" t="s">
        <v>693</v>
      </c>
      <c r="C322" s="601" t="s">
        <v>676</v>
      </c>
      <c r="D322" s="601" t="s">
        <v>1366</v>
      </c>
      <c r="E322" s="601" t="s">
        <v>2914</v>
      </c>
      <c r="F322" s="637">
        <v>44710</v>
      </c>
      <c r="G322" s="602">
        <v>-95339.6</v>
      </c>
      <c r="H322" s="602">
        <v>-8151535.7999999998</v>
      </c>
      <c r="I322" s="601" t="s">
        <v>20</v>
      </c>
      <c r="J322" s="601" t="s">
        <v>1388</v>
      </c>
      <c r="K322" s="601" t="s">
        <v>2910</v>
      </c>
      <c r="L322" s="601" t="s">
        <v>2915</v>
      </c>
      <c r="M322" s="601" t="s">
        <v>2914</v>
      </c>
      <c r="N322" s="601" t="s">
        <v>290</v>
      </c>
      <c r="O322" s="601" t="s">
        <v>290</v>
      </c>
      <c r="P322" s="601" t="s">
        <v>663</v>
      </c>
      <c r="Q322" s="601" t="s">
        <v>290</v>
      </c>
      <c r="R322" s="601" t="s">
        <v>1168</v>
      </c>
      <c r="S322" s="637"/>
      <c r="T322" s="601" t="s">
        <v>290</v>
      </c>
      <c r="U322" s="637">
        <v>44710</v>
      </c>
      <c r="V322" s="601" t="s">
        <v>290</v>
      </c>
    </row>
    <row r="323" spans="1:22" ht="14.5">
      <c r="A323" s="601" t="s">
        <v>579</v>
      </c>
      <c r="B323" s="601" t="s">
        <v>693</v>
      </c>
      <c r="C323" s="601" t="s">
        <v>676</v>
      </c>
      <c r="D323" s="601" t="s">
        <v>1366</v>
      </c>
      <c r="E323" s="601" t="s">
        <v>1922</v>
      </c>
      <c r="F323" s="637">
        <v>44592</v>
      </c>
      <c r="G323" s="602">
        <v>-140628.73000000001</v>
      </c>
      <c r="H323" s="602">
        <v>-11932347.74</v>
      </c>
      <c r="I323" s="601" t="s">
        <v>20</v>
      </c>
      <c r="J323" s="601" t="s">
        <v>1388</v>
      </c>
      <c r="K323" s="601" t="s">
        <v>1923</v>
      </c>
      <c r="L323" s="601" t="s">
        <v>1924</v>
      </c>
      <c r="M323" s="601" t="s">
        <v>1922</v>
      </c>
      <c r="N323" s="601" t="s">
        <v>290</v>
      </c>
      <c r="O323" s="601" t="s">
        <v>290</v>
      </c>
      <c r="P323" s="601" t="s">
        <v>663</v>
      </c>
      <c r="Q323" s="601" t="s">
        <v>290</v>
      </c>
      <c r="R323" s="601" t="s">
        <v>1168</v>
      </c>
      <c r="S323" s="637"/>
      <c r="T323" s="601" t="s">
        <v>290</v>
      </c>
      <c r="U323" s="637">
        <v>44592</v>
      </c>
      <c r="V323" s="601" t="s">
        <v>290</v>
      </c>
    </row>
    <row r="324" spans="1:22" ht="14.5">
      <c r="A324" s="601" t="s">
        <v>579</v>
      </c>
      <c r="B324" s="601" t="s">
        <v>693</v>
      </c>
      <c r="C324" s="601" t="s">
        <v>676</v>
      </c>
      <c r="D324" s="601" t="s">
        <v>1366</v>
      </c>
      <c r="E324" s="601" t="s">
        <v>1925</v>
      </c>
      <c r="F324" s="637">
        <v>44648</v>
      </c>
      <c r="G324" s="602">
        <v>-88158.04</v>
      </c>
      <c r="H324" s="602">
        <v>-7497841.2999999998</v>
      </c>
      <c r="I324" s="601" t="s">
        <v>20</v>
      </c>
      <c r="J324" s="601" t="s">
        <v>1388</v>
      </c>
      <c r="K324" s="601" t="s">
        <v>1926</v>
      </c>
      <c r="L324" s="601" t="s">
        <v>1927</v>
      </c>
      <c r="M324" s="601" t="s">
        <v>1925</v>
      </c>
      <c r="N324" s="601" t="s">
        <v>290</v>
      </c>
      <c r="O324" s="601" t="s">
        <v>290</v>
      </c>
      <c r="P324" s="601" t="s">
        <v>663</v>
      </c>
      <c r="Q324" s="601" t="s">
        <v>290</v>
      </c>
      <c r="R324" s="601" t="s">
        <v>1168</v>
      </c>
      <c r="S324" s="637"/>
      <c r="T324" s="601" t="s">
        <v>290</v>
      </c>
      <c r="U324" s="637">
        <v>44648</v>
      </c>
      <c r="V324" s="601" t="s">
        <v>290</v>
      </c>
    </row>
    <row r="325" spans="1:22" ht="14.5">
      <c r="A325" s="601" t="s">
        <v>579</v>
      </c>
      <c r="B325" s="601" t="s">
        <v>693</v>
      </c>
      <c r="C325" s="601" t="s">
        <v>676</v>
      </c>
      <c r="D325" s="601" t="s">
        <v>1366</v>
      </c>
      <c r="E325" s="601" t="s">
        <v>1928</v>
      </c>
      <c r="F325" s="637">
        <v>44648</v>
      </c>
      <c r="G325" s="602">
        <v>-90495.73</v>
      </c>
      <c r="H325" s="602">
        <v>-7696661.8399999999</v>
      </c>
      <c r="I325" s="601" t="s">
        <v>20</v>
      </c>
      <c r="J325" s="601" t="s">
        <v>1388</v>
      </c>
      <c r="K325" s="601" t="s">
        <v>1929</v>
      </c>
      <c r="L325" s="601" t="s">
        <v>1930</v>
      </c>
      <c r="M325" s="601" t="s">
        <v>1928</v>
      </c>
      <c r="N325" s="601" t="s">
        <v>290</v>
      </c>
      <c r="O325" s="601" t="s">
        <v>290</v>
      </c>
      <c r="P325" s="601" t="s">
        <v>663</v>
      </c>
      <c r="Q325" s="601" t="s">
        <v>290</v>
      </c>
      <c r="R325" s="601" t="s">
        <v>1168</v>
      </c>
      <c r="S325" s="637"/>
      <c r="T325" s="601" t="s">
        <v>290</v>
      </c>
      <c r="U325" s="637">
        <v>44648</v>
      </c>
      <c r="V325" s="601" t="s">
        <v>290</v>
      </c>
    </row>
    <row r="326" spans="1:22" ht="14.5">
      <c r="A326" s="601" t="s">
        <v>579</v>
      </c>
      <c r="B326" s="601" t="s">
        <v>693</v>
      </c>
      <c r="C326" s="601" t="s">
        <v>676</v>
      </c>
      <c r="D326" s="601" t="s">
        <v>1366</v>
      </c>
      <c r="E326" s="601" t="s">
        <v>2906</v>
      </c>
      <c r="F326" s="637">
        <v>44686</v>
      </c>
      <c r="G326" s="602">
        <v>-37017.040000000001</v>
      </c>
      <c r="H326" s="602">
        <v>-3164956.92</v>
      </c>
      <c r="I326" s="601" t="s">
        <v>20</v>
      </c>
      <c r="J326" s="601" t="s">
        <v>1388</v>
      </c>
      <c r="K326" s="601" t="s">
        <v>2907</v>
      </c>
      <c r="L326" s="601" t="s">
        <v>2908</v>
      </c>
      <c r="M326" s="601" t="s">
        <v>2906</v>
      </c>
      <c r="N326" s="601" t="s">
        <v>290</v>
      </c>
      <c r="O326" s="601" t="s">
        <v>290</v>
      </c>
      <c r="P326" s="601" t="s">
        <v>663</v>
      </c>
      <c r="Q326" s="601" t="s">
        <v>290</v>
      </c>
      <c r="R326" s="601" t="s">
        <v>1168</v>
      </c>
      <c r="S326" s="637"/>
      <c r="T326" s="601" t="s">
        <v>290</v>
      </c>
      <c r="U326" s="637">
        <v>44686</v>
      </c>
      <c r="V326" s="601" t="s">
        <v>290</v>
      </c>
    </row>
    <row r="327" spans="1:22" ht="14.5">
      <c r="A327" s="601" t="s">
        <v>579</v>
      </c>
      <c r="B327" s="601" t="s">
        <v>693</v>
      </c>
      <c r="C327" s="601" t="s">
        <v>676</v>
      </c>
      <c r="D327" s="601" t="s">
        <v>1366</v>
      </c>
      <c r="E327" s="601" t="s">
        <v>2904</v>
      </c>
      <c r="F327" s="637">
        <v>44691</v>
      </c>
      <c r="G327" s="602">
        <v>-43884.160000000003</v>
      </c>
      <c r="H327" s="602">
        <v>-3752095.68</v>
      </c>
      <c r="I327" s="601" t="s">
        <v>20</v>
      </c>
      <c r="J327" s="601" t="s">
        <v>1388</v>
      </c>
      <c r="K327" s="601" t="s">
        <v>1926</v>
      </c>
      <c r="L327" s="601" t="s">
        <v>2905</v>
      </c>
      <c r="M327" s="601" t="s">
        <v>2904</v>
      </c>
      <c r="N327" s="601" t="s">
        <v>290</v>
      </c>
      <c r="O327" s="601" t="s">
        <v>290</v>
      </c>
      <c r="P327" s="601" t="s">
        <v>663</v>
      </c>
      <c r="Q327" s="601" t="s">
        <v>290</v>
      </c>
      <c r="R327" s="601" t="s">
        <v>1168</v>
      </c>
      <c r="S327" s="637"/>
      <c r="T327" s="601" t="s">
        <v>290</v>
      </c>
      <c r="U327" s="637">
        <v>44691</v>
      </c>
      <c r="V327" s="601" t="s">
        <v>290</v>
      </c>
    </row>
    <row r="328" spans="1:22" ht="14.5">
      <c r="A328" s="601" t="s">
        <v>579</v>
      </c>
      <c r="B328" s="601" t="s">
        <v>693</v>
      </c>
      <c r="C328" s="601" t="s">
        <v>676</v>
      </c>
      <c r="D328" s="601" t="s">
        <v>1366</v>
      </c>
      <c r="E328" s="601" t="s">
        <v>2916</v>
      </c>
      <c r="F328" s="637">
        <v>44693</v>
      </c>
      <c r="G328" s="602">
        <v>-35130.769999999997</v>
      </c>
      <c r="H328" s="602">
        <v>-3003680.84</v>
      </c>
      <c r="I328" s="601" t="s">
        <v>20</v>
      </c>
      <c r="J328" s="601" t="s">
        <v>1388</v>
      </c>
      <c r="K328" s="601" t="s">
        <v>2907</v>
      </c>
      <c r="L328" s="601" t="s">
        <v>2917</v>
      </c>
      <c r="M328" s="601" t="s">
        <v>2916</v>
      </c>
      <c r="N328" s="601" t="s">
        <v>290</v>
      </c>
      <c r="O328" s="601" t="s">
        <v>290</v>
      </c>
      <c r="P328" s="601" t="s">
        <v>663</v>
      </c>
      <c r="Q328" s="601" t="s">
        <v>290</v>
      </c>
      <c r="R328" s="601" t="s">
        <v>1168</v>
      </c>
      <c r="S328" s="637"/>
      <c r="T328" s="601" t="s">
        <v>290</v>
      </c>
      <c r="U328" s="637">
        <v>44693</v>
      </c>
      <c r="V328" s="601" t="s">
        <v>290</v>
      </c>
    </row>
    <row r="329" spans="1:22" ht="14.5">
      <c r="A329" s="601" t="s">
        <v>579</v>
      </c>
      <c r="B329" s="601" t="s">
        <v>693</v>
      </c>
      <c r="C329" s="601" t="s">
        <v>676</v>
      </c>
      <c r="D329" s="601" t="s">
        <v>1366</v>
      </c>
      <c r="E329" s="601" t="s">
        <v>2918</v>
      </c>
      <c r="F329" s="637">
        <v>44734</v>
      </c>
      <c r="G329" s="602">
        <v>-65202.38</v>
      </c>
      <c r="H329" s="602">
        <v>-5747589.7999999998</v>
      </c>
      <c r="I329" s="601" t="s">
        <v>20</v>
      </c>
      <c r="J329" s="601" t="s">
        <v>2919</v>
      </c>
      <c r="K329" s="601" t="s">
        <v>2910</v>
      </c>
      <c r="L329" s="601" t="s">
        <v>2920</v>
      </c>
      <c r="M329" s="601" t="s">
        <v>2918</v>
      </c>
      <c r="N329" s="601" t="s">
        <v>290</v>
      </c>
      <c r="O329" s="601" t="s">
        <v>290</v>
      </c>
      <c r="P329" s="601" t="s">
        <v>663</v>
      </c>
      <c r="Q329" s="601" t="s">
        <v>290</v>
      </c>
      <c r="R329" s="601" t="s">
        <v>1168</v>
      </c>
      <c r="S329" s="637"/>
      <c r="T329" s="601" t="s">
        <v>290</v>
      </c>
      <c r="U329" s="637">
        <v>44734</v>
      </c>
      <c r="V329" s="601" t="s">
        <v>290</v>
      </c>
    </row>
    <row r="330" spans="1:22" ht="14.5">
      <c r="A330" s="601" t="s">
        <v>579</v>
      </c>
      <c r="B330" s="601" t="s">
        <v>693</v>
      </c>
      <c r="C330" s="601" t="s">
        <v>676</v>
      </c>
      <c r="D330" s="601" t="s">
        <v>1366</v>
      </c>
      <c r="E330" s="601" t="s">
        <v>2921</v>
      </c>
      <c r="F330" s="637">
        <v>44733</v>
      </c>
      <c r="G330" s="602">
        <v>-76548.56</v>
      </c>
      <c r="H330" s="602">
        <v>-6747755.5599999996</v>
      </c>
      <c r="I330" s="601" t="s">
        <v>20</v>
      </c>
      <c r="J330" s="601" t="s">
        <v>2919</v>
      </c>
      <c r="K330" s="601" t="s">
        <v>2922</v>
      </c>
      <c r="L330" s="601" t="s">
        <v>2923</v>
      </c>
      <c r="M330" s="601" t="s">
        <v>2921</v>
      </c>
      <c r="N330" s="601" t="s">
        <v>290</v>
      </c>
      <c r="O330" s="601" t="s">
        <v>290</v>
      </c>
      <c r="P330" s="601" t="s">
        <v>663</v>
      </c>
      <c r="Q330" s="601" t="s">
        <v>290</v>
      </c>
      <c r="R330" s="601" t="s">
        <v>1168</v>
      </c>
      <c r="S330" s="637"/>
      <c r="T330" s="601" t="s">
        <v>290</v>
      </c>
      <c r="U330" s="637">
        <v>44733</v>
      </c>
      <c r="V330" s="601" t="s">
        <v>290</v>
      </c>
    </row>
    <row r="331" spans="1:22" ht="14.5">
      <c r="A331" s="601" t="s">
        <v>579</v>
      </c>
      <c r="B331" s="601" t="s">
        <v>693</v>
      </c>
      <c r="C331" s="601" t="s">
        <v>676</v>
      </c>
      <c r="D331" s="601" t="s">
        <v>1366</v>
      </c>
      <c r="E331" s="601" t="s">
        <v>2924</v>
      </c>
      <c r="F331" s="637">
        <v>44720</v>
      </c>
      <c r="G331" s="602">
        <v>-104266.74</v>
      </c>
      <c r="H331" s="602">
        <v>-9191113.1300000008</v>
      </c>
      <c r="I331" s="601" t="s">
        <v>20</v>
      </c>
      <c r="J331" s="601" t="s">
        <v>1389</v>
      </c>
      <c r="K331" s="601" t="s">
        <v>2910</v>
      </c>
      <c r="L331" s="601" t="s">
        <v>2925</v>
      </c>
      <c r="M331" s="601" t="s">
        <v>2924</v>
      </c>
      <c r="N331" s="601" t="s">
        <v>290</v>
      </c>
      <c r="O331" s="601" t="s">
        <v>290</v>
      </c>
      <c r="P331" s="601" t="s">
        <v>663</v>
      </c>
      <c r="Q331" s="601" t="s">
        <v>290</v>
      </c>
      <c r="R331" s="601" t="s">
        <v>1168</v>
      </c>
      <c r="S331" s="637"/>
      <c r="T331" s="601" t="s">
        <v>290</v>
      </c>
      <c r="U331" s="637">
        <v>44720</v>
      </c>
      <c r="V331" s="601" t="s">
        <v>290</v>
      </c>
    </row>
    <row r="332" spans="1:22" ht="14.5">
      <c r="A332" s="601" t="s">
        <v>579</v>
      </c>
      <c r="B332" s="601" t="s">
        <v>693</v>
      </c>
      <c r="C332" s="601" t="s">
        <v>676</v>
      </c>
      <c r="D332" s="601" t="s">
        <v>1366</v>
      </c>
      <c r="E332" s="601" t="s">
        <v>2926</v>
      </c>
      <c r="F332" s="637">
        <v>44718</v>
      </c>
      <c r="G332" s="602">
        <v>-19102.400000000001</v>
      </c>
      <c r="H332" s="602">
        <v>-1683876.56</v>
      </c>
      <c r="I332" s="601" t="s">
        <v>20</v>
      </c>
      <c r="J332" s="601" t="s">
        <v>1389</v>
      </c>
      <c r="K332" s="601" t="s">
        <v>2927</v>
      </c>
      <c r="L332" s="601" t="s">
        <v>2928</v>
      </c>
      <c r="M332" s="601" t="s">
        <v>2926</v>
      </c>
      <c r="N332" s="601" t="s">
        <v>290</v>
      </c>
      <c r="O332" s="601" t="s">
        <v>290</v>
      </c>
      <c r="P332" s="601" t="s">
        <v>663</v>
      </c>
      <c r="Q332" s="601" t="s">
        <v>290</v>
      </c>
      <c r="R332" s="601" t="s">
        <v>1168</v>
      </c>
      <c r="S332" s="637"/>
      <c r="T332" s="601" t="s">
        <v>290</v>
      </c>
      <c r="U332" s="637">
        <v>44718</v>
      </c>
      <c r="V332" s="601" t="s">
        <v>290</v>
      </c>
    </row>
    <row r="333" spans="1:22" ht="14.5">
      <c r="A333" s="601" t="s">
        <v>579</v>
      </c>
      <c r="B333" s="601" t="s">
        <v>693</v>
      </c>
      <c r="C333" s="601" t="s">
        <v>676</v>
      </c>
      <c r="D333" s="601" t="s">
        <v>1366</v>
      </c>
      <c r="E333" s="601" t="s">
        <v>1933</v>
      </c>
      <c r="F333" s="637">
        <v>44635</v>
      </c>
      <c r="G333" s="602">
        <v>-16338.57</v>
      </c>
      <c r="H333" s="602">
        <v>-1389595.38</v>
      </c>
      <c r="I333" s="601" t="s">
        <v>20</v>
      </c>
      <c r="J333" s="601" t="s">
        <v>1389</v>
      </c>
      <c r="K333" s="601" t="s">
        <v>1929</v>
      </c>
      <c r="L333" s="601" t="s">
        <v>1934</v>
      </c>
      <c r="M333" s="601" t="s">
        <v>1933</v>
      </c>
      <c r="N333" s="601" t="s">
        <v>290</v>
      </c>
      <c r="O333" s="601" t="s">
        <v>290</v>
      </c>
      <c r="P333" s="601" t="s">
        <v>663</v>
      </c>
      <c r="Q333" s="601" t="s">
        <v>290</v>
      </c>
      <c r="R333" s="601" t="s">
        <v>1168</v>
      </c>
      <c r="S333" s="637">
        <v>44749</v>
      </c>
      <c r="T333" s="601" t="s">
        <v>3833</v>
      </c>
      <c r="U333" s="637">
        <v>44635</v>
      </c>
      <c r="V333" s="601" t="s">
        <v>290</v>
      </c>
    </row>
    <row r="334" spans="1:22" ht="14.5">
      <c r="A334" s="601" t="s">
        <v>579</v>
      </c>
      <c r="B334" s="601" t="s">
        <v>693</v>
      </c>
      <c r="C334" s="601" t="s">
        <v>676</v>
      </c>
      <c r="D334" s="601" t="s">
        <v>1366</v>
      </c>
      <c r="E334" s="601" t="s">
        <v>1931</v>
      </c>
      <c r="F334" s="637">
        <v>44636</v>
      </c>
      <c r="G334" s="602">
        <v>-17377.740000000002</v>
      </c>
      <c r="H334" s="602">
        <v>-1477976.79</v>
      </c>
      <c r="I334" s="601" t="s">
        <v>20</v>
      </c>
      <c r="J334" s="601" t="s">
        <v>1389</v>
      </c>
      <c r="K334" s="601" t="s">
        <v>1926</v>
      </c>
      <c r="L334" s="601" t="s">
        <v>1932</v>
      </c>
      <c r="M334" s="601" t="s">
        <v>1931</v>
      </c>
      <c r="N334" s="601" t="s">
        <v>290</v>
      </c>
      <c r="O334" s="601" t="s">
        <v>290</v>
      </c>
      <c r="P334" s="601" t="s">
        <v>663</v>
      </c>
      <c r="Q334" s="601" t="s">
        <v>290</v>
      </c>
      <c r="R334" s="601" t="s">
        <v>1168</v>
      </c>
      <c r="S334" s="637">
        <v>44749</v>
      </c>
      <c r="T334" s="601" t="s">
        <v>3834</v>
      </c>
      <c r="U334" s="637">
        <v>44636</v>
      </c>
      <c r="V334" s="601" t="s">
        <v>290</v>
      </c>
    </row>
    <row r="335" spans="1:22" ht="14.5">
      <c r="A335" s="601" t="s">
        <v>579</v>
      </c>
      <c r="B335" s="601" t="s">
        <v>1163</v>
      </c>
      <c r="C335" s="601" t="s">
        <v>678</v>
      </c>
      <c r="D335" s="601" t="s">
        <v>1366</v>
      </c>
      <c r="E335" s="601" t="s">
        <v>2929</v>
      </c>
      <c r="F335" s="637">
        <v>44737</v>
      </c>
      <c r="G335" s="602">
        <v>-10087.620000000001</v>
      </c>
      <c r="H335" s="602">
        <v>-889223.7</v>
      </c>
      <c r="I335" s="601" t="s">
        <v>20</v>
      </c>
      <c r="J335" s="601" t="s">
        <v>1935</v>
      </c>
      <c r="K335" s="601" t="s">
        <v>2930</v>
      </c>
      <c r="L335" s="601" t="s">
        <v>2931</v>
      </c>
      <c r="M335" s="601" t="s">
        <v>2929</v>
      </c>
      <c r="N335" s="601" t="s">
        <v>290</v>
      </c>
      <c r="O335" s="601" t="s">
        <v>290</v>
      </c>
      <c r="P335" s="601" t="s">
        <v>671</v>
      </c>
      <c r="Q335" s="601" t="s">
        <v>290</v>
      </c>
      <c r="R335" s="601" t="s">
        <v>1168</v>
      </c>
      <c r="S335" s="637"/>
      <c r="T335" s="601" t="s">
        <v>290</v>
      </c>
      <c r="U335" s="637">
        <v>44731</v>
      </c>
      <c r="V335" s="601" t="s">
        <v>290</v>
      </c>
    </row>
    <row r="336" spans="1:22" ht="14.5">
      <c r="A336" s="601" t="s">
        <v>579</v>
      </c>
      <c r="B336" s="601" t="s">
        <v>693</v>
      </c>
      <c r="C336" s="601" t="s">
        <v>678</v>
      </c>
      <c r="D336" s="601" t="s">
        <v>1366</v>
      </c>
      <c r="E336" s="601" t="s">
        <v>1936</v>
      </c>
      <c r="F336" s="637">
        <v>44654</v>
      </c>
      <c r="G336" s="602">
        <v>-7470</v>
      </c>
      <c r="H336" s="602">
        <v>-635323.5</v>
      </c>
      <c r="I336" s="601" t="s">
        <v>20</v>
      </c>
      <c r="J336" s="601" t="s">
        <v>1935</v>
      </c>
      <c r="K336" s="601" t="s">
        <v>1937</v>
      </c>
      <c r="L336" s="601" t="s">
        <v>1938</v>
      </c>
      <c r="M336" s="601" t="s">
        <v>1936</v>
      </c>
      <c r="N336" s="601" t="s">
        <v>290</v>
      </c>
      <c r="O336" s="601" t="s">
        <v>290</v>
      </c>
      <c r="P336" s="601" t="s">
        <v>671</v>
      </c>
      <c r="Q336" s="601" t="s">
        <v>290</v>
      </c>
      <c r="R336" s="601" t="s">
        <v>1168</v>
      </c>
      <c r="S336" s="637">
        <v>44759</v>
      </c>
      <c r="T336" s="601" t="s">
        <v>4027</v>
      </c>
      <c r="U336" s="637">
        <v>44644</v>
      </c>
      <c r="V336" s="601" t="s">
        <v>290</v>
      </c>
    </row>
    <row r="337" spans="1:22" ht="14.5">
      <c r="A337" s="601" t="s">
        <v>579</v>
      </c>
      <c r="B337" s="601" t="s">
        <v>693</v>
      </c>
      <c r="C337" s="601" t="s">
        <v>678</v>
      </c>
      <c r="D337" s="601" t="s">
        <v>1366</v>
      </c>
      <c r="E337" s="601" t="s">
        <v>1939</v>
      </c>
      <c r="F337" s="637">
        <v>44678</v>
      </c>
      <c r="G337" s="602">
        <v>-11204.37</v>
      </c>
      <c r="H337" s="602">
        <v>-955172.54</v>
      </c>
      <c r="I337" s="601" t="s">
        <v>20</v>
      </c>
      <c r="J337" s="601" t="s">
        <v>1390</v>
      </c>
      <c r="K337" s="601" t="s">
        <v>1940</v>
      </c>
      <c r="L337" s="601" t="s">
        <v>1940</v>
      </c>
      <c r="M337" s="601" t="s">
        <v>1939</v>
      </c>
      <c r="N337" s="601" t="s">
        <v>290</v>
      </c>
      <c r="O337" s="601" t="s">
        <v>290</v>
      </c>
      <c r="P337" s="601" t="s">
        <v>1213</v>
      </c>
      <c r="Q337" s="601" t="s">
        <v>290</v>
      </c>
      <c r="R337" s="601" t="s">
        <v>1168</v>
      </c>
      <c r="S337" s="637"/>
      <c r="T337" s="601" t="s">
        <v>290</v>
      </c>
      <c r="U337" s="637">
        <v>44676</v>
      </c>
      <c r="V337" s="601" t="s">
        <v>290</v>
      </c>
    </row>
    <row r="338" spans="1:22" ht="14.5">
      <c r="A338" s="601" t="s">
        <v>579</v>
      </c>
      <c r="B338" s="601" t="s">
        <v>693</v>
      </c>
      <c r="C338" s="601" t="s">
        <v>678</v>
      </c>
      <c r="D338" s="601" t="s">
        <v>1366</v>
      </c>
      <c r="E338" s="601" t="s">
        <v>1941</v>
      </c>
      <c r="F338" s="637">
        <v>44678</v>
      </c>
      <c r="G338" s="602">
        <v>-1303.04</v>
      </c>
      <c r="H338" s="602">
        <v>-111084.16</v>
      </c>
      <c r="I338" s="601" t="s">
        <v>20</v>
      </c>
      <c r="J338" s="601" t="s">
        <v>1390</v>
      </c>
      <c r="K338" s="601" t="s">
        <v>1942</v>
      </c>
      <c r="L338" s="601" t="s">
        <v>1942</v>
      </c>
      <c r="M338" s="601" t="s">
        <v>1941</v>
      </c>
      <c r="N338" s="601" t="s">
        <v>290</v>
      </c>
      <c r="O338" s="601" t="s">
        <v>290</v>
      </c>
      <c r="P338" s="601" t="s">
        <v>1213</v>
      </c>
      <c r="Q338" s="601" t="s">
        <v>290</v>
      </c>
      <c r="R338" s="601" t="s">
        <v>1168</v>
      </c>
      <c r="S338" s="637"/>
      <c r="T338" s="601" t="s">
        <v>290</v>
      </c>
      <c r="U338" s="637">
        <v>44676</v>
      </c>
      <c r="V338" s="601" t="s">
        <v>290</v>
      </c>
    </row>
    <row r="339" spans="1:22" ht="14.5">
      <c r="A339" s="601" t="s">
        <v>579</v>
      </c>
      <c r="B339" s="601" t="s">
        <v>693</v>
      </c>
      <c r="C339" s="601" t="s">
        <v>678</v>
      </c>
      <c r="D339" s="601" t="s">
        <v>1366</v>
      </c>
      <c r="E339" s="601" t="s">
        <v>1943</v>
      </c>
      <c r="F339" s="637">
        <v>44669</v>
      </c>
      <c r="G339" s="602">
        <v>-3004.78</v>
      </c>
      <c r="H339" s="602">
        <v>-256157.5</v>
      </c>
      <c r="I339" s="601" t="s">
        <v>20</v>
      </c>
      <c r="J339" s="601" t="s">
        <v>1391</v>
      </c>
      <c r="K339" s="601" t="s">
        <v>1944</v>
      </c>
      <c r="L339" s="601" t="s">
        <v>1944</v>
      </c>
      <c r="M339" s="601" t="s">
        <v>1943</v>
      </c>
      <c r="N339" s="601" t="s">
        <v>290</v>
      </c>
      <c r="O339" s="601" t="s">
        <v>290</v>
      </c>
      <c r="P339" s="601" t="s">
        <v>1213</v>
      </c>
      <c r="Q339" s="601" t="s">
        <v>290</v>
      </c>
      <c r="R339" s="601" t="s">
        <v>1168</v>
      </c>
      <c r="S339" s="637">
        <v>44759</v>
      </c>
      <c r="T339" s="601" t="s">
        <v>4028</v>
      </c>
      <c r="U339" s="637">
        <v>44664</v>
      </c>
      <c r="V339" s="601" t="s">
        <v>290</v>
      </c>
    </row>
    <row r="340" spans="1:22" ht="14.5">
      <c r="A340" s="601" t="s">
        <v>579</v>
      </c>
      <c r="B340" s="601" t="s">
        <v>1163</v>
      </c>
      <c r="C340" s="601" t="s">
        <v>678</v>
      </c>
      <c r="D340" s="601" t="s">
        <v>1366</v>
      </c>
      <c r="E340" s="601" t="s">
        <v>2932</v>
      </c>
      <c r="F340" s="637">
        <v>44737</v>
      </c>
      <c r="G340" s="602">
        <v>-7508.7</v>
      </c>
      <c r="H340" s="602">
        <v>-661891.91</v>
      </c>
      <c r="I340" s="601" t="s">
        <v>20</v>
      </c>
      <c r="J340" s="601" t="s">
        <v>2933</v>
      </c>
      <c r="K340" s="601" t="s">
        <v>2934</v>
      </c>
      <c r="L340" s="601" t="s">
        <v>2934</v>
      </c>
      <c r="M340" s="601" t="s">
        <v>2932</v>
      </c>
      <c r="N340" s="601" t="s">
        <v>290</v>
      </c>
      <c r="O340" s="601" t="s">
        <v>290</v>
      </c>
      <c r="P340" s="601" t="s">
        <v>1213</v>
      </c>
      <c r="Q340" s="601" t="s">
        <v>290</v>
      </c>
      <c r="R340" s="601" t="s">
        <v>1168</v>
      </c>
      <c r="S340" s="637"/>
      <c r="T340" s="601" t="s">
        <v>290</v>
      </c>
      <c r="U340" s="637">
        <v>44734</v>
      </c>
      <c r="V340" s="601" t="s">
        <v>290</v>
      </c>
    </row>
    <row r="341" spans="1:22" ht="14.5">
      <c r="A341" s="601" t="s">
        <v>579</v>
      </c>
      <c r="B341" s="601" t="s">
        <v>693</v>
      </c>
      <c r="C341" s="601" t="s">
        <v>676</v>
      </c>
      <c r="D341" s="601" t="s">
        <v>1366</v>
      </c>
      <c r="E341" s="601" t="s">
        <v>1947</v>
      </c>
      <c r="F341" s="637">
        <v>44629</v>
      </c>
      <c r="G341" s="602">
        <v>-5681</v>
      </c>
      <c r="H341" s="602">
        <v>-483169.05</v>
      </c>
      <c r="I341" s="601" t="s">
        <v>20</v>
      </c>
      <c r="J341" s="601" t="s">
        <v>1948</v>
      </c>
      <c r="K341" s="601" t="s">
        <v>1945</v>
      </c>
      <c r="L341" s="601" t="s">
        <v>1949</v>
      </c>
      <c r="M341" s="601" t="s">
        <v>1947</v>
      </c>
      <c r="N341" s="601" t="s">
        <v>290</v>
      </c>
      <c r="O341" s="601" t="s">
        <v>290</v>
      </c>
      <c r="P341" s="601" t="s">
        <v>1946</v>
      </c>
      <c r="Q341" s="601" t="s">
        <v>290</v>
      </c>
      <c r="R341" s="601" t="s">
        <v>1168</v>
      </c>
      <c r="S341" s="637"/>
      <c r="T341" s="601" t="s">
        <v>290</v>
      </c>
      <c r="U341" s="637">
        <v>44629</v>
      </c>
      <c r="V341" s="601" t="s">
        <v>290</v>
      </c>
    </row>
    <row r="342" spans="1:22" ht="14.5">
      <c r="A342" s="601" t="s">
        <v>579</v>
      </c>
      <c r="B342" s="601" t="s">
        <v>693</v>
      </c>
      <c r="C342" s="601" t="s">
        <v>676</v>
      </c>
      <c r="D342" s="601" t="s">
        <v>1366</v>
      </c>
      <c r="E342" s="601" t="s">
        <v>1950</v>
      </c>
      <c r="F342" s="637">
        <v>44633</v>
      </c>
      <c r="G342" s="602">
        <v>-12827.38</v>
      </c>
      <c r="H342" s="602">
        <v>-1090968.67</v>
      </c>
      <c r="I342" s="601" t="s">
        <v>20</v>
      </c>
      <c r="J342" s="601" t="s">
        <v>1948</v>
      </c>
      <c r="K342" s="601" t="s">
        <v>1945</v>
      </c>
      <c r="L342" s="601" t="s">
        <v>1951</v>
      </c>
      <c r="M342" s="601" t="s">
        <v>1950</v>
      </c>
      <c r="N342" s="601" t="s">
        <v>290</v>
      </c>
      <c r="O342" s="601" t="s">
        <v>290</v>
      </c>
      <c r="P342" s="601" t="s">
        <v>1946</v>
      </c>
      <c r="Q342" s="601" t="s">
        <v>290</v>
      </c>
      <c r="R342" s="601" t="s">
        <v>1168</v>
      </c>
      <c r="S342" s="637">
        <v>44761</v>
      </c>
      <c r="T342" s="601" t="s">
        <v>4029</v>
      </c>
      <c r="U342" s="637">
        <v>44633</v>
      </c>
      <c r="V342" s="601" t="s">
        <v>290</v>
      </c>
    </row>
    <row r="343" spans="1:22" ht="14.5">
      <c r="A343" s="601" t="s">
        <v>579</v>
      </c>
      <c r="B343" s="601" t="s">
        <v>693</v>
      </c>
      <c r="C343" s="601" t="s">
        <v>678</v>
      </c>
      <c r="D343" s="601" t="s">
        <v>1366</v>
      </c>
      <c r="E343" s="601" t="s">
        <v>2935</v>
      </c>
      <c r="F343" s="637">
        <v>44725</v>
      </c>
      <c r="G343" s="602">
        <v>-326.2</v>
      </c>
      <c r="H343" s="602">
        <v>-28754.53</v>
      </c>
      <c r="I343" s="601" t="s">
        <v>20</v>
      </c>
      <c r="J343" s="601" t="s">
        <v>2936</v>
      </c>
      <c r="K343" s="601" t="s">
        <v>2937</v>
      </c>
      <c r="L343" s="601" t="s">
        <v>2937</v>
      </c>
      <c r="M343" s="601" t="s">
        <v>2935</v>
      </c>
      <c r="N343" s="601" t="s">
        <v>290</v>
      </c>
      <c r="O343" s="601" t="s">
        <v>290</v>
      </c>
      <c r="P343" s="601" t="s">
        <v>666</v>
      </c>
      <c r="Q343" s="601" t="s">
        <v>290</v>
      </c>
      <c r="R343" s="601" t="s">
        <v>1168</v>
      </c>
      <c r="S343" s="637"/>
      <c r="T343" s="601" t="s">
        <v>290</v>
      </c>
      <c r="U343" s="637">
        <v>44543</v>
      </c>
      <c r="V343" s="601" t="s">
        <v>290</v>
      </c>
    </row>
    <row r="344" spans="1:22" ht="14.5">
      <c r="A344" s="601" t="s">
        <v>579</v>
      </c>
      <c r="B344" s="601" t="s">
        <v>693</v>
      </c>
      <c r="C344" s="601" t="s">
        <v>678</v>
      </c>
      <c r="D344" s="601" t="s">
        <v>1366</v>
      </c>
      <c r="E344" s="601" t="s">
        <v>2938</v>
      </c>
      <c r="F344" s="637">
        <v>44725</v>
      </c>
      <c r="G344" s="602">
        <v>-329.69</v>
      </c>
      <c r="H344" s="602">
        <v>-29062.17</v>
      </c>
      <c r="I344" s="601" t="s">
        <v>20</v>
      </c>
      <c r="J344" s="601" t="s">
        <v>2936</v>
      </c>
      <c r="K344" s="601" t="s">
        <v>2939</v>
      </c>
      <c r="L344" s="601" t="s">
        <v>2939</v>
      </c>
      <c r="M344" s="601" t="s">
        <v>2938</v>
      </c>
      <c r="N344" s="601" t="s">
        <v>290</v>
      </c>
      <c r="O344" s="601" t="s">
        <v>290</v>
      </c>
      <c r="P344" s="601" t="s">
        <v>666</v>
      </c>
      <c r="Q344" s="601" t="s">
        <v>290</v>
      </c>
      <c r="R344" s="601" t="s">
        <v>1168</v>
      </c>
      <c r="S344" s="637"/>
      <c r="T344" s="601" t="s">
        <v>290</v>
      </c>
      <c r="U344" s="637">
        <v>44528</v>
      </c>
      <c r="V344" s="601" t="s">
        <v>290</v>
      </c>
    </row>
    <row r="345" spans="1:22" ht="14.5">
      <c r="A345" s="601" t="s">
        <v>579</v>
      </c>
      <c r="B345" s="601" t="s">
        <v>1163</v>
      </c>
      <c r="C345" s="601" t="s">
        <v>678</v>
      </c>
      <c r="D345" s="601" t="s">
        <v>1366</v>
      </c>
      <c r="E345" s="601" t="s">
        <v>2940</v>
      </c>
      <c r="F345" s="637">
        <v>44725</v>
      </c>
      <c r="G345" s="602">
        <v>-15259.26</v>
      </c>
      <c r="H345" s="602">
        <v>-1345103.77</v>
      </c>
      <c r="I345" s="601" t="s">
        <v>20</v>
      </c>
      <c r="J345" s="601" t="s">
        <v>2936</v>
      </c>
      <c r="K345" s="601" t="s">
        <v>2941</v>
      </c>
      <c r="L345" s="601" t="s">
        <v>2941</v>
      </c>
      <c r="M345" s="601" t="s">
        <v>2940</v>
      </c>
      <c r="N345" s="601" t="s">
        <v>290</v>
      </c>
      <c r="O345" s="601" t="s">
        <v>290</v>
      </c>
      <c r="P345" s="601" t="s">
        <v>666</v>
      </c>
      <c r="Q345" s="601" t="s">
        <v>290</v>
      </c>
      <c r="R345" s="601" t="s">
        <v>1168</v>
      </c>
      <c r="S345" s="637"/>
      <c r="T345" s="601" t="s">
        <v>290</v>
      </c>
      <c r="U345" s="637">
        <v>44628</v>
      </c>
      <c r="V345" s="601" t="s">
        <v>290</v>
      </c>
    </row>
    <row r="346" spans="1:22" ht="14.5">
      <c r="A346" s="601" t="s">
        <v>579</v>
      </c>
      <c r="B346" s="601" t="s">
        <v>1163</v>
      </c>
      <c r="C346" s="601" t="s">
        <v>678</v>
      </c>
      <c r="D346" s="601" t="s">
        <v>1366</v>
      </c>
      <c r="E346" s="601" t="s">
        <v>2944</v>
      </c>
      <c r="F346" s="637">
        <v>44725</v>
      </c>
      <c r="G346" s="602">
        <v>-16875.89</v>
      </c>
      <c r="H346" s="602">
        <v>-1487609.7</v>
      </c>
      <c r="I346" s="601" t="s">
        <v>20</v>
      </c>
      <c r="J346" s="601" t="s">
        <v>2936</v>
      </c>
      <c r="K346" s="601" t="s">
        <v>2945</v>
      </c>
      <c r="L346" s="601" t="s">
        <v>2945</v>
      </c>
      <c r="M346" s="601" t="s">
        <v>2944</v>
      </c>
      <c r="N346" s="601" t="s">
        <v>290</v>
      </c>
      <c r="O346" s="601" t="s">
        <v>290</v>
      </c>
      <c r="P346" s="601" t="s">
        <v>666</v>
      </c>
      <c r="Q346" s="601" t="s">
        <v>290</v>
      </c>
      <c r="R346" s="601" t="s">
        <v>1168</v>
      </c>
      <c r="S346" s="637"/>
      <c r="T346" s="601" t="s">
        <v>290</v>
      </c>
      <c r="U346" s="637">
        <v>44638</v>
      </c>
      <c r="V346" s="601" t="s">
        <v>290</v>
      </c>
    </row>
    <row r="347" spans="1:22" ht="14.5">
      <c r="A347" s="601" t="s">
        <v>579</v>
      </c>
      <c r="B347" s="601" t="s">
        <v>1163</v>
      </c>
      <c r="C347" s="601" t="s">
        <v>678</v>
      </c>
      <c r="D347" s="601" t="s">
        <v>1366</v>
      </c>
      <c r="E347" s="601" t="s">
        <v>2950</v>
      </c>
      <c r="F347" s="637">
        <v>44732</v>
      </c>
      <c r="G347" s="602">
        <v>-13924.85</v>
      </c>
      <c r="H347" s="602">
        <v>-1227475.53</v>
      </c>
      <c r="I347" s="601" t="s">
        <v>20</v>
      </c>
      <c r="J347" s="601" t="s">
        <v>2936</v>
      </c>
      <c r="K347" s="601" t="s">
        <v>2951</v>
      </c>
      <c r="L347" s="601" t="s">
        <v>2951</v>
      </c>
      <c r="M347" s="601" t="s">
        <v>2950</v>
      </c>
      <c r="N347" s="601" t="s">
        <v>290</v>
      </c>
      <c r="O347" s="601" t="s">
        <v>290</v>
      </c>
      <c r="P347" s="601" t="s">
        <v>666</v>
      </c>
      <c r="Q347" s="601" t="s">
        <v>290</v>
      </c>
      <c r="R347" s="601" t="s">
        <v>1168</v>
      </c>
      <c r="S347" s="637"/>
      <c r="T347" s="601" t="s">
        <v>290</v>
      </c>
      <c r="U347" s="637">
        <v>44658</v>
      </c>
      <c r="V347" s="601" t="s">
        <v>290</v>
      </c>
    </row>
    <row r="348" spans="1:22" ht="14.5">
      <c r="A348" s="601" t="s">
        <v>579</v>
      </c>
      <c r="B348" s="601" t="s">
        <v>1163</v>
      </c>
      <c r="C348" s="601" t="s">
        <v>678</v>
      </c>
      <c r="D348" s="601" t="s">
        <v>1366</v>
      </c>
      <c r="E348" s="601" t="s">
        <v>2946</v>
      </c>
      <c r="F348" s="637">
        <v>44732</v>
      </c>
      <c r="G348" s="602">
        <v>-21520.799999999999</v>
      </c>
      <c r="H348" s="602">
        <v>-1897058.52</v>
      </c>
      <c r="I348" s="601" t="s">
        <v>20</v>
      </c>
      <c r="J348" s="601" t="s">
        <v>2936</v>
      </c>
      <c r="K348" s="601" t="s">
        <v>2947</v>
      </c>
      <c r="L348" s="601" t="s">
        <v>2947</v>
      </c>
      <c r="M348" s="601" t="s">
        <v>2946</v>
      </c>
      <c r="N348" s="601" t="s">
        <v>290</v>
      </c>
      <c r="O348" s="601" t="s">
        <v>290</v>
      </c>
      <c r="P348" s="601" t="s">
        <v>666</v>
      </c>
      <c r="Q348" s="601" t="s">
        <v>290</v>
      </c>
      <c r="R348" s="601" t="s">
        <v>1168</v>
      </c>
      <c r="S348" s="637"/>
      <c r="T348" s="601" t="s">
        <v>290</v>
      </c>
      <c r="U348" s="637">
        <v>44656</v>
      </c>
      <c r="V348" s="601" t="s">
        <v>290</v>
      </c>
    </row>
    <row r="349" spans="1:22" ht="14.5">
      <c r="A349" s="601" t="s">
        <v>579</v>
      </c>
      <c r="B349" s="601" t="s">
        <v>1163</v>
      </c>
      <c r="C349" s="601" t="s">
        <v>678</v>
      </c>
      <c r="D349" s="601" t="s">
        <v>1366</v>
      </c>
      <c r="E349" s="601" t="s">
        <v>2948</v>
      </c>
      <c r="F349" s="637">
        <v>44732</v>
      </c>
      <c r="G349" s="602">
        <v>-5147.32</v>
      </c>
      <c r="H349" s="602">
        <v>-453736.26</v>
      </c>
      <c r="I349" s="601" t="s">
        <v>20</v>
      </c>
      <c r="J349" s="601" t="s">
        <v>2936</v>
      </c>
      <c r="K349" s="601" t="s">
        <v>2949</v>
      </c>
      <c r="L349" s="601" t="s">
        <v>2949</v>
      </c>
      <c r="M349" s="601" t="s">
        <v>2948</v>
      </c>
      <c r="N349" s="601" t="s">
        <v>290</v>
      </c>
      <c r="O349" s="601" t="s">
        <v>290</v>
      </c>
      <c r="P349" s="601" t="s">
        <v>666</v>
      </c>
      <c r="Q349" s="601" t="s">
        <v>290</v>
      </c>
      <c r="R349" s="601" t="s">
        <v>1168</v>
      </c>
      <c r="S349" s="637"/>
      <c r="T349" s="601" t="s">
        <v>290</v>
      </c>
      <c r="U349" s="637">
        <v>44637</v>
      </c>
      <c r="V349" s="601" t="s">
        <v>290</v>
      </c>
    </row>
    <row r="350" spans="1:22" ht="14.5">
      <c r="A350" s="601" t="s">
        <v>579</v>
      </c>
      <c r="B350" s="601" t="s">
        <v>693</v>
      </c>
      <c r="C350" s="601" t="s">
        <v>678</v>
      </c>
      <c r="D350" s="601" t="s">
        <v>1366</v>
      </c>
      <c r="E350" s="601" t="s">
        <v>2942</v>
      </c>
      <c r="F350" s="637">
        <v>44725</v>
      </c>
      <c r="G350" s="602">
        <v>-42355.39</v>
      </c>
      <c r="H350" s="602">
        <v>-3733627.63</v>
      </c>
      <c r="I350" s="601" t="s">
        <v>20</v>
      </c>
      <c r="J350" s="601" t="s">
        <v>2936</v>
      </c>
      <c r="K350" s="601" t="s">
        <v>2943</v>
      </c>
      <c r="L350" s="601" t="s">
        <v>2943</v>
      </c>
      <c r="M350" s="601" t="s">
        <v>2942</v>
      </c>
      <c r="N350" s="601" t="s">
        <v>290</v>
      </c>
      <c r="O350" s="601" t="s">
        <v>290</v>
      </c>
      <c r="P350" s="601" t="s">
        <v>666</v>
      </c>
      <c r="Q350" s="601" t="s">
        <v>290</v>
      </c>
      <c r="R350" s="601" t="s">
        <v>1168</v>
      </c>
      <c r="S350" s="637">
        <v>44749</v>
      </c>
      <c r="T350" s="601" t="s">
        <v>3835</v>
      </c>
      <c r="U350" s="637">
        <v>44616</v>
      </c>
      <c r="V350" s="601" t="s">
        <v>290</v>
      </c>
    </row>
    <row r="351" spans="1:22" ht="14.5">
      <c r="A351" s="601" t="s">
        <v>579</v>
      </c>
      <c r="B351" s="601" t="s">
        <v>693</v>
      </c>
      <c r="C351" s="601" t="s">
        <v>678</v>
      </c>
      <c r="D351" s="601" t="s">
        <v>1366</v>
      </c>
      <c r="E351" s="601" t="s">
        <v>2952</v>
      </c>
      <c r="F351" s="637">
        <v>44718</v>
      </c>
      <c r="G351" s="602">
        <v>-25690.5</v>
      </c>
      <c r="H351" s="602">
        <v>-2264617.58</v>
      </c>
      <c r="I351" s="601" t="s">
        <v>20</v>
      </c>
      <c r="J351" s="601" t="s">
        <v>2953</v>
      </c>
      <c r="K351" s="601" t="s">
        <v>2954</v>
      </c>
      <c r="L351" s="601" t="s">
        <v>2955</v>
      </c>
      <c r="M351" s="601" t="s">
        <v>2952</v>
      </c>
      <c r="N351" s="601" t="s">
        <v>290</v>
      </c>
      <c r="O351" s="601" t="s">
        <v>290</v>
      </c>
      <c r="P351" s="601" t="s">
        <v>2678</v>
      </c>
      <c r="Q351" s="601" t="s">
        <v>290</v>
      </c>
      <c r="R351" s="601" t="s">
        <v>1168</v>
      </c>
      <c r="S351" s="637"/>
      <c r="T351" s="601" t="s">
        <v>290</v>
      </c>
      <c r="U351" s="637">
        <v>44664</v>
      </c>
      <c r="V351" s="601" t="s">
        <v>290</v>
      </c>
    </row>
    <row r="352" spans="1:22" ht="14.5">
      <c r="A352" s="601" t="s">
        <v>579</v>
      </c>
      <c r="B352" s="601" t="s">
        <v>693</v>
      </c>
      <c r="C352" s="601" t="s">
        <v>678</v>
      </c>
      <c r="D352" s="601" t="s">
        <v>1366</v>
      </c>
      <c r="E352" s="601" t="s">
        <v>1956</v>
      </c>
      <c r="F352" s="637">
        <v>44661</v>
      </c>
      <c r="G352" s="602">
        <v>-5108.26</v>
      </c>
      <c r="H352" s="602">
        <v>-435479.17</v>
      </c>
      <c r="I352" s="601" t="s">
        <v>20</v>
      </c>
      <c r="J352" s="601" t="s">
        <v>1464</v>
      </c>
      <c r="K352" s="601" t="s">
        <v>1957</v>
      </c>
      <c r="L352" s="601" t="s">
        <v>1957</v>
      </c>
      <c r="M352" s="601" t="s">
        <v>1956</v>
      </c>
      <c r="N352" s="601" t="s">
        <v>290</v>
      </c>
      <c r="O352" s="601" t="s">
        <v>290</v>
      </c>
      <c r="P352" s="601" t="s">
        <v>1465</v>
      </c>
      <c r="Q352" s="601" t="s">
        <v>290</v>
      </c>
      <c r="R352" s="601" t="s">
        <v>1168</v>
      </c>
      <c r="S352" s="637"/>
      <c r="T352" s="601" t="s">
        <v>290</v>
      </c>
      <c r="U352" s="637">
        <v>44654</v>
      </c>
      <c r="V352" s="601" t="s">
        <v>290</v>
      </c>
    </row>
    <row r="353" spans="1:22" ht="14.5">
      <c r="A353" s="601" t="s">
        <v>579</v>
      </c>
      <c r="B353" s="601" t="s">
        <v>693</v>
      </c>
      <c r="C353" s="601" t="s">
        <v>678</v>
      </c>
      <c r="D353" s="601" t="s">
        <v>1366</v>
      </c>
      <c r="E353" s="601" t="s">
        <v>1958</v>
      </c>
      <c r="F353" s="637">
        <v>44667</v>
      </c>
      <c r="G353" s="602">
        <v>-5893.57</v>
      </c>
      <c r="H353" s="602">
        <v>-502426.84</v>
      </c>
      <c r="I353" s="601" t="s">
        <v>20</v>
      </c>
      <c r="J353" s="601" t="s">
        <v>1464</v>
      </c>
      <c r="K353" s="601" t="s">
        <v>1959</v>
      </c>
      <c r="L353" s="601" t="s">
        <v>1959</v>
      </c>
      <c r="M353" s="601" t="s">
        <v>1958</v>
      </c>
      <c r="N353" s="601" t="s">
        <v>290</v>
      </c>
      <c r="O353" s="601" t="s">
        <v>290</v>
      </c>
      <c r="P353" s="601" t="s">
        <v>1465</v>
      </c>
      <c r="Q353" s="601" t="s">
        <v>290</v>
      </c>
      <c r="R353" s="601" t="s">
        <v>1168</v>
      </c>
      <c r="S353" s="637"/>
      <c r="T353" s="601" t="s">
        <v>290</v>
      </c>
      <c r="U353" s="637">
        <v>44656</v>
      </c>
      <c r="V353" s="601" t="s">
        <v>290</v>
      </c>
    </row>
    <row r="354" spans="1:22" ht="14.5">
      <c r="A354" s="601" t="s">
        <v>579</v>
      </c>
      <c r="B354" s="601" t="s">
        <v>693</v>
      </c>
      <c r="C354" s="601" t="s">
        <v>678</v>
      </c>
      <c r="D354" s="601" t="s">
        <v>1366</v>
      </c>
      <c r="E354" s="601" t="s">
        <v>2966</v>
      </c>
      <c r="F354" s="637">
        <v>44692</v>
      </c>
      <c r="G354" s="602">
        <v>-2287.2600000000002</v>
      </c>
      <c r="H354" s="602">
        <v>-195560.73</v>
      </c>
      <c r="I354" s="601" t="s">
        <v>20</v>
      </c>
      <c r="J354" s="601" t="s">
        <v>1464</v>
      </c>
      <c r="K354" s="601" t="s">
        <v>2967</v>
      </c>
      <c r="L354" s="601" t="s">
        <v>2967</v>
      </c>
      <c r="M354" s="601" t="s">
        <v>2966</v>
      </c>
      <c r="N354" s="601" t="s">
        <v>290</v>
      </c>
      <c r="O354" s="601" t="s">
        <v>290</v>
      </c>
      <c r="P354" s="601" t="s">
        <v>1465</v>
      </c>
      <c r="Q354" s="601" t="s">
        <v>290</v>
      </c>
      <c r="R354" s="601" t="s">
        <v>1168</v>
      </c>
      <c r="S354" s="637"/>
      <c r="T354" s="601" t="s">
        <v>290</v>
      </c>
      <c r="U354" s="637">
        <v>44676</v>
      </c>
      <c r="V354" s="601" t="s">
        <v>290</v>
      </c>
    </row>
    <row r="355" spans="1:22" ht="14.5">
      <c r="A355" s="601" t="s">
        <v>579</v>
      </c>
      <c r="B355" s="601" t="s">
        <v>693</v>
      </c>
      <c r="C355" s="601" t="s">
        <v>678</v>
      </c>
      <c r="D355" s="601" t="s">
        <v>1366</v>
      </c>
      <c r="E355" s="601" t="s">
        <v>2964</v>
      </c>
      <c r="F355" s="637">
        <v>44692</v>
      </c>
      <c r="G355" s="602">
        <v>-1529.11</v>
      </c>
      <c r="H355" s="602">
        <v>-130738.91</v>
      </c>
      <c r="I355" s="601" t="s">
        <v>20</v>
      </c>
      <c r="J355" s="601" t="s">
        <v>1464</v>
      </c>
      <c r="K355" s="601" t="s">
        <v>2965</v>
      </c>
      <c r="L355" s="601" t="s">
        <v>2965</v>
      </c>
      <c r="M355" s="601" t="s">
        <v>2964</v>
      </c>
      <c r="N355" s="601" t="s">
        <v>290</v>
      </c>
      <c r="O355" s="601" t="s">
        <v>290</v>
      </c>
      <c r="P355" s="601" t="s">
        <v>1465</v>
      </c>
      <c r="Q355" s="601" t="s">
        <v>290</v>
      </c>
      <c r="R355" s="601" t="s">
        <v>1168</v>
      </c>
      <c r="S355" s="637"/>
      <c r="T355" s="601" t="s">
        <v>290</v>
      </c>
      <c r="U355" s="637">
        <v>44672</v>
      </c>
      <c r="V355" s="601" t="s">
        <v>290</v>
      </c>
    </row>
    <row r="356" spans="1:22" ht="14.5">
      <c r="A356" s="601" t="s">
        <v>579</v>
      </c>
      <c r="B356" s="601" t="s">
        <v>693</v>
      </c>
      <c r="C356" s="601" t="s">
        <v>678</v>
      </c>
      <c r="D356" s="601" t="s">
        <v>1366</v>
      </c>
      <c r="E356" s="601" t="s">
        <v>2958</v>
      </c>
      <c r="F356" s="637">
        <v>44692</v>
      </c>
      <c r="G356" s="602">
        <v>-4766.2299999999996</v>
      </c>
      <c r="H356" s="602">
        <v>-407512.67</v>
      </c>
      <c r="I356" s="601" t="s">
        <v>20</v>
      </c>
      <c r="J356" s="601" t="s">
        <v>1464</v>
      </c>
      <c r="K356" s="601" t="s">
        <v>2959</v>
      </c>
      <c r="L356" s="601" t="s">
        <v>2959</v>
      </c>
      <c r="M356" s="601" t="s">
        <v>2958</v>
      </c>
      <c r="N356" s="601" t="s">
        <v>290</v>
      </c>
      <c r="O356" s="601" t="s">
        <v>290</v>
      </c>
      <c r="P356" s="601" t="s">
        <v>1465</v>
      </c>
      <c r="Q356" s="601" t="s">
        <v>290</v>
      </c>
      <c r="R356" s="601" t="s">
        <v>1168</v>
      </c>
      <c r="S356" s="637"/>
      <c r="T356" s="601" t="s">
        <v>290</v>
      </c>
      <c r="U356" s="637">
        <v>44648</v>
      </c>
      <c r="V356" s="601" t="s">
        <v>290</v>
      </c>
    </row>
    <row r="357" spans="1:22" ht="14.5">
      <c r="A357" s="601" t="s">
        <v>579</v>
      </c>
      <c r="B357" s="601" t="s">
        <v>693</v>
      </c>
      <c r="C357" s="601" t="s">
        <v>678</v>
      </c>
      <c r="D357" s="601" t="s">
        <v>1366</v>
      </c>
      <c r="E357" s="601" t="s">
        <v>2989</v>
      </c>
      <c r="F357" s="637">
        <v>44700</v>
      </c>
      <c r="G357" s="602">
        <v>-17577.509999999998</v>
      </c>
      <c r="H357" s="602">
        <v>-1502877.11</v>
      </c>
      <c r="I357" s="601" t="s">
        <v>20</v>
      </c>
      <c r="J357" s="601" t="s">
        <v>1464</v>
      </c>
      <c r="K357" s="601" t="s">
        <v>2990</v>
      </c>
      <c r="L357" s="601" t="s">
        <v>2991</v>
      </c>
      <c r="M357" s="601" t="s">
        <v>2989</v>
      </c>
      <c r="N357" s="601" t="s">
        <v>290</v>
      </c>
      <c r="O357" s="601" t="s">
        <v>290</v>
      </c>
      <c r="P357" s="601" t="s">
        <v>1465</v>
      </c>
      <c r="Q357" s="601" t="s">
        <v>290</v>
      </c>
      <c r="R357" s="601" t="s">
        <v>1168</v>
      </c>
      <c r="S357" s="637"/>
      <c r="T357" s="601" t="s">
        <v>290</v>
      </c>
      <c r="U357" s="637">
        <v>44693</v>
      </c>
      <c r="V357" s="601" t="s">
        <v>290</v>
      </c>
    </row>
    <row r="358" spans="1:22" ht="14.5">
      <c r="A358" s="601" t="s">
        <v>579</v>
      </c>
      <c r="B358" s="601" t="s">
        <v>693</v>
      </c>
      <c r="C358" s="601" t="s">
        <v>678</v>
      </c>
      <c r="D358" s="601" t="s">
        <v>1366</v>
      </c>
      <c r="E358" s="601" t="s">
        <v>2986</v>
      </c>
      <c r="F358" s="637">
        <v>44700</v>
      </c>
      <c r="G358" s="602">
        <v>-8470.91</v>
      </c>
      <c r="H358" s="602">
        <v>-724262.81</v>
      </c>
      <c r="I358" s="601" t="s">
        <v>20</v>
      </c>
      <c r="J358" s="601" t="s">
        <v>1464</v>
      </c>
      <c r="K358" s="601" t="s">
        <v>2987</v>
      </c>
      <c r="L358" s="601" t="s">
        <v>2988</v>
      </c>
      <c r="M358" s="601" t="s">
        <v>2986</v>
      </c>
      <c r="N358" s="601" t="s">
        <v>290</v>
      </c>
      <c r="O358" s="601" t="s">
        <v>290</v>
      </c>
      <c r="P358" s="601" t="s">
        <v>1465</v>
      </c>
      <c r="Q358" s="601" t="s">
        <v>290</v>
      </c>
      <c r="R358" s="601" t="s">
        <v>1168</v>
      </c>
      <c r="S358" s="637"/>
      <c r="T358" s="601" t="s">
        <v>290</v>
      </c>
      <c r="U358" s="637">
        <v>44666</v>
      </c>
      <c r="V358" s="601" t="s">
        <v>290</v>
      </c>
    </row>
    <row r="359" spans="1:22" ht="14.5">
      <c r="A359" s="601" t="s">
        <v>579</v>
      </c>
      <c r="B359" s="601" t="s">
        <v>693</v>
      </c>
      <c r="C359" s="601" t="s">
        <v>678</v>
      </c>
      <c r="D359" s="601" t="s">
        <v>1366</v>
      </c>
      <c r="E359" s="601" t="s">
        <v>2972</v>
      </c>
      <c r="F359" s="637">
        <v>44714</v>
      </c>
      <c r="G359" s="602">
        <v>-8257.43</v>
      </c>
      <c r="H359" s="602">
        <v>-727892.45</v>
      </c>
      <c r="I359" s="601" t="s">
        <v>20</v>
      </c>
      <c r="J359" s="601" t="s">
        <v>1464</v>
      </c>
      <c r="K359" s="601" t="s">
        <v>2973</v>
      </c>
      <c r="L359" s="601" t="s">
        <v>2973</v>
      </c>
      <c r="M359" s="601" t="s">
        <v>2972</v>
      </c>
      <c r="N359" s="601" t="s">
        <v>290</v>
      </c>
      <c r="O359" s="601" t="s">
        <v>290</v>
      </c>
      <c r="P359" s="601" t="s">
        <v>1465</v>
      </c>
      <c r="Q359" s="601" t="s">
        <v>290</v>
      </c>
      <c r="R359" s="601" t="s">
        <v>1168</v>
      </c>
      <c r="S359" s="637"/>
      <c r="T359" s="601" t="s">
        <v>290</v>
      </c>
      <c r="U359" s="637">
        <v>44710</v>
      </c>
      <c r="V359" s="601" t="s">
        <v>290</v>
      </c>
    </row>
    <row r="360" spans="1:22" ht="14.5">
      <c r="A360" s="601" t="s">
        <v>579</v>
      </c>
      <c r="B360" s="601" t="s">
        <v>693</v>
      </c>
      <c r="C360" s="601" t="s">
        <v>678</v>
      </c>
      <c r="D360" s="601" t="s">
        <v>1366</v>
      </c>
      <c r="E360" s="601" t="s">
        <v>2970</v>
      </c>
      <c r="F360" s="637">
        <v>44709</v>
      </c>
      <c r="G360" s="602">
        <v>-1574.93</v>
      </c>
      <c r="H360" s="602">
        <v>-134656.51999999999</v>
      </c>
      <c r="I360" s="601" t="s">
        <v>20</v>
      </c>
      <c r="J360" s="601" t="s">
        <v>1464</v>
      </c>
      <c r="K360" s="601" t="s">
        <v>2971</v>
      </c>
      <c r="L360" s="601" t="s">
        <v>2971</v>
      </c>
      <c r="M360" s="601" t="s">
        <v>2970</v>
      </c>
      <c r="N360" s="601" t="s">
        <v>290</v>
      </c>
      <c r="O360" s="601" t="s">
        <v>290</v>
      </c>
      <c r="P360" s="601" t="s">
        <v>1465</v>
      </c>
      <c r="Q360" s="601" t="s">
        <v>290</v>
      </c>
      <c r="R360" s="601" t="s">
        <v>1168</v>
      </c>
      <c r="S360" s="637"/>
      <c r="T360" s="601" t="s">
        <v>290</v>
      </c>
      <c r="U360" s="637">
        <v>44709</v>
      </c>
      <c r="V360" s="601" t="s">
        <v>290</v>
      </c>
    </row>
    <row r="361" spans="1:22" ht="14.5">
      <c r="A361" s="601" t="s">
        <v>579</v>
      </c>
      <c r="B361" s="601" t="s">
        <v>693</v>
      </c>
      <c r="C361" s="601" t="s">
        <v>678</v>
      </c>
      <c r="D361" s="601" t="s">
        <v>1366</v>
      </c>
      <c r="E361" s="601" t="s">
        <v>2956</v>
      </c>
      <c r="F361" s="637">
        <v>44714</v>
      </c>
      <c r="G361" s="602">
        <v>-2520.5</v>
      </c>
      <c r="H361" s="602">
        <v>-222182.08</v>
      </c>
      <c r="I361" s="601" t="s">
        <v>20</v>
      </c>
      <c r="J361" s="601" t="s">
        <v>1464</v>
      </c>
      <c r="K361" s="601" t="s">
        <v>2957</v>
      </c>
      <c r="L361" s="601" t="s">
        <v>2957</v>
      </c>
      <c r="M361" s="601" t="s">
        <v>2956</v>
      </c>
      <c r="N361" s="601" t="s">
        <v>290</v>
      </c>
      <c r="O361" s="601" t="s">
        <v>290</v>
      </c>
      <c r="P361" s="601" t="s">
        <v>1465</v>
      </c>
      <c r="Q361" s="601" t="s">
        <v>290</v>
      </c>
      <c r="R361" s="601" t="s">
        <v>1168</v>
      </c>
      <c r="S361" s="637"/>
      <c r="T361" s="601" t="s">
        <v>290</v>
      </c>
      <c r="U361" s="637">
        <v>44626</v>
      </c>
      <c r="V361" s="601" t="s">
        <v>290</v>
      </c>
    </row>
    <row r="362" spans="1:22" ht="14.5">
      <c r="A362" s="601" t="s">
        <v>579</v>
      </c>
      <c r="B362" s="601" t="s">
        <v>693</v>
      </c>
      <c r="C362" s="601" t="s">
        <v>678</v>
      </c>
      <c r="D362" s="601" t="s">
        <v>1366</v>
      </c>
      <c r="E362" s="601" t="s">
        <v>2962</v>
      </c>
      <c r="F362" s="637">
        <v>44714</v>
      </c>
      <c r="G362" s="602">
        <v>-6427.48</v>
      </c>
      <c r="H362" s="602">
        <v>-566582.36</v>
      </c>
      <c r="I362" s="601" t="s">
        <v>20</v>
      </c>
      <c r="J362" s="601" t="s">
        <v>1464</v>
      </c>
      <c r="K362" s="601" t="s">
        <v>2963</v>
      </c>
      <c r="L362" s="601" t="s">
        <v>2963</v>
      </c>
      <c r="M362" s="601" t="s">
        <v>2962</v>
      </c>
      <c r="N362" s="601" t="s">
        <v>290</v>
      </c>
      <c r="O362" s="601" t="s">
        <v>290</v>
      </c>
      <c r="P362" s="601" t="s">
        <v>1465</v>
      </c>
      <c r="Q362" s="601" t="s">
        <v>290</v>
      </c>
      <c r="R362" s="601" t="s">
        <v>1168</v>
      </c>
      <c r="S362" s="637"/>
      <c r="T362" s="601" t="s">
        <v>290</v>
      </c>
      <c r="U362" s="637">
        <v>44703</v>
      </c>
      <c r="V362" s="601" t="s">
        <v>290</v>
      </c>
    </row>
    <row r="363" spans="1:22" ht="14.5">
      <c r="A363" s="601" t="s">
        <v>579</v>
      </c>
      <c r="B363" s="601" t="s">
        <v>693</v>
      </c>
      <c r="C363" s="601" t="s">
        <v>678</v>
      </c>
      <c r="D363" s="601" t="s">
        <v>1366</v>
      </c>
      <c r="E363" s="601" t="s">
        <v>2960</v>
      </c>
      <c r="F363" s="637">
        <v>44727</v>
      </c>
      <c r="G363" s="602">
        <v>-7594.83</v>
      </c>
      <c r="H363" s="602">
        <v>-669484.26</v>
      </c>
      <c r="I363" s="601" t="s">
        <v>20</v>
      </c>
      <c r="J363" s="601" t="s">
        <v>1464</v>
      </c>
      <c r="K363" s="601" t="s">
        <v>2961</v>
      </c>
      <c r="L363" s="601" t="s">
        <v>2961</v>
      </c>
      <c r="M363" s="601" t="s">
        <v>2960</v>
      </c>
      <c r="N363" s="601" t="s">
        <v>290</v>
      </c>
      <c r="O363" s="601" t="s">
        <v>290</v>
      </c>
      <c r="P363" s="601" t="s">
        <v>1465</v>
      </c>
      <c r="Q363" s="601" t="s">
        <v>290</v>
      </c>
      <c r="R363" s="601" t="s">
        <v>1168</v>
      </c>
      <c r="S363" s="637"/>
      <c r="T363" s="601" t="s">
        <v>290</v>
      </c>
      <c r="U363" s="637">
        <v>44716</v>
      </c>
      <c r="V363" s="601" t="s">
        <v>290</v>
      </c>
    </row>
    <row r="364" spans="1:22" ht="14.5">
      <c r="A364" s="601" t="s">
        <v>579</v>
      </c>
      <c r="B364" s="601" t="s">
        <v>693</v>
      </c>
      <c r="C364" s="601" t="s">
        <v>678</v>
      </c>
      <c r="D364" s="601" t="s">
        <v>1366</v>
      </c>
      <c r="E364" s="601" t="s">
        <v>2968</v>
      </c>
      <c r="F364" s="637">
        <v>44727</v>
      </c>
      <c r="G364" s="602">
        <v>-4808.47</v>
      </c>
      <c r="H364" s="602">
        <v>-423866.63</v>
      </c>
      <c r="I364" s="601" t="s">
        <v>20</v>
      </c>
      <c r="J364" s="601" t="s">
        <v>1464</v>
      </c>
      <c r="K364" s="601" t="s">
        <v>2969</v>
      </c>
      <c r="L364" s="601" t="s">
        <v>2969</v>
      </c>
      <c r="M364" s="601" t="s">
        <v>2968</v>
      </c>
      <c r="N364" s="601" t="s">
        <v>290</v>
      </c>
      <c r="O364" s="601" t="s">
        <v>290</v>
      </c>
      <c r="P364" s="601" t="s">
        <v>1465</v>
      </c>
      <c r="Q364" s="601" t="s">
        <v>290</v>
      </c>
      <c r="R364" s="601" t="s">
        <v>1168</v>
      </c>
      <c r="S364" s="637"/>
      <c r="T364" s="601" t="s">
        <v>290</v>
      </c>
      <c r="U364" s="637">
        <v>44718</v>
      </c>
      <c r="V364" s="601" t="s">
        <v>290</v>
      </c>
    </row>
    <row r="365" spans="1:22" ht="14.5">
      <c r="A365" s="601" t="s">
        <v>579</v>
      </c>
      <c r="B365" s="601" t="s">
        <v>693</v>
      </c>
      <c r="C365" s="601" t="s">
        <v>678</v>
      </c>
      <c r="D365" s="601" t="s">
        <v>1366</v>
      </c>
      <c r="E365" s="601" t="s">
        <v>2978</v>
      </c>
      <c r="F365" s="637">
        <v>44728</v>
      </c>
      <c r="G365" s="602">
        <v>-1039.8499999999999</v>
      </c>
      <c r="H365" s="602">
        <v>-91662.78</v>
      </c>
      <c r="I365" s="601" t="s">
        <v>20</v>
      </c>
      <c r="J365" s="601" t="s">
        <v>1464</v>
      </c>
      <c r="K365" s="601" t="s">
        <v>2979</v>
      </c>
      <c r="L365" s="601" t="s">
        <v>2979</v>
      </c>
      <c r="M365" s="601" t="s">
        <v>2978</v>
      </c>
      <c r="N365" s="601" t="s">
        <v>290</v>
      </c>
      <c r="O365" s="601" t="s">
        <v>290</v>
      </c>
      <c r="P365" s="601" t="s">
        <v>1465</v>
      </c>
      <c r="Q365" s="601" t="s">
        <v>290</v>
      </c>
      <c r="R365" s="601" t="s">
        <v>1168</v>
      </c>
      <c r="S365" s="637"/>
      <c r="T365" s="601" t="s">
        <v>290</v>
      </c>
      <c r="U365" s="637">
        <v>44724</v>
      </c>
      <c r="V365" s="601" t="s">
        <v>290</v>
      </c>
    </row>
    <row r="366" spans="1:22" ht="14.5">
      <c r="A366" s="601" t="s">
        <v>579</v>
      </c>
      <c r="B366" s="601" t="s">
        <v>693</v>
      </c>
      <c r="C366" s="601" t="s">
        <v>678</v>
      </c>
      <c r="D366" s="601" t="s">
        <v>1366</v>
      </c>
      <c r="E366" s="601" t="s">
        <v>2980</v>
      </c>
      <c r="F366" s="637">
        <v>44728</v>
      </c>
      <c r="G366" s="602">
        <v>-1087.1199999999999</v>
      </c>
      <c r="H366" s="602">
        <v>-95829.63</v>
      </c>
      <c r="I366" s="601" t="s">
        <v>20</v>
      </c>
      <c r="J366" s="601" t="s">
        <v>1464</v>
      </c>
      <c r="K366" s="601" t="s">
        <v>2981</v>
      </c>
      <c r="L366" s="601" t="s">
        <v>2981</v>
      </c>
      <c r="M366" s="601" t="s">
        <v>2980</v>
      </c>
      <c r="N366" s="601" t="s">
        <v>290</v>
      </c>
      <c r="O366" s="601" t="s">
        <v>290</v>
      </c>
      <c r="P366" s="601" t="s">
        <v>1465</v>
      </c>
      <c r="Q366" s="601" t="s">
        <v>290</v>
      </c>
      <c r="R366" s="601" t="s">
        <v>1168</v>
      </c>
      <c r="S366" s="637"/>
      <c r="T366" s="601" t="s">
        <v>290</v>
      </c>
      <c r="U366" s="637">
        <v>44724</v>
      </c>
      <c r="V366" s="601" t="s">
        <v>290</v>
      </c>
    </row>
    <row r="367" spans="1:22" ht="14.5">
      <c r="A367" s="601" t="s">
        <v>579</v>
      </c>
      <c r="B367" s="601" t="s">
        <v>693</v>
      </c>
      <c r="C367" s="601" t="s">
        <v>678</v>
      </c>
      <c r="D367" s="601" t="s">
        <v>1366</v>
      </c>
      <c r="E367" s="601" t="s">
        <v>2995</v>
      </c>
      <c r="F367" s="637">
        <v>44733</v>
      </c>
      <c r="G367" s="602">
        <v>-14187.05</v>
      </c>
      <c r="H367" s="602">
        <v>-1250588.46</v>
      </c>
      <c r="I367" s="601" t="s">
        <v>20</v>
      </c>
      <c r="J367" s="601" t="s">
        <v>1464</v>
      </c>
      <c r="K367" s="601" t="s">
        <v>2996</v>
      </c>
      <c r="L367" s="601" t="s">
        <v>2997</v>
      </c>
      <c r="M367" s="601" t="s">
        <v>2995</v>
      </c>
      <c r="N367" s="601" t="s">
        <v>290</v>
      </c>
      <c r="O367" s="601" t="s">
        <v>290</v>
      </c>
      <c r="P367" s="601" t="s">
        <v>1465</v>
      </c>
      <c r="Q367" s="601" t="s">
        <v>290</v>
      </c>
      <c r="R367" s="601" t="s">
        <v>1168</v>
      </c>
      <c r="S367" s="637"/>
      <c r="T367" s="601" t="s">
        <v>290</v>
      </c>
      <c r="U367" s="637">
        <v>44730</v>
      </c>
      <c r="V367" s="601" t="s">
        <v>290</v>
      </c>
    </row>
    <row r="368" spans="1:22" ht="14.5">
      <c r="A368" s="601" t="s">
        <v>579</v>
      </c>
      <c r="B368" s="601" t="s">
        <v>693</v>
      </c>
      <c r="C368" s="601" t="s">
        <v>678</v>
      </c>
      <c r="D368" s="601" t="s">
        <v>1366</v>
      </c>
      <c r="E368" s="601" t="s">
        <v>2974</v>
      </c>
      <c r="F368" s="637">
        <v>44733</v>
      </c>
      <c r="G368" s="602">
        <v>-4073.37</v>
      </c>
      <c r="H368" s="602">
        <v>-359067.57</v>
      </c>
      <c r="I368" s="601" t="s">
        <v>20</v>
      </c>
      <c r="J368" s="601" t="s">
        <v>1464</v>
      </c>
      <c r="K368" s="601" t="s">
        <v>2975</v>
      </c>
      <c r="L368" s="601" t="s">
        <v>2975</v>
      </c>
      <c r="M368" s="601" t="s">
        <v>2974</v>
      </c>
      <c r="N368" s="601" t="s">
        <v>290</v>
      </c>
      <c r="O368" s="601" t="s">
        <v>290</v>
      </c>
      <c r="P368" s="601" t="s">
        <v>1465</v>
      </c>
      <c r="Q368" s="601" t="s">
        <v>290</v>
      </c>
      <c r="R368" s="601" t="s">
        <v>1168</v>
      </c>
      <c r="S368" s="637"/>
      <c r="T368" s="601" t="s">
        <v>290</v>
      </c>
      <c r="U368" s="637">
        <v>44730</v>
      </c>
      <c r="V368" s="601" t="s">
        <v>290</v>
      </c>
    </row>
    <row r="369" spans="1:22" ht="14.5">
      <c r="A369" s="601" t="s">
        <v>579</v>
      </c>
      <c r="B369" s="601" t="s">
        <v>1163</v>
      </c>
      <c r="C369" s="601" t="s">
        <v>678</v>
      </c>
      <c r="D369" s="601" t="s">
        <v>1366</v>
      </c>
      <c r="E369" s="601" t="s">
        <v>2992</v>
      </c>
      <c r="F369" s="637">
        <v>44738</v>
      </c>
      <c r="G369" s="602">
        <v>-1565.51</v>
      </c>
      <c r="H369" s="602">
        <v>-137999.71</v>
      </c>
      <c r="I369" s="601" t="s">
        <v>20</v>
      </c>
      <c r="J369" s="601" t="s">
        <v>1464</v>
      </c>
      <c r="K369" s="601" t="s">
        <v>2993</v>
      </c>
      <c r="L369" s="601" t="s">
        <v>2994</v>
      </c>
      <c r="M369" s="601" t="s">
        <v>2992</v>
      </c>
      <c r="N369" s="601" t="s">
        <v>290</v>
      </c>
      <c r="O369" s="601" t="s">
        <v>290</v>
      </c>
      <c r="P369" s="601" t="s">
        <v>1465</v>
      </c>
      <c r="Q369" s="601" t="s">
        <v>290</v>
      </c>
      <c r="R369" s="601" t="s">
        <v>1168</v>
      </c>
      <c r="S369" s="637"/>
      <c r="T369" s="601" t="s">
        <v>290</v>
      </c>
      <c r="U369" s="637">
        <v>44730</v>
      </c>
      <c r="V369" s="601" t="s">
        <v>290</v>
      </c>
    </row>
    <row r="370" spans="1:22" ht="14.5">
      <c r="A370" s="601" t="s">
        <v>579</v>
      </c>
      <c r="B370" s="601" t="s">
        <v>1163</v>
      </c>
      <c r="C370" s="601" t="s">
        <v>678</v>
      </c>
      <c r="D370" s="601" t="s">
        <v>1366</v>
      </c>
      <c r="E370" s="601" t="s">
        <v>2998</v>
      </c>
      <c r="F370" s="637">
        <v>44738</v>
      </c>
      <c r="G370" s="602">
        <v>-4683.59</v>
      </c>
      <c r="H370" s="602">
        <v>-412858.46</v>
      </c>
      <c r="I370" s="601" t="s">
        <v>20</v>
      </c>
      <c r="J370" s="601" t="s">
        <v>1464</v>
      </c>
      <c r="K370" s="601" t="s">
        <v>2999</v>
      </c>
      <c r="L370" s="601" t="s">
        <v>3000</v>
      </c>
      <c r="M370" s="601" t="s">
        <v>2998</v>
      </c>
      <c r="N370" s="601" t="s">
        <v>290</v>
      </c>
      <c r="O370" s="601" t="s">
        <v>290</v>
      </c>
      <c r="P370" s="601" t="s">
        <v>1465</v>
      </c>
      <c r="Q370" s="601" t="s">
        <v>290</v>
      </c>
      <c r="R370" s="601" t="s">
        <v>1168</v>
      </c>
      <c r="S370" s="637"/>
      <c r="T370" s="601" t="s">
        <v>290</v>
      </c>
      <c r="U370" s="637">
        <v>44730</v>
      </c>
      <c r="V370" s="601" t="s">
        <v>290</v>
      </c>
    </row>
    <row r="371" spans="1:22" ht="14.5">
      <c r="A371" s="601" t="s">
        <v>579</v>
      </c>
      <c r="B371" s="601" t="s">
        <v>693</v>
      </c>
      <c r="C371" s="601" t="s">
        <v>678</v>
      </c>
      <c r="D371" s="601" t="s">
        <v>1366</v>
      </c>
      <c r="E371" s="601" t="s">
        <v>2984</v>
      </c>
      <c r="F371" s="637">
        <v>44741</v>
      </c>
      <c r="G371" s="602">
        <v>-2775.32</v>
      </c>
      <c r="H371" s="602">
        <v>-244644.46</v>
      </c>
      <c r="I371" s="601" t="s">
        <v>20</v>
      </c>
      <c r="J371" s="601" t="s">
        <v>1464</v>
      </c>
      <c r="K371" s="601" t="s">
        <v>2985</v>
      </c>
      <c r="L371" s="601" t="s">
        <v>2985</v>
      </c>
      <c r="M371" s="601" t="s">
        <v>2984</v>
      </c>
      <c r="N371" s="601" t="s">
        <v>290</v>
      </c>
      <c r="O371" s="601" t="s">
        <v>290</v>
      </c>
      <c r="P371" s="601" t="s">
        <v>1465</v>
      </c>
      <c r="Q371" s="601" t="s">
        <v>290</v>
      </c>
      <c r="R371" s="601" t="s">
        <v>1168</v>
      </c>
      <c r="S371" s="637"/>
      <c r="T371" s="601" t="s">
        <v>290</v>
      </c>
      <c r="U371" s="637">
        <v>44735</v>
      </c>
      <c r="V371" s="601" t="s">
        <v>290</v>
      </c>
    </row>
    <row r="372" spans="1:22" ht="14.5">
      <c r="A372" s="601" t="s">
        <v>579</v>
      </c>
      <c r="B372" s="601" t="s">
        <v>693</v>
      </c>
      <c r="C372" s="601" t="s">
        <v>678</v>
      </c>
      <c r="D372" s="601" t="s">
        <v>1366</v>
      </c>
      <c r="E372" s="601" t="s">
        <v>2982</v>
      </c>
      <c r="F372" s="637">
        <v>44741</v>
      </c>
      <c r="G372" s="602">
        <v>-6735.54</v>
      </c>
      <c r="H372" s="602">
        <v>-593737.85</v>
      </c>
      <c r="I372" s="601" t="s">
        <v>20</v>
      </c>
      <c r="J372" s="601" t="s">
        <v>1464</v>
      </c>
      <c r="K372" s="601" t="s">
        <v>2983</v>
      </c>
      <c r="L372" s="601" t="s">
        <v>2983</v>
      </c>
      <c r="M372" s="601" t="s">
        <v>2982</v>
      </c>
      <c r="N372" s="601" t="s">
        <v>290</v>
      </c>
      <c r="O372" s="601" t="s">
        <v>290</v>
      </c>
      <c r="P372" s="601" t="s">
        <v>1465</v>
      </c>
      <c r="Q372" s="601" t="s">
        <v>290</v>
      </c>
      <c r="R372" s="601" t="s">
        <v>1168</v>
      </c>
      <c r="S372" s="637"/>
      <c r="T372" s="601" t="s">
        <v>290</v>
      </c>
      <c r="U372" s="637">
        <v>44737</v>
      </c>
      <c r="V372" s="601" t="s">
        <v>290</v>
      </c>
    </row>
    <row r="373" spans="1:22" ht="14.5">
      <c r="A373" s="601" t="s">
        <v>579</v>
      </c>
      <c r="B373" s="601" t="s">
        <v>1163</v>
      </c>
      <c r="C373" s="601" t="s">
        <v>678</v>
      </c>
      <c r="D373" s="601" t="s">
        <v>1366</v>
      </c>
      <c r="E373" s="601" t="s">
        <v>3001</v>
      </c>
      <c r="F373" s="637">
        <v>44742</v>
      </c>
      <c r="G373" s="602">
        <v>-1315.02</v>
      </c>
      <c r="H373" s="602">
        <v>-115919.01</v>
      </c>
      <c r="I373" s="601" t="s">
        <v>20</v>
      </c>
      <c r="J373" s="601" t="s">
        <v>1464</v>
      </c>
      <c r="K373" s="601" t="s">
        <v>3002</v>
      </c>
      <c r="L373" s="601" t="s">
        <v>3002</v>
      </c>
      <c r="M373" s="601" t="s">
        <v>3001</v>
      </c>
      <c r="N373" s="601" t="s">
        <v>290</v>
      </c>
      <c r="O373" s="601" t="s">
        <v>290</v>
      </c>
      <c r="P373" s="601" t="s">
        <v>1465</v>
      </c>
      <c r="Q373" s="601" t="s">
        <v>290</v>
      </c>
      <c r="R373" s="601" t="s">
        <v>1168</v>
      </c>
      <c r="S373" s="637"/>
      <c r="T373" s="601" t="s">
        <v>290</v>
      </c>
      <c r="U373" s="637">
        <v>44739</v>
      </c>
      <c r="V373" s="601" t="s">
        <v>290</v>
      </c>
    </row>
    <row r="374" spans="1:22" ht="14.5">
      <c r="A374" s="601" t="s">
        <v>579</v>
      </c>
      <c r="B374" s="601" t="s">
        <v>1163</v>
      </c>
      <c r="C374" s="601" t="s">
        <v>678</v>
      </c>
      <c r="D374" s="601" t="s">
        <v>1366</v>
      </c>
      <c r="E374" s="601" t="s">
        <v>3003</v>
      </c>
      <c r="F374" s="637">
        <v>44742</v>
      </c>
      <c r="G374" s="602">
        <v>-13761.61</v>
      </c>
      <c r="H374" s="602">
        <v>-1213085.92</v>
      </c>
      <c r="I374" s="601" t="s">
        <v>20</v>
      </c>
      <c r="J374" s="601" t="s">
        <v>1464</v>
      </c>
      <c r="K374" s="601" t="s">
        <v>3002</v>
      </c>
      <c r="L374" s="601" t="s">
        <v>3004</v>
      </c>
      <c r="M374" s="601" t="s">
        <v>3003</v>
      </c>
      <c r="N374" s="601" t="s">
        <v>290</v>
      </c>
      <c r="O374" s="601" t="s">
        <v>290</v>
      </c>
      <c r="P374" s="601" t="s">
        <v>1465</v>
      </c>
      <c r="Q374" s="601" t="s">
        <v>290</v>
      </c>
      <c r="R374" s="601" t="s">
        <v>1168</v>
      </c>
      <c r="S374" s="637"/>
      <c r="T374" s="601" t="s">
        <v>290</v>
      </c>
      <c r="U374" s="637">
        <v>44737</v>
      </c>
      <c r="V374" s="601" t="s">
        <v>290</v>
      </c>
    </row>
    <row r="375" spans="1:22" ht="14.5">
      <c r="A375" s="601" t="s">
        <v>579</v>
      </c>
      <c r="B375" s="601" t="s">
        <v>693</v>
      </c>
      <c r="C375" s="601" t="s">
        <v>678</v>
      </c>
      <c r="D375" s="601" t="s">
        <v>1366</v>
      </c>
      <c r="E375" s="601" t="s">
        <v>1954</v>
      </c>
      <c r="F375" s="637">
        <v>44649</v>
      </c>
      <c r="G375" s="602">
        <v>-5496.46</v>
      </c>
      <c r="H375" s="602">
        <v>-467473.91999999998</v>
      </c>
      <c r="I375" s="601" t="s">
        <v>20</v>
      </c>
      <c r="J375" s="601" t="s">
        <v>1464</v>
      </c>
      <c r="K375" s="601" t="s">
        <v>1955</v>
      </c>
      <c r="L375" s="601" t="s">
        <v>1955</v>
      </c>
      <c r="M375" s="601" t="s">
        <v>1954</v>
      </c>
      <c r="N375" s="601" t="s">
        <v>290</v>
      </c>
      <c r="O375" s="601" t="s">
        <v>290</v>
      </c>
      <c r="P375" s="601" t="s">
        <v>1465</v>
      </c>
      <c r="Q375" s="601" t="s">
        <v>290</v>
      </c>
      <c r="R375" s="601" t="s">
        <v>1168</v>
      </c>
      <c r="S375" s="637">
        <v>44748</v>
      </c>
      <c r="T375" s="601" t="s">
        <v>3836</v>
      </c>
      <c r="U375" s="637">
        <v>44643</v>
      </c>
      <c r="V375" s="601" t="s">
        <v>290</v>
      </c>
    </row>
    <row r="376" spans="1:22" ht="14.5">
      <c r="A376" s="601" t="s">
        <v>579</v>
      </c>
      <c r="B376" s="601" t="s">
        <v>693</v>
      </c>
      <c r="C376" s="601" t="s">
        <v>678</v>
      </c>
      <c r="D376" s="601" t="s">
        <v>1366</v>
      </c>
      <c r="E376" s="601" t="s">
        <v>1952</v>
      </c>
      <c r="F376" s="637">
        <v>44661</v>
      </c>
      <c r="G376" s="602">
        <v>-14448.19</v>
      </c>
      <c r="H376" s="602">
        <v>-1231708.2</v>
      </c>
      <c r="I376" s="601" t="s">
        <v>20</v>
      </c>
      <c r="J376" s="601" t="s">
        <v>1464</v>
      </c>
      <c r="K376" s="601" t="s">
        <v>1953</v>
      </c>
      <c r="L376" s="601" t="s">
        <v>1953</v>
      </c>
      <c r="M376" s="601" t="s">
        <v>1952</v>
      </c>
      <c r="N376" s="601" t="s">
        <v>290</v>
      </c>
      <c r="O376" s="601" t="s">
        <v>290</v>
      </c>
      <c r="P376" s="601" t="s">
        <v>1465</v>
      </c>
      <c r="Q376" s="601" t="s">
        <v>290</v>
      </c>
      <c r="R376" s="601" t="s">
        <v>1168</v>
      </c>
      <c r="S376" s="637">
        <v>44749</v>
      </c>
      <c r="T376" s="601" t="s">
        <v>3837</v>
      </c>
      <c r="U376" s="637">
        <v>44588</v>
      </c>
      <c r="V376" s="601" t="s">
        <v>290</v>
      </c>
    </row>
    <row r="377" spans="1:22" ht="14.5">
      <c r="A377" s="601" t="s">
        <v>579</v>
      </c>
      <c r="B377" s="601" t="s">
        <v>693</v>
      </c>
      <c r="C377" s="601" t="s">
        <v>678</v>
      </c>
      <c r="D377" s="601" t="s">
        <v>1366</v>
      </c>
      <c r="E377" s="601" t="s">
        <v>1960</v>
      </c>
      <c r="F377" s="637">
        <v>44675</v>
      </c>
      <c r="G377" s="602">
        <v>-13099.94</v>
      </c>
      <c r="H377" s="602">
        <v>-1116769.8899999999</v>
      </c>
      <c r="I377" s="601" t="s">
        <v>20</v>
      </c>
      <c r="J377" s="601" t="s">
        <v>1464</v>
      </c>
      <c r="K377" s="601" t="s">
        <v>1961</v>
      </c>
      <c r="L377" s="601" t="s">
        <v>1962</v>
      </c>
      <c r="M377" s="601" t="s">
        <v>1960</v>
      </c>
      <c r="N377" s="601" t="s">
        <v>290</v>
      </c>
      <c r="O377" s="601" t="s">
        <v>290</v>
      </c>
      <c r="P377" s="601" t="s">
        <v>1465</v>
      </c>
      <c r="Q377" s="601" t="s">
        <v>290</v>
      </c>
      <c r="R377" s="601" t="s">
        <v>1168</v>
      </c>
      <c r="S377" s="637">
        <v>44749</v>
      </c>
      <c r="T377" s="601" t="s">
        <v>3838</v>
      </c>
      <c r="U377" s="637">
        <v>44664</v>
      </c>
      <c r="V377" s="601" t="s">
        <v>290</v>
      </c>
    </row>
    <row r="378" spans="1:22" ht="14.5">
      <c r="A378" s="601" t="s">
        <v>579</v>
      </c>
      <c r="B378" s="601" t="s">
        <v>693</v>
      </c>
      <c r="C378" s="601" t="s">
        <v>678</v>
      </c>
      <c r="D378" s="601" t="s">
        <v>1366</v>
      </c>
      <c r="E378" s="601" t="s">
        <v>1963</v>
      </c>
      <c r="F378" s="637">
        <v>44675</v>
      </c>
      <c r="G378" s="602">
        <v>-2512.11</v>
      </c>
      <c r="H378" s="602">
        <v>-214157.38</v>
      </c>
      <c r="I378" s="601" t="s">
        <v>20</v>
      </c>
      <c r="J378" s="601" t="s">
        <v>1464</v>
      </c>
      <c r="K378" s="601" t="s">
        <v>1961</v>
      </c>
      <c r="L378" s="601" t="s">
        <v>1964</v>
      </c>
      <c r="M378" s="601" t="s">
        <v>1963</v>
      </c>
      <c r="N378" s="601" t="s">
        <v>290</v>
      </c>
      <c r="O378" s="601" t="s">
        <v>290</v>
      </c>
      <c r="P378" s="601" t="s">
        <v>1465</v>
      </c>
      <c r="Q378" s="601" t="s">
        <v>290</v>
      </c>
      <c r="R378" s="601" t="s">
        <v>1168</v>
      </c>
      <c r="S378" s="637">
        <v>44749</v>
      </c>
      <c r="T378" s="601" t="s">
        <v>3839</v>
      </c>
      <c r="U378" s="637">
        <v>44667</v>
      </c>
      <c r="V378" s="601" t="s">
        <v>290</v>
      </c>
    </row>
    <row r="379" spans="1:22" ht="14.5">
      <c r="A379" s="601" t="s">
        <v>579</v>
      </c>
      <c r="B379" s="601" t="s">
        <v>693</v>
      </c>
      <c r="C379" s="601" t="s">
        <v>678</v>
      </c>
      <c r="D379" s="601" t="s">
        <v>1366</v>
      </c>
      <c r="E379" s="601" t="s">
        <v>2976</v>
      </c>
      <c r="F379" s="637">
        <v>44727</v>
      </c>
      <c r="G379" s="602">
        <v>-629.32000000000005</v>
      </c>
      <c r="H379" s="602">
        <v>-55474.559999999998</v>
      </c>
      <c r="I379" s="601" t="s">
        <v>20</v>
      </c>
      <c r="J379" s="601" t="s">
        <v>1464</v>
      </c>
      <c r="K379" s="601" t="s">
        <v>2977</v>
      </c>
      <c r="L379" s="601" t="s">
        <v>2977</v>
      </c>
      <c r="M379" s="601" t="s">
        <v>2976</v>
      </c>
      <c r="N379" s="601" t="s">
        <v>290</v>
      </c>
      <c r="O379" s="601" t="s">
        <v>290</v>
      </c>
      <c r="P379" s="601" t="s">
        <v>1465</v>
      </c>
      <c r="Q379" s="601" t="s">
        <v>290</v>
      </c>
      <c r="R379" s="601" t="s">
        <v>1168</v>
      </c>
      <c r="S379" s="637">
        <v>44749</v>
      </c>
      <c r="T379" s="601" t="s">
        <v>3840</v>
      </c>
      <c r="U379" s="637">
        <v>44720</v>
      </c>
      <c r="V379" s="601" t="s">
        <v>290</v>
      </c>
    </row>
    <row r="380" spans="1:22" ht="14.5">
      <c r="A380" s="601" t="s">
        <v>579</v>
      </c>
      <c r="B380" s="601" t="s">
        <v>1163</v>
      </c>
      <c r="C380" s="601" t="s">
        <v>678</v>
      </c>
      <c r="D380" s="601" t="s">
        <v>1366</v>
      </c>
      <c r="E380" s="601" t="s">
        <v>3005</v>
      </c>
      <c r="F380" s="637">
        <v>44727</v>
      </c>
      <c r="G380" s="602">
        <v>-5704.29</v>
      </c>
      <c r="H380" s="602">
        <v>-502833.16</v>
      </c>
      <c r="I380" s="601" t="s">
        <v>20</v>
      </c>
      <c r="J380" s="601" t="s">
        <v>3006</v>
      </c>
      <c r="K380" s="601" t="s">
        <v>3007</v>
      </c>
      <c r="L380" s="601" t="s">
        <v>3007</v>
      </c>
      <c r="M380" s="601" t="s">
        <v>3005</v>
      </c>
      <c r="N380" s="601" t="s">
        <v>290</v>
      </c>
      <c r="O380" s="601" t="s">
        <v>290</v>
      </c>
      <c r="P380" s="601" t="s">
        <v>1393</v>
      </c>
      <c r="Q380" s="601" t="s">
        <v>290</v>
      </c>
      <c r="R380" s="601" t="s">
        <v>1168</v>
      </c>
      <c r="S380" s="637"/>
      <c r="T380" s="601" t="s">
        <v>290</v>
      </c>
      <c r="U380" s="637">
        <v>44718</v>
      </c>
      <c r="V380" s="601" t="s">
        <v>290</v>
      </c>
    </row>
    <row r="381" spans="1:22" ht="14.5">
      <c r="A381" s="601" t="s">
        <v>579</v>
      </c>
      <c r="B381" s="601" t="s">
        <v>693</v>
      </c>
      <c r="C381" s="601" t="s">
        <v>678</v>
      </c>
      <c r="D381" s="601" t="s">
        <v>1366</v>
      </c>
      <c r="E381" s="601" t="s">
        <v>3008</v>
      </c>
      <c r="F381" s="637">
        <v>44710</v>
      </c>
      <c r="G381" s="602">
        <v>-7815.39</v>
      </c>
      <c r="H381" s="602">
        <v>-668215.85</v>
      </c>
      <c r="I381" s="601" t="s">
        <v>20</v>
      </c>
      <c r="J381" s="601" t="s">
        <v>3009</v>
      </c>
      <c r="K381" s="601" t="s">
        <v>3010</v>
      </c>
      <c r="L381" s="601" t="s">
        <v>3011</v>
      </c>
      <c r="M381" s="601" t="s">
        <v>3008</v>
      </c>
      <c r="N381" s="601" t="s">
        <v>290</v>
      </c>
      <c r="O381" s="601" t="s">
        <v>290</v>
      </c>
      <c r="P381" s="601" t="s">
        <v>3012</v>
      </c>
      <c r="Q381" s="601" t="s">
        <v>290</v>
      </c>
      <c r="R381" s="601" t="s">
        <v>1168</v>
      </c>
      <c r="S381" s="637"/>
      <c r="T381" s="601" t="s">
        <v>290</v>
      </c>
      <c r="U381" s="637">
        <v>44704</v>
      </c>
      <c r="V381" s="601" t="s">
        <v>290</v>
      </c>
    </row>
    <row r="382" spans="1:22" ht="14.5">
      <c r="A382" s="601" t="s">
        <v>579</v>
      </c>
      <c r="B382" s="601" t="s">
        <v>1163</v>
      </c>
      <c r="C382" s="601" t="s">
        <v>678</v>
      </c>
      <c r="D382" s="601" t="s">
        <v>1366</v>
      </c>
      <c r="E382" s="601" t="s">
        <v>3013</v>
      </c>
      <c r="F382" s="637">
        <v>44732</v>
      </c>
      <c r="G382" s="602">
        <v>-1669.51</v>
      </c>
      <c r="H382" s="602">
        <v>-147167.31</v>
      </c>
      <c r="I382" s="601" t="s">
        <v>20</v>
      </c>
      <c r="J382" s="601" t="s">
        <v>3009</v>
      </c>
      <c r="K382" s="601" t="s">
        <v>3014</v>
      </c>
      <c r="L382" s="601" t="s">
        <v>3014</v>
      </c>
      <c r="M382" s="601" t="s">
        <v>3013</v>
      </c>
      <c r="N382" s="601" t="s">
        <v>290</v>
      </c>
      <c r="O382" s="601" t="s">
        <v>290</v>
      </c>
      <c r="P382" s="601" t="s">
        <v>1393</v>
      </c>
      <c r="Q382" s="601" t="s">
        <v>290</v>
      </c>
      <c r="R382" s="601" t="s">
        <v>1168</v>
      </c>
      <c r="S382" s="637"/>
      <c r="T382" s="601" t="s">
        <v>290</v>
      </c>
      <c r="U382" s="637">
        <v>44728</v>
      </c>
      <c r="V382" s="601" t="s">
        <v>290</v>
      </c>
    </row>
    <row r="383" spans="1:22" ht="14.5">
      <c r="A383" s="601" t="s">
        <v>579</v>
      </c>
      <c r="B383" s="601" t="s">
        <v>693</v>
      </c>
      <c r="C383" s="601" t="s">
        <v>678</v>
      </c>
      <c r="D383" s="601" t="s">
        <v>1366</v>
      </c>
      <c r="E383" s="601" t="s">
        <v>3015</v>
      </c>
      <c r="F383" s="637">
        <v>44733</v>
      </c>
      <c r="G383" s="602">
        <v>-1438.5</v>
      </c>
      <c r="H383" s="602">
        <v>-126803.78</v>
      </c>
      <c r="I383" s="601" t="s">
        <v>20</v>
      </c>
      <c r="J383" s="601" t="s">
        <v>3016</v>
      </c>
      <c r="K383" s="601" t="s">
        <v>3017</v>
      </c>
      <c r="L383" s="601" t="s">
        <v>3017</v>
      </c>
      <c r="M383" s="601" t="s">
        <v>3015</v>
      </c>
      <c r="N383" s="601" t="s">
        <v>290</v>
      </c>
      <c r="O383" s="601" t="s">
        <v>290</v>
      </c>
      <c r="P383" s="601" t="s">
        <v>3012</v>
      </c>
      <c r="Q383" s="601" t="s">
        <v>290</v>
      </c>
      <c r="R383" s="601" t="s">
        <v>1168</v>
      </c>
      <c r="S383" s="637"/>
      <c r="T383" s="601" t="s">
        <v>290</v>
      </c>
      <c r="U383" s="637">
        <v>44728</v>
      </c>
      <c r="V383" s="601" t="s">
        <v>290</v>
      </c>
    </row>
    <row r="384" spans="1:22" ht="14.5">
      <c r="A384" s="601" t="s">
        <v>579</v>
      </c>
      <c r="B384" s="601" t="s">
        <v>1163</v>
      </c>
      <c r="C384" s="601" t="s">
        <v>678</v>
      </c>
      <c r="D384" s="601" t="s">
        <v>1366</v>
      </c>
      <c r="E384" s="601" t="s">
        <v>3018</v>
      </c>
      <c r="F384" s="637">
        <v>44733</v>
      </c>
      <c r="G384" s="602">
        <v>-51342.75</v>
      </c>
      <c r="H384" s="602">
        <v>-4525863.41</v>
      </c>
      <c r="I384" s="601" t="s">
        <v>20</v>
      </c>
      <c r="J384" s="601" t="s">
        <v>3019</v>
      </c>
      <c r="K384" s="601" t="s">
        <v>3020</v>
      </c>
      <c r="L384" s="601" t="s">
        <v>3021</v>
      </c>
      <c r="M384" s="601" t="s">
        <v>3018</v>
      </c>
      <c r="N384" s="601" t="s">
        <v>290</v>
      </c>
      <c r="O384" s="601" t="s">
        <v>290</v>
      </c>
      <c r="P384" s="601" t="s">
        <v>1194</v>
      </c>
      <c r="Q384" s="601" t="s">
        <v>290</v>
      </c>
      <c r="R384" s="601" t="s">
        <v>1168</v>
      </c>
      <c r="S384" s="637"/>
      <c r="T384" s="601" t="s">
        <v>290</v>
      </c>
      <c r="U384" s="637">
        <v>44733</v>
      </c>
      <c r="V384" s="601" t="s">
        <v>290</v>
      </c>
    </row>
    <row r="385" spans="1:22" ht="14.5">
      <c r="A385" s="601" t="s">
        <v>579</v>
      </c>
      <c r="B385" s="601" t="s">
        <v>693</v>
      </c>
      <c r="C385" s="601" t="s">
        <v>678</v>
      </c>
      <c r="D385" s="601" t="s">
        <v>1366</v>
      </c>
      <c r="E385" s="601" t="s">
        <v>3022</v>
      </c>
      <c r="F385" s="637">
        <v>44714</v>
      </c>
      <c r="G385" s="602">
        <v>-40548.9</v>
      </c>
      <c r="H385" s="602">
        <v>-3574385.54</v>
      </c>
      <c r="I385" s="601" t="s">
        <v>20</v>
      </c>
      <c r="J385" s="601" t="s">
        <v>1966</v>
      </c>
      <c r="K385" s="601" t="s">
        <v>1967</v>
      </c>
      <c r="L385" s="601" t="s">
        <v>3023</v>
      </c>
      <c r="M385" s="601" t="s">
        <v>3022</v>
      </c>
      <c r="N385" s="601" t="s">
        <v>290</v>
      </c>
      <c r="O385" s="601" t="s">
        <v>290</v>
      </c>
      <c r="P385" s="601" t="s">
        <v>1194</v>
      </c>
      <c r="Q385" s="601" t="s">
        <v>290</v>
      </c>
      <c r="R385" s="601" t="s">
        <v>1168</v>
      </c>
      <c r="S385" s="637">
        <v>44749</v>
      </c>
      <c r="T385" s="601" t="s">
        <v>3841</v>
      </c>
      <c r="U385" s="637">
        <v>44714</v>
      </c>
      <c r="V385" s="601" t="s">
        <v>290</v>
      </c>
    </row>
    <row r="386" spans="1:22" ht="14.5">
      <c r="A386" s="601" t="s">
        <v>579</v>
      </c>
      <c r="B386" s="601" t="s">
        <v>693</v>
      </c>
      <c r="C386" s="601" t="s">
        <v>678</v>
      </c>
      <c r="D386" s="601" t="s">
        <v>1366</v>
      </c>
      <c r="E386" s="601" t="s">
        <v>1971</v>
      </c>
      <c r="F386" s="637">
        <v>44636</v>
      </c>
      <c r="G386" s="602">
        <v>-2491.16</v>
      </c>
      <c r="H386" s="602">
        <v>-211873.16</v>
      </c>
      <c r="I386" s="601" t="s">
        <v>20</v>
      </c>
      <c r="J386" s="601" t="s">
        <v>1969</v>
      </c>
      <c r="K386" s="601" t="s">
        <v>1972</v>
      </c>
      <c r="L386" s="601" t="s">
        <v>1972</v>
      </c>
      <c r="M386" s="601" t="s">
        <v>1971</v>
      </c>
      <c r="N386" s="601" t="s">
        <v>290</v>
      </c>
      <c r="O386" s="601" t="s">
        <v>290</v>
      </c>
      <c r="P386" s="601" t="s">
        <v>1186</v>
      </c>
      <c r="Q386" s="601" t="s">
        <v>290</v>
      </c>
      <c r="R386" s="601" t="s">
        <v>1168</v>
      </c>
      <c r="S386" s="637">
        <v>44749</v>
      </c>
      <c r="T386" s="601" t="s">
        <v>3842</v>
      </c>
      <c r="U386" s="637">
        <v>44622</v>
      </c>
      <c r="V386" s="601" t="s">
        <v>290</v>
      </c>
    </row>
    <row r="387" spans="1:22" ht="14.5">
      <c r="A387" s="601" t="s">
        <v>579</v>
      </c>
      <c r="B387" s="601" t="s">
        <v>693</v>
      </c>
      <c r="C387" s="601" t="s">
        <v>678</v>
      </c>
      <c r="D387" s="601" t="s">
        <v>1366</v>
      </c>
      <c r="E387" s="601" t="s">
        <v>1968</v>
      </c>
      <c r="F387" s="637">
        <v>44636</v>
      </c>
      <c r="G387" s="602">
        <v>-6805.44</v>
      </c>
      <c r="H387" s="602">
        <v>-578802.67000000004</v>
      </c>
      <c r="I387" s="601" t="s">
        <v>20</v>
      </c>
      <c r="J387" s="601" t="s">
        <v>1969</v>
      </c>
      <c r="K387" s="601" t="s">
        <v>1970</v>
      </c>
      <c r="L387" s="601" t="s">
        <v>1970</v>
      </c>
      <c r="M387" s="601" t="s">
        <v>1968</v>
      </c>
      <c r="N387" s="601" t="s">
        <v>290</v>
      </c>
      <c r="O387" s="601" t="s">
        <v>290</v>
      </c>
      <c r="P387" s="601" t="s">
        <v>1186</v>
      </c>
      <c r="Q387" s="601" t="s">
        <v>290</v>
      </c>
      <c r="R387" s="601" t="s">
        <v>1168</v>
      </c>
      <c r="S387" s="637">
        <v>44749</v>
      </c>
      <c r="T387" s="601" t="s">
        <v>3843</v>
      </c>
      <c r="U387" s="637">
        <v>44616</v>
      </c>
      <c r="V387" s="601" t="s">
        <v>290</v>
      </c>
    </row>
    <row r="388" spans="1:22" ht="14.5">
      <c r="A388" s="601" t="s">
        <v>579</v>
      </c>
      <c r="B388" s="601" t="s">
        <v>693</v>
      </c>
      <c r="C388" s="601" t="s">
        <v>678</v>
      </c>
      <c r="D388" s="601" t="s">
        <v>1366</v>
      </c>
      <c r="E388" s="601" t="s">
        <v>1973</v>
      </c>
      <c r="F388" s="637">
        <v>44647</v>
      </c>
      <c r="G388" s="602">
        <v>-80691.839999999997</v>
      </c>
      <c r="H388" s="602">
        <v>-6862840.9900000002</v>
      </c>
      <c r="I388" s="601" t="s">
        <v>20</v>
      </c>
      <c r="J388" s="601" t="s">
        <v>1974</v>
      </c>
      <c r="K388" s="601" t="s">
        <v>1975</v>
      </c>
      <c r="L388" s="601" t="s">
        <v>1975</v>
      </c>
      <c r="M388" s="601" t="s">
        <v>1973</v>
      </c>
      <c r="N388" s="601" t="s">
        <v>290</v>
      </c>
      <c r="O388" s="601" t="s">
        <v>290</v>
      </c>
      <c r="P388" s="601" t="s">
        <v>1186</v>
      </c>
      <c r="Q388" s="601" t="s">
        <v>290</v>
      </c>
      <c r="R388" s="601" t="s">
        <v>1168</v>
      </c>
      <c r="S388" s="637"/>
      <c r="T388" s="601" t="s">
        <v>290</v>
      </c>
      <c r="U388" s="637">
        <v>44615</v>
      </c>
      <c r="V388" s="601" t="s">
        <v>290</v>
      </c>
    </row>
    <row r="389" spans="1:22" ht="14.5">
      <c r="A389" s="601" t="s">
        <v>579</v>
      </c>
      <c r="B389" s="601" t="s">
        <v>1163</v>
      </c>
      <c r="C389" s="601" t="s">
        <v>678</v>
      </c>
      <c r="D389" s="601" t="s">
        <v>1366</v>
      </c>
      <c r="E389" s="601" t="s">
        <v>3024</v>
      </c>
      <c r="F389" s="637">
        <v>44742</v>
      </c>
      <c r="G389" s="602">
        <v>-3309.12</v>
      </c>
      <c r="H389" s="602">
        <v>-291698.93</v>
      </c>
      <c r="I389" s="601" t="s">
        <v>20</v>
      </c>
      <c r="J389" s="601" t="s">
        <v>1974</v>
      </c>
      <c r="K389" s="601" t="s">
        <v>3025</v>
      </c>
      <c r="L389" s="601" t="s">
        <v>3026</v>
      </c>
      <c r="M389" s="601" t="s">
        <v>3024</v>
      </c>
      <c r="N389" s="601" t="s">
        <v>290</v>
      </c>
      <c r="O389" s="601" t="s">
        <v>290</v>
      </c>
      <c r="P389" s="601" t="s">
        <v>1186</v>
      </c>
      <c r="Q389" s="601" t="s">
        <v>290</v>
      </c>
      <c r="R389" s="601" t="s">
        <v>1168</v>
      </c>
      <c r="S389" s="637"/>
      <c r="T389" s="601" t="s">
        <v>290</v>
      </c>
      <c r="U389" s="637">
        <v>44732</v>
      </c>
      <c r="V389" s="601" t="s">
        <v>290</v>
      </c>
    </row>
    <row r="390" spans="1:22" ht="14.5">
      <c r="A390" s="601" t="s">
        <v>579</v>
      </c>
      <c r="B390" s="601" t="s">
        <v>1163</v>
      </c>
      <c r="C390" s="601" t="s">
        <v>678</v>
      </c>
      <c r="D390" s="601" t="s">
        <v>1366</v>
      </c>
      <c r="E390" s="601" t="s">
        <v>3027</v>
      </c>
      <c r="F390" s="637">
        <v>44742</v>
      </c>
      <c r="G390" s="602">
        <v>-905</v>
      </c>
      <c r="H390" s="602">
        <v>-79775.75</v>
      </c>
      <c r="I390" s="601" t="s">
        <v>20</v>
      </c>
      <c r="J390" s="601" t="s">
        <v>1974</v>
      </c>
      <c r="K390" s="601" t="s">
        <v>3025</v>
      </c>
      <c r="L390" s="601" t="s">
        <v>3028</v>
      </c>
      <c r="M390" s="601" t="s">
        <v>3027</v>
      </c>
      <c r="N390" s="601" t="s">
        <v>290</v>
      </c>
      <c r="O390" s="601" t="s">
        <v>290</v>
      </c>
      <c r="P390" s="601" t="s">
        <v>1186</v>
      </c>
      <c r="Q390" s="601" t="s">
        <v>290</v>
      </c>
      <c r="R390" s="601" t="s">
        <v>1168</v>
      </c>
      <c r="S390" s="637"/>
      <c r="T390" s="601" t="s">
        <v>290</v>
      </c>
      <c r="U390" s="637">
        <v>44732</v>
      </c>
      <c r="V390" s="601" t="s">
        <v>290</v>
      </c>
    </row>
    <row r="391" spans="1:22" ht="14.5">
      <c r="A391" s="601" t="s">
        <v>579</v>
      </c>
      <c r="B391" s="601" t="s">
        <v>693</v>
      </c>
      <c r="C391" s="601" t="s">
        <v>678</v>
      </c>
      <c r="D391" s="601" t="s">
        <v>1366</v>
      </c>
      <c r="E391" s="601" t="s">
        <v>3029</v>
      </c>
      <c r="F391" s="637">
        <v>44705</v>
      </c>
      <c r="G391" s="602">
        <v>-95247.24</v>
      </c>
      <c r="H391" s="602">
        <v>-8143639.0199999996</v>
      </c>
      <c r="I391" s="601" t="s">
        <v>20</v>
      </c>
      <c r="J391" s="601" t="s">
        <v>3030</v>
      </c>
      <c r="K391" s="601" t="s">
        <v>3031</v>
      </c>
      <c r="L391" s="601" t="s">
        <v>2294</v>
      </c>
      <c r="M391" s="601" t="s">
        <v>3029</v>
      </c>
      <c r="N391" s="601" t="s">
        <v>290</v>
      </c>
      <c r="O391" s="601" t="s">
        <v>290</v>
      </c>
      <c r="P391" s="601" t="s">
        <v>1186</v>
      </c>
      <c r="Q391" s="601" t="s">
        <v>290</v>
      </c>
      <c r="R391" s="601" t="s">
        <v>1168</v>
      </c>
      <c r="S391" s="637"/>
      <c r="T391" s="601" t="s">
        <v>290</v>
      </c>
      <c r="U391" s="637">
        <v>44705</v>
      </c>
      <c r="V391" s="601" t="s">
        <v>290</v>
      </c>
    </row>
    <row r="392" spans="1:22" ht="14.5">
      <c r="A392" s="601" t="s">
        <v>579</v>
      </c>
      <c r="B392" s="601" t="s">
        <v>693</v>
      </c>
      <c r="C392" s="601" t="s">
        <v>678</v>
      </c>
      <c r="D392" s="601" t="s">
        <v>1366</v>
      </c>
      <c r="E392" s="601" t="s">
        <v>3034</v>
      </c>
      <c r="F392" s="637">
        <v>44741</v>
      </c>
      <c r="G392" s="602">
        <v>-83337.119999999995</v>
      </c>
      <c r="H392" s="602">
        <v>-7346167.1299999999</v>
      </c>
      <c r="I392" s="601" t="s">
        <v>20</v>
      </c>
      <c r="J392" s="601" t="s">
        <v>3030</v>
      </c>
      <c r="K392" s="601" t="s">
        <v>3035</v>
      </c>
      <c r="L392" s="601" t="s">
        <v>3035</v>
      </c>
      <c r="M392" s="601" t="s">
        <v>3034</v>
      </c>
      <c r="N392" s="601" t="s">
        <v>290</v>
      </c>
      <c r="O392" s="601" t="s">
        <v>290</v>
      </c>
      <c r="P392" s="601" t="s">
        <v>1186</v>
      </c>
      <c r="Q392" s="601" t="s">
        <v>290</v>
      </c>
      <c r="R392" s="601" t="s">
        <v>1168</v>
      </c>
      <c r="S392" s="637"/>
      <c r="T392" s="601" t="s">
        <v>290</v>
      </c>
      <c r="U392" s="637">
        <v>44706</v>
      </c>
      <c r="V392" s="601" t="s">
        <v>290</v>
      </c>
    </row>
    <row r="393" spans="1:22" ht="14.5">
      <c r="A393" s="601" t="s">
        <v>579</v>
      </c>
      <c r="B393" s="601" t="s">
        <v>693</v>
      </c>
      <c r="C393" s="601" t="s">
        <v>678</v>
      </c>
      <c r="D393" s="601" t="s">
        <v>1366</v>
      </c>
      <c r="E393" s="601" t="s">
        <v>3032</v>
      </c>
      <c r="F393" s="637">
        <v>44741</v>
      </c>
      <c r="G393" s="602">
        <v>-28522.080000000002</v>
      </c>
      <c r="H393" s="602">
        <v>-2514221.35</v>
      </c>
      <c r="I393" s="601" t="s">
        <v>20</v>
      </c>
      <c r="J393" s="601" t="s">
        <v>3030</v>
      </c>
      <c r="K393" s="601" t="s">
        <v>3033</v>
      </c>
      <c r="L393" s="601" t="s">
        <v>3033</v>
      </c>
      <c r="M393" s="601" t="s">
        <v>3032</v>
      </c>
      <c r="N393" s="601" t="s">
        <v>290</v>
      </c>
      <c r="O393" s="601" t="s">
        <v>290</v>
      </c>
      <c r="P393" s="601" t="s">
        <v>1186</v>
      </c>
      <c r="Q393" s="601" t="s">
        <v>290</v>
      </c>
      <c r="R393" s="601" t="s">
        <v>1168</v>
      </c>
      <c r="S393" s="637"/>
      <c r="T393" s="601" t="s">
        <v>290</v>
      </c>
      <c r="U393" s="637">
        <v>44704</v>
      </c>
      <c r="V393" s="601" t="s">
        <v>290</v>
      </c>
    </row>
    <row r="394" spans="1:22" ht="14.5">
      <c r="A394" s="601" t="s">
        <v>579</v>
      </c>
      <c r="B394" s="601" t="s">
        <v>693</v>
      </c>
      <c r="C394" s="601" t="s">
        <v>678</v>
      </c>
      <c r="D394" s="601" t="s">
        <v>1366</v>
      </c>
      <c r="E394" s="601" t="s">
        <v>3038</v>
      </c>
      <c r="F394" s="637">
        <v>44741</v>
      </c>
      <c r="G394" s="602">
        <v>-1353.6</v>
      </c>
      <c r="H394" s="602">
        <v>-119319.84</v>
      </c>
      <c r="I394" s="601" t="s">
        <v>20</v>
      </c>
      <c r="J394" s="601" t="s">
        <v>3030</v>
      </c>
      <c r="K394" s="601" t="s">
        <v>3039</v>
      </c>
      <c r="L394" s="601" t="s">
        <v>3039</v>
      </c>
      <c r="M394" s="601" t="s">
        <v>3038</v>
      </c>
      <c r="N394" s="601" t="s">
        <v>290</v>
      </c>
      <c r="O394" s="601" t="s">
        <v>290</v>
      </c>
      <c r="P394" s="601" t="s">
        <v>1186</v>
      </c>
      <c r="Q394" s="601" t="s">
        <v>290</v>
      </c>
      <c r="R394" s="601" t="s">
        <v>1168</v>
      </c>
      <c r="S394" s="637"/>
      <c r="T394" s="601" t="s">
        <v>290</v>
      </c>
      <c r="U394" s="637">
        <v>44724</v>
      </c>
      <c r="V394" s="601" t="s">
        <v>290</v>
      </c>
    </row>
    <row r="395" spans="1:22" ht="14.5">
      <c r="A395" s="601" t="s">
        <v>579</v>
      </c>
      <c r="B395" s="601" t="s">
        <v>693</v>
      </c>
      <c r="C395" s="601" t="s">
        <v>678</v>
      </c>
      <c r="D395" s="601" t="s">
        <v>1366</v>
      </c>
      <c r="E395" s="601" t="s">
        <v>3036</v>
      </c>
      <c r="F395" s="637">
        <v>44741</v>
      </c>
      <c r="G395" s="602">
        <v>-1553.76</v>
      </c>
      <c r="H395" s="602">
        <v>-136963.94</v>
      </c>
      <c r="I395" s="601" t="s">
        <v>20</v>
      </c>
      <c r="J395" s="601" t="s">
        <v>3030</v>
      </c>
      <c r="K395" s="601" t="s">
        <v>3037</v>
      </c>
      <c r="L395" s="601" t="s">
        <v>3037</v>
      </c>
      <c r="M395" s="601" t="s">
        <v>3036</v>
      </c>
      <c r="N395" s="601" t="s">
        <v>290</v>
      </c>
      <c r="O395" s="601" t="s">
        <v>290</v>
      </c>
      <c r="P395" s="601" t="s">
        <v>1186</v>
      </c>
      <c r="Q395" s="601" t="s">
        <v>290</v>
      </c>
      <c r="R395" s="601" t="s">
        <v>1168</v>
      </c>
      <c r="S395" s="637"/>
      <c r="T395" s="601" t="s">
        <v>290</v>
      </c>
      <c r="U395" s="637">
        <v>44708</v>
      </c>
      <c r="V395" s="601" t="s">
        <v>290</v>
      </c>
    </row>
    <row r="396" spans="1:22" ht="14.5">
      <c r="A396" s="601" t="s">
        <v>579</v>
      </c>
      <c r="B396" s="601" t="s">
        <v>693</v>
      </c>
      <c r="C396" s="601" t="s">
        <v>678</v>
      </c>
      <c r="D396" s="601" t="s">
        <v>1366</v>
      </c>
      <c r="E396" s="601" t="s">
        <v>1979</v>
      </c>
      <c r="F396" s="637">
        <v>44627</v>
      </c>
      <c r="G396" s="602">
        <v>-81527.27</v>
      </c>
      <c r="H396" s="602">
        <v>-6933894.3099999996</v>
      </c>
      <c r="I396" s="601" t="s">
        <v>20</v>
      </c>
      <c r="J396" s="601" t="s">
        <v>1977</v>
      </c>
      <c r="K396" s="601" t="s">
        <v>1980</v>
      </c>
      <c r="L396" s="601" t="s">
        <v>1980</v>
      </c>
      <c r="M396" s="601" t="s">
        <v>1979</v>
      </c>
      <c r="N396" s="601" t="s">
        <v>290</v>
      </c>
      <c r="O396" s="601" t="s">
        <v>290</v>
      </c>
      <c r="P396" s="601" t="s">
        <v>1186</v>
      </c>
      <c r="Q396" s="601" t="s">
        <v>290</v>
      </c>
      <c r="R396" s="601" t="s">
        <v>1168</v>
      </c>
      <c r="S396" s="637">
        <v>44749</v>
      </c>
      <c r="T396" s="601" t="s">
        <v>3844</v>
      </c>
      <c r="U396" s="637">
        <v>44599</v>
      </c>
      <c r="V396" s="601" t="s">
        <v>290</v>
      </c>
    </row>
    <row r="397" spans="1:22" ht="14.5">
      <c r="A397" s="601" t="s">
        <v>579</v>
      </c>
      <c r="B397" s="601" t="s">
        <v>693</v>
      </c>
      <c r="C397" s="601" t="s">
        <v>678</v>
      </c>
      <c r="D397" s="601" t="s">
        <v>1366</v>
      </c>
      <c r="E397" s="601" t="s">
        <v>1976</v>
      </c>
      <c r="F397" s="637">
        <v>44627</v>
      </c>
      <c r="G397" s="602">
        <v>-11621.86</v>
      </c>
      <c r="H397" s="602">
        <v>-988439.19</v>
      </c>
      <c r="I397" s="601" t="s">
        <v>20</v>
      </c>
      <c r="J397" s="601" t="s">
        <v>1977</v>
      </c>
      <c r="K397" s="601" t="s">
        <v>1978</v>
      </c>
      <c r="L397" s="601" t="s">
        <v>1978</v>
      </c>
      <c r="M397" s="601" t="s">
        <v>1976</v>
      </c>
      <c r="N397" s="601" t="s">
        <v>290</v>
      </c>
      <c r="O397" s="601" t="s">
        <v>290</v>
      </c>
      <c r="P397" s="601" t="s">
        <v>1186</v>
      </c>
      <c r="Q397" s="601" t="s">
        <v>290</v>
      </c>
      <c r="R397" s="601" t="s">
        <v>1168</v>
      </c>
      <c r="S397" s="637">
        <v>44749</v>
      </c>
      <c r="T397" s="601" t="s">
        <v>3845</v>
      </c>
      <c r="U397" s="637">
        <v>44596</v>
      </c>
      <c r="V397" s="601" t="s">
        <v>290</v>
      </c>
    </row>
    <row r="398" spans="1:22" ht="14.5">
      <c r="A398" s="601" t="s">
        <v>579</v>
      </c>
      <c r="B398" s="601" t="s">
        <v>693</v>
      </c>
      <c r="C398" s="601" t="s">
        <v>678</v>
      </c>
      <c r="D398" s="601" t="s">
        <v>1366</v>
      </c>
      <c r="E398" s="601" t="s">
        <v>1986</v>
      </c>
      <c r="F398" s="637">
        <v>44584</v>
      </c>
      <c r="G398" s="602">
        <v>-10903.75</v>
      </c>
      <c r="H398" s="602">
        <v>-925183.19</v>
      </c>
      <c r="I398" s="601" t="s">
        <v>20</v>
      </c>
      <c r="J398" s="601" t="s">
        <v>1982</v>
      </c>
      <c r="K398" s="601" t="s">
        <v>1987</v>
      </c>
      <c r="L398" s="601" t="s">
        <v>1987</v>
      </c>
      <c r="M398" s="601" t="s">
        <v>1986</v>
      </c>
      <c r="N398" s="601" t="s">
        <v>290</v>
      </c>
      <c r="O398" s="601" t="s">
        <v>290</v>
      </c>
      <c r="P398" s="601" t="s">
        <v>1186</v>
      </c>
      <c r="Q398" s="601" t="s">
        <v>290</v>
      </c>
      <c r="R398" s="601" t="s">
        <v>1168</v>
      </c>
      <c r="S398" s="637"/>
      <c r="T398" s="601" t="s">
        <v>290</v>
      </c>
      <c r="U398" s="637">
        <v>44584</v>
      </c>
      <c r="V398" s="601" t="s">
        <v>290</v>
      </c>
    </row>
    <row r="399" spans="1:22" ht="14.5">
      <c r="A399" s="601" t="s">
        <v>579</v>
      </c>
      <c r="B399" s="601" t="s">
        <v>693</v>
      </c>
      <c r="C399" s="601" t="s">
        <v>678</v>
      </c>
      <c r="D399" s="601" t="s">
        <v>1366</v>
      </c>
      <c r="E399" s="601" t="s">
        <v>1981</v>
      </c>
      <c r="F399" s="637">
        <v>44588</v>
      </c>
      <c r="G399" s="602">
        <v>-38814.49</v>
      </c>
      <c r="H399" s="602">
        <v>-3293409.48</v>
      </c>
      <c r="I399" s="601" t="s">
        <v>20</v>
      </c>
      <c r="J399" s="601" t="s">
        <v>1982</v>
      </c>
      <c r="K399" s="601" t="s">
        <v>1983</v>
      </c>
      <c r="L399" s="601" t="s">
        <v>1983</v>
      </c>
      <c r="M399" s="601" t="s">
        <v>1981</v>
      </c>
      <c r="N399" s="601" t="s">
        <v>290</v>
      </c>
      <c r="O399" s="601" t="s">
        <v>290</v>
      </c>
      <c r="P399" s="601" t="s">
        <v>1186</v>
      </c>
      <c r="Q399" s="601" t="s">
        <v>290</v>
      </c>
      <c r="R399" s="601" t="s">
        <v>1168</v>
      </c>
      <c r="S399" s="637">
        <v>44749</v>
      </c>
      <c r="T399" s="601" t="s">
        <v>3846</v>
      </c>
      <c r="U399" s="637">
        <v>44560</v>
      </c>
      <c r="V399" s="601" t="s">
        <v>290</v>
      </c>
    </row>
    <row r="400" spans="1:22" ht="14.5">
      <c r="A400" s="601" t="s">
        <v>579</v>
      </c>
      <c r="B400" s="601" t="s">
        <v>693</v>
      </c>
      <c r="C400" s="601" t="s">
        <v>678</v>
      </c>
      <c r="D400" s="601" t="s">
        <v>1366</v>
      </c>
      <c r="E400" s="601" t="s">
        <v>1984</v>
      </c>
      <c r="F400" s="637">
        <v>44588</v>
      </c>
      <c r="G400" s="602">
        <v>-50314.55</v>
      </c>
      <c r="H400" s="602">
        <v>-4269189.57</v>
      </c>
      <c r="I400" s="601" t="s">
        <v>20</v>
      </c>
      <c r="J400" s="601" t="s">
        <v>1982</v>
      </c>
      <c r="K400" s="601" t="s">
        <v>1985</v>
      </c>
      <c r="L400" s="601" t="s">
        <v>1985</v>
      </c>
      <c r="M400" s="601" t="s">
        <v>1984</v>
      </c>
      <c r="N400" s="601" t="s">
        <v>290</v>
      </c>
      <c r="O400" s="601" t="s">
        <v>290</v>
      </c>
      <c r="P400" s="601" t="s">
        <v>1186</v>
      </c>
      <c r="Q400" s="601" t="s">
        <v>290</v>
      </c>
      <c r="R400" s="601" t="s">
        <v>1168</v>
      </c>
      <c r="S400" s="637">
        <v>44749</v>
      </c>
      <c r="T400" s="601" t="s">
        <v>3847</v>
      </c>
      <c r="U400" s="637">
        <v>44560</v>
      </c>
      <c r="V400" s="601" t="s">
        <v>290</v>
      </c>
    </row>
    <row r="401" spans="1:22" ht="14.5">
      <c r="A401" s="601" t="s">
        <v>579</v>
      </c>
      <c r="B401" s="601" t="s">
        <v>693</v>
      </c>
      <c r="C401" s="601" t="s">
        <v>678</v>
      </c>
      <c r="D401" s="601" t="s">
        <v>1366</v>
      </c>
      <c r="E401" s="601" t="s">
        <v>3043</v>
      </c>
      <c r="F401" s="637">
        <v>44718</v>
      </c>
      <c r="G401" s="602">
        <v>-339.84</v>
      </c>
      <c r="H401" s="602">
        <v>-29956.9</v>
      </c>
      <c r="I401" s="601" t="s">
        <v>20</v>
      </c>
      <c r="J401" s="601" t="s">
        <v>3041</v>
      </c>
      <c r="K401" s="601" t="s">
        <v>3044</v>
      </c>
      <c r="L401" s="601" t="s">
        <v>3044</v>
      </c>
      <c r="M401" s="601" t="s">
        <v>3043</v>
      </c>
      <c r="N401" s="601" t="s">
        <v>290</v>
      </c>
      <c r="O401" s="601" t="s">
        <v>290</v>
      </c>
      <c r="P401" s="601" t="s">
        <v>1186</v>
      </c>
      <c r="Q401" s="601" t="s">
        <v>290</v>
      </c>
      <c r="R401" s="601" t="s">
        <v>1168</v>
      </c>
      <c r="S401" s="637"/>
      <c r="T401" s="601" t="s">
        <v>290</v>
      </c>
      <c r="U401" s="637">
        <v>44697</v>
      </c>
      <c r="V401" s="601" t="s">
        <v>290</v>
      </c>
    </row>
    <row r="402" spans="1:22" ht="14.5">
      <c r="A402" s="601" t="s">
        <v>579</v>
      </c>
      <c r="B402" s="601" t="s">
        <v>693</v>
      </c>
      <c r="C402" s="601" t="s">
        <v>678</v>
      </c>
      <c r="D402" s="601" t="s">
        <v>1366</v>
      </c>
      <c r="E402" s="601" t="s">
        <v>3040</v>
      </c>
      <c r="F402" s="637">
        <v>44718</v>
      </c>
      <c r="G402" s="602">
        <v>-7228.8</v>
      </c>
      <c r="H402" s="602">
        <v>-637218.72</v>
      </c>
      <c r="I402" s="601" t="s">
        <v>20</v>
      </c>
      <c r="J402" s="601" t="s">
        <v>3041</v>
      </c>
      <c r="K402" s="601" t="s">
        <v>3042</v>
      </c>
      <c r="L402" s="601" t="s">
        <v>3042</v>
      </c>
      <c r="M402" s="601" t="s">
        <v>3040</v>
      </c>
      <c r="N402" s="601" t="s">
        <v>290</v>
      </c>
      <c r="O402" s="601" t="s">
        <v>290</v>
      </c>
      <c r="P402" s="601" t="s">
        <v>1186</v>
      </c>
      <c r="Q402" s="601" t="s">
        <v>290</v>
      </c>
      <c r="R402" s="601" t="s">
        <v>1168</v>
      </c>
      <c r="S402" s="637"/>
      <c r="T402" s="601" t="s">
        <v>290</v>
      </c>
      <c r="U402" s="637">
        <v>44678</v>
      </c>
      <c r="V402" s="601" t="s">
        <v>290</v>
      </c>
    </row>
    <row r="403" spans="1:22" ht="14.5">
      <c r="A403" s="601" t="s">
        <v>579</v>
      </c>
      <c r="B403" s="601" t="s">
        <v>693</v>
      </c>
      <c r="C403" s="601" t="s">
        <v>676</v>
      </c>
      <c r="D403" s="601" t="s">
        <v>1366</v>
      </c>
      <c r="E403" s="601" t="s">
        <v>1990</v>
      </c>
      <c r="F403" s="637">
        <v>44626</v>
      </c>
      <c r="G403" s="602">
        <v>-36858.58</v>
      </c>
      <c r="H403" s="602">
        <v>-3134822.23</v>
      </c>
      <c r="I403" s="601" t="s">
        <v>20</v>
      </c>
      <c r="J403" s="601" t="s">
        <v>1988</v>
      </c>
      <c r="K403" s="601" t="s">
        <v>1991</v>
      </c>
      <c r="L403" s="601" t="s">
        <v>1992</v>
      </c>
      <c r="M403" s="601" t="s">
        <v>1990</v>
      </c>
      <c r="N403" s="601" t="s">
        <v>290</v>
      </c>
      <c r="O403" s="601" t="s">
        <v>290</v>
      </c>
      <c r="P403" s="601" t="s">
        <v>1989</v>
      </c>
      <c r="Q403" s="601" t="s">
        <v>290</v>
      </c>
      <c r="R403" s="601" t="s">
        <v>1168</v>
      </c>
      <c r="S403" s="637">
        <v>44749</v>
      </c>
      <c r="T403" s="601" t="s">
        <v>3848</v>
      </c>
      <c r="U403" s="637">
        <v>44626</v>
      </c>
      <c r="V403" s="601" t="s">
        <v>290</v>
      </c>
    </row>
    <row r="404" spans="1:22" ht="14.5">
      <c r="A404" s="601" t="s">
        <v>579</v>
      </c>
      <c r="B404" s="601" t="s">
        <v>693</v>
      </c>
      <c r="C404" s="601" t="s">
        <v>676</v>
      </c>
      <c r="D404" s="601" t="s">
        <v>1366</v>
      </c>
      <c r="E404" s="601" t="s">
        <v>1993</v>
      </c>
      <c r="F404" s="637">
        <v>44635</v>
      </c>
      <c r="G404" s="602">
        <v>-9792.4500000000007</v>
      </c>
      <c r="H404" s="602">
        <v>-832847.87</v>
      </c>
      <c r="I404" s="601" t="s">
        <v>20</v>
      </c>
      <c r="J404" s="601" t="s">
        <v>1466</v>
      </c>
      <c r="K404" s="601" t="s">
        <v>1994</v>
      </c>
      <c r="L404" s="601" t="s">
        <v>1995</v>
      </c>
      <c r="M404" s="601" t="s">
        <v>1993</v>
      </c>
      <c r="N404" s="601" t="s">
        <v>290</v>
      </c>
      <c r="O404" s="601" t="s">
        <v>290</v>
      </c>
      <c r="P404" s="601" t="s">
        <v>1237</v>
      </c>
      <c r="Q404" s="601" t="s">
        <v>290</v>
      </c>
      <c r="R404" s="601" t="s">
        <v>1168</v>
      </c>
      <c r="S404" s="637"/>
      <c r="T404" s="601" t="s">
        <v>290</v>
      </c>
      <c r="U404" s="637">
        <v>44635</v>
      </c>
      <c r="V404" s="601" t="s">
        <v>290</v>
      </c>
    </row>
    <row r="405" spans="1:22" ht="14.5">
      <c r="A405" s="601" t="s">
        <v>579</v>
      </c>
      <c r="B405" s="601" t="s">
        <v>693</v>
      </c>
      <c r="C405" s="601" t="s">
        <v>678</v>
      </c>
      <c r="D405" s="601" t="s">
        <v>1366</v>
      </c>
      <c r="E405" s="601" t="s">
        <v>1996</v>
      </c>
      <c r="F405" s="637">
        <v>44677</v>
      </c>
      <c r="G405" s="602">
        <v>-1318.17</v>
      </c>
      <c r="H405" s="602">
        <v>-112373.99</v>
      </c>
      <c r="I405" s="601" t="s">
        <v>20</v>
      </c>
      <c r="J405" s="601" t="s">
        <v>1466</v>
      </c>
      <c r="K405" s="601" t="s">
        <v>1994</v>
      </c>
      <c r="L405" s="601" t="s">
        <v>1997</v>
      </c>
      <c r="M405" s="601" t="s">
        <v>1996</v>
      </c>
      <c r="N405" s="601" t="s">
        <v>290</v>
      </c>
      <c r="O405" s="601" t="s">
        <v>290</v>
      </c>
      <c r="P405" s="601" t="s">
        <v>1237</v>
      </c>
      <c r="Q405" s="601" t="s">
        <v>290</v>
      </c>
      <c r="R405" s="601" t="s">
        <v>1168</v>
      </c>
      <c r="S405" s="637">
        <v>44749</v>
      </c>
      <c r="T405" s="601" t="s">
        <v>3849</v>
      </c>
      <c r="U405" s="637">
        <v>44677</v>
      </c>
      <c r="V405" s="601" t="s">
        <v>290</v>
      </c>
    </row>
    <row r="406" spans="1:22" ht="14.5">
      <c r="A406" s="601" t="s">
        <v>579</v>
      </c>
      <c r="B406" s="601" t="s">
        <v>693</v>
      </c>
      <c r="C406" s="601" t="s">
        <v>676</v>
      </c>
      <c r="D406" s="601" t="s">
        <v>1366</v>
      </c>
      <c r="E406" s="601" t="s">
        <v>3045</v>
      </c>
      <c r="F406" s="637">
        <v>44700</v>
      </c>
      <c r="G406" s="602">
        <v>-16182.42</v>
      </c>
      <c r="H406" s="602">
        <v>-1383596.91</v>
      </c>
      <c r="I406" s="601" t="s">
        <v>20</v>
      </c>
      <c r="J406" s="601" t="s">
        <v>3046</v>
      </c>
      <c r="K406" s="601" t="s">
        <v>3047</v>
      </c>
      <c r="L406" s="601" t="s">
        <v>3048</v>
      </c>
      <c r="M406" s="601" t="s">
        <v>3045</v>
      </c>
      <c r="N406" s="601" t="s">
        <v>290</v>
      </c>
      <c r="O406" s="601" t="s">
        <v>290</v>
      </c>
      <c r="P406" s="601" t="s">
        <v>1237</v>
      </c>
      <c r="Q406" s="601" t="s">
        <v>290</v>
      </c>
      <c r="R406" s="601" t="s">
        <v>1168</v>
      </c>
      <c r="S406" s="637"/>
      <c r="T406" s="601" t="s">
        <v>290</v>
      </c>
      <c r="U406" s="637">
        <v>44700</v>
      </c>
      <c r="V406" s="601" t="s">
        <v>290</v>
      </c>
    </row>
    <row r="407" spans="1:22" ht="14.5">
      <c r="A407" s="601" t="s">
        <v>579</v>
      </c>
      <c r="B407" s="601" t="s">
        <v>1163</v>
      </c>
      <c r="C407" s="601" t="s">
        <v>678</v>
      </c>
      <c r="D407" s="601" t="s">
        <v>1366</v>
      </c>
      <c r="E407" s="601" t="s">
        <v>3049</v>
      </c>
      <c r="F407" s="637">
        <v>44720</v>
      </c>
      <c r="G407" s="602">
        <v>-41393.71</v>
      </c>
      <c r="H407" s="602">
        <v>-3648855.54</v>
      </c>
      <c r="I407" s="601" t="s">
        <v>20</v>
      </c>
      <c r="J407" s="601" t="s">
        <v>3046</v>
      </c>
      <c r="K407" s="601" t="s">
        <v>3047</v>
      </c>
      <c r="L407" s="601" t="s">
        <v>3050</v>
      </c>
      <c r="M407" s="601" t="s">
        <v>3049</v>
      </c>
      <c r="N407" s="601" t="s">
        <v>290</v>
      </c>
      <c r="O407" s="601" t="s">
        <v>290</v>
      </c>
      <c r="P407" s="601" t="s">
        <v>1237</v>
      </c>
      <c r="Q407" s="601" t="s">
        <v>290</v>
      </c>
      <c r="R407" s="601" t="s">
        <v>1168</v>
      </c>
      <c r="S407" s="637"/>
      <c r="T407" s="601" t="s">
        <v>290</v>
      </c>
      <c r="U407" s="637">
        <v>44720</v>
      </c>
      <c r="V407" s="601" t="s">
        <v>290</v>
      </c>
    </row>
    <row r="408" spans="1:22" ht="14.5">
      <c r="A408" s="601" t="s">
        <v>579</v>
      </c>
      <c r="B408" s="601" t="s">
        <v>1163</v>
      </c>
      <c r="C408" s="601" t="s">
        <v>678</v>
      </c>
      <c r="D408" s="601" t="s">
        <v>1366</v>
      </c>
      <c r="E408" s="601" t="s">
        <v>3053</v>
      </c>
      <c r="F408" s="637">
        <v>44733</v>
      </c>
      <c r="G408" s="602">
        <v>-1909.01</v>
      </c>
      <c r="H408" s="602">
        <v>-168279.23</v>
      </c>
      <c r="I408" s="601" t="s">
        <v>20</v>
      </c>
      <c r="J408" s="601" t="s">
        <v>3046</v>
      </c>
      <c r="K408" s="601" t="s">
        <v>3054</v>
      </c>
      <c r="L408" s="601" t="s">
        <v>3055</v>
      </c>
      <c r="M408" s="601" t="s">
        <v>3053</v>
      </c>
      <c r="N408" s="601" t="s">
        <v>290</v>
      </c>
      <c r="O408" s="601" t="s">
        <v>290</v>
      </c>
      <c r="P408" s="601" t="s">
        <v>1237</v>
      </c>
      <c r="Q408" s="601" t="s">
        <v>290</v>
      </c>
      <c r="R408" s="601" t="s">
        <v>1168</v>
      </c>
      <c r="S408" s="637"/>
      <c r="T408" s="601" t="s">
        <v>290</v>
      </c>
      <c r="U408" s="637">
        <v>44733</v>
      </c>
      <c r="V408" s="601" t="s">
        <v>290</v>
      </c>
    </row>
    <row r="409" spans="1:22" ht="14.5">
      <c r="A409" s="601" t="s">
        <v>579</v>
      </c>
      <c r="B409" s="601" t="s">
        <v>693</v>
      </c>
      <c r="C409" s="601" t="s">
        <v>678</v>
      </c>
      <c r="D409" s="601" t="s">
        <v>1366</v>
      </c>
      <c r="E409" s="601" t="s">
        <v>3051</v>
      </c>
      <c r="F409" s="637">
        <v>44686</v>
      </c>
      <c r="G409" s="602">
        <v>-1532.82</v>
      </c>
      <c r="H409" s="602">
        <v>-131056.11</v>
      </c>
      <c r="I409" s="601" t="s">
        <v>20</v>
      </c>
      <c r="J409" s="601" t="s">
        <v>3046</v>
      </c>
      <c r="K409" s="601" t="s">
        <v>1994</v>
      </c>
      <c r="L409" s="601" t="s">
        <v>3052</v>
      </c>
      <c r="M409" s="601" t="s">
        <v>3051</v>
      </c>
      <c r="N409" s="601" t="s">
        <v>290</v>
      </c>
      <c r="O409" s="601" t="s">
        <v>290</v>
      </c>
      <c r="P409" s="601" t="s">
        <v>1237</v>
      </c>
      <c r="Q409" s="601" t="s">
        <v>290</v>
      </c>
      <c r="R409" s="601" t="s">
        <v>1168</v>
      </c>
      <c r="S409" s="637">
        <v>44760</v>
      </c>
      <c r="T409" s="601" t="s">
        <v>4030</v>
      </c>
      <c r="U409" s="637">
        <v>44686</v>
      </c>
      <c r="V409" s="601" t="s">
        <v>290</v>
      </c>
    </row>
    <row r="410" spans="1:22" ht="14.5">
      <c r="A410" s="601" t="s">
        <v>579</v>
      </c>
      <c r="B410" s="601" t="s">
        <v>693</v>
      </c>
      <c r="C410" s="601" t="s">
        <v>676</v>
      </c>
      <c r="D410" s="601" t="s">
        <v>1366</v>
      </c>
      <c r="E410" s="601" t="s">
        <v>3056</v>
      </c>
      <c r="F410" s="637">
        <v>44707</v>
      </c>
      <c r="G410" s="602">
        <v>-40468.28</v>
      </c>
      <c r="H410" s="602">
        <v>-3460037.94</v>
      </c>
      <c r="I410" s="601" t="s">
        <v>20</v>
      </c>
      <c r="J410" s="601" t="s">
        <v>1998</v>
      </c>
      <c r="K410" s="601" t="s">
        <v>3057</v>
      </c>
      <c r="L410" s="601" t="s">
        <v>3058</v>
      </c>
      <c r="M410" s="601" t="s">
        <v>3056</v>
      </c>
      <c r="N410" s="601" t="s">
        <v>290</v>
      </c>
      <c r="O410" s="601" t="s">
        <v>290</v>
      </c>
      <c r="P410" s="601" t="s">
        <v>2000</v>
      </c>
      <c r="Q410" s="601" t="s">
        <v>290</v>
      </c>
      <c r="R410" s="601" t="s">
        <v>1168</v>
      </c>
      <c r="S410" s="637"/>
      <c r="T410" s="601" t="s">
        <v>290</v>
      </c>
      <c r="U410" s="637">
        <v>44707</v>
      </c>
      <c r="V410" s="601" t="s">
        <v>290</v>
      </c>
    </row>
    <row r="411" spans="1:22" ht="14.5">
      <c r="A411" s="601" t="s">
        <v>579</v>
      </c>
      <c r="B411" s="601" t="s">
        <v>693</v>
      </c>
      <c r="C411" s="601" t="s">
        <v>676</v>
      </c>
      <c r="D411" s="601" t="s">
        <v>1366</v>
      </c>
      <c r="E411" s="601" t="s">
        <v>3059</v>
      </c>
      <c r="F411" s="637">
        <v>44690</v>
      </c>
      <c r="G411" s="602">
        <v>-17717.87</v>
      </c>
      <c r="H411" s="602">
        <v>-1514877.89</v>
      </c>
      <c r="I411" s="601" t="s">
        <v>20</v>
      </c>
      <c r="J411" s="601" t="s">
        <v>2002</v>
      </c>
      <c r="K411" s="601" t="s">
        <v>1999</v>
      </c>
      <c r="L411" s="601" t="s">
        <v>3060</v>
      </c>
      <c r="M411" s="601" t="s">
        <v>3059</v>
      </c>
      <c r="N411" s="601" t="s">
        <v>290</v>
      </c>
      <c r="O411" s="601" t="s">
        <v>290</v>
      </c>
      <c r="P411" s="601" t="s">
        <v>2000</v>
      </c>
      <c r="Q411" s="601" t="s">
        <v>290</v>
      </c>
      <c r="R411" s="601" t="s">
        <v>1168</v>
      </c>
      <c r="S411" s="637"/>
      <c r="T411" s="601" t="s">
        <v>290</v>
      </c>
      <c r="U411" s="637">
        <v>44690</v>
      </c>
      <c r="V411" s="601" t="s">
        <v>290</v>
      </c>
    </row>
    <row r="412" spans="1:22" ht="14.5">
      <c r="A412" s="601" t="s">
        <v>579</v>
      </c>
      <c r="B412" s="601" t="s">
        <v>693</v>
      </c>
      <c r="C412" s="601" t="s">
        <v>676</v>
      </c>
      <c r="D412" s="601" t="s">
        <v>1366</v>
      </c>
      <c r="E412" s="601" t="s">
        <v>3061</v>
      </c>
      <c r="F412" s="637">
        <v>44703</v>
      </c>
      <c r="G412" s="602">
        <v>-320.10000000000002</v>
      </c>
      <c r="H412" s="602">
        <v>-27368.55</v>
      </c>
      <c r="I412" s="601" t="s">
        <v>20</v>
      </c>
      <c r="J412" s="601" t="s">
        <v>2002</v>
      </c>
      <c r="K412" s="601" t="s">
        <v>1999</v>
      </c>
      <c r="L412" s="601" t="s">
        <v>3062</v>
      </c>
      <c r="M412" s="601" t="s">
        <v>3061</v>
      </c>
      <c r="N412" s="601" t="s">
        <v>290</v>
      </c>
      <c r="O412" s="601" t="s">
        <v>290</v>
      </c>
      <c r="P412" s="601" t="s">
        <v>2000</v>
      </c>
      <c r="Q412" s="601" t="s">
        <v>290</v>
      </c>
      <c r="R412" s="601" t="s">
        <v>1168</v>
      </c>
      <c r="S412" s="637"/>
      <c r="T412" s="601" t="s">
        <v>290</v>
      </c>
      <c r="U412" s="637">
        <v>44703</v>
      </c>
      <c r="V412" s="601" t="s">
        <v>290</v>
      </c>
    </row>
    <row r="413" spans="1:22" ht="14.5">
      <c r="A413" s="601" t="s">
        <v>579</v>
      </c>
      <c r="B413" s="601" t="s">
        <v>693</v>
      </c>
      <c r="C413" s="601" t="s">
        <v>676</v>
      </c>
      <c r="D413" s="601" t="s">
        <v>1366</v>
      </c>
      <c r="E413" s="601" t="s">
        <v>3070</v>
      </c>
      <c r="F413" s="637">
        <v>44703</v>
      </c>
      <c r="G413" s="602">
        <v>-1047.0899999999999</v>
      </c>
      <c r="H413" s="602">
        <v>-89526.2</v>
      </c>
      <c r="I413" s="601" t="s">
        <v>20</v>
      </c>
      <c r="J413" s="601" t="s">
        <v>2002</v>
      </c>
      <c r="K413" s="601" t="s">
        <v>3068</v>
      </c>
      <c r="L413" s="601" t="s">
        <v>3071</v>
      </c>
      <c r="M413" s="601" t="s">
        <v>3070</v>
      </c>
      <c r="N413" s="601" t="s">
        <v>290</v>
      </c>
      <c r="O413" s="601" t="s">
        <v>290</v>
      </c>
      <c r="P413" s="601" t="s">
        <v>2000</v>
      </c>
      <c r="Q413" s="601" t="s">
        <v>290</v>
      </c>
      <c r="R413" s="601" t="s">
        <v>1168</v>
      </c>
      <c r="S413" s="637"/>
      <c r="T413" s="601" t="s">
        <v>290</v>
      </c>
      <c r="U413" s="637">
        <v>44703</v>
      </c>
      <c r="V413" s="601" t="s">
        <v>290</v>
      </c>
    </row>
    <row r="414" spans="1:22" ht="14.5">
      <c r="A414" s="601" t="s">
        <v>579</v>
      </c>
      <c r="B414" s="601" t="s">
        <v>693</v>
      </c>
      <c r="C414" s="601" t="s">
        <v>676</v>
      </c>
      <c r="D414" s="601" t="s">
        <v>1366</v>
      </c>
      <c r="E414" s="601" t="s">
        <v>3063</v>
      </c>
      <c r="F414" s="637">
        <v>44703</v>
      </c>
      <c r="G414" s="602">
        <v>-7062.43</v>
      </c>
      <c r="H414" s="602">
        <v>-603837.77</v>
      </c>
      <c r="I414" s="601" t="s">
        <v>20</v>
      </c>
      <c r="J414" s="601" t="s">
        <v>2002</v>
      </c>
      <c r="K414" s="601" t="s">
        <v>1999</v>
      </c>
      <c r="L414" s="601" t="s">
        <v>3064</v>
      </c>
      <c r="M414" s="601" t="s">
        <v>3063</v>
      </c>
      <c r="N414" s="601" t="s">
        <v>290</v>
      </c>
      <c r="O414" s="601" t="s">
        <v>290</v>
      </c>
      <c r="P414" s="601" t="s">
        <v>2000</v>
      </c>
      <c r="Q414" s="601" t="s">
        <v>290</v>
      </c>
      <c r="R414" s="601" t="s">
        <v>1168</v>
      </c>
      <c r="S414" s="637"/>
      <c r="T414" s="601" t="s">
        <v>290</v>
      </c>
      <c r="U414" s="637">
        <v>44703</v>
      </c>
      <c r="V414" s="601" t="s">
        <v>290</v>
      </c>
    </row>
    <row r="415" spans="1:22" ht="14.5">
      <c r="A415" s="601" t="s">
        <v>579</v>
      </c>
      <c r="B415" s="601" t="s">
        <v>693</v>
      </c>
      <c r="C415" s="601" t="s">
        <v>676</v>
      </c>
      <c r="D415" s="601" t="s">
        <v>1366</v>
      </c>
      <c r="E415" s="601" t="s">
        <v>3065</v>
      </c>
      <c r="F415" s="637">
        <v>44712</v>
      </c>
      <c r="G415" s="602">
        <v>-42384.93</v>
      </c>
      <c r="H415" s="602">
        <v>-3736231.58</v>
      </c>
      <c r="I415" s="601" t="s">
        <v>20</v>
      </c>
      <c r="J415" s="601" t="s">
        <v>2002</v>
      </c>
      <c r="K415" s="601" t="s">
        <v>1999</v>
      </c>
      <c r="L415" s="601" t="s">
        <v>3066</v>
      </c>
      <c r="M415" s="601" t="s">
        <v>3065</v>
      </c>
      <c r="N415" s="601" t="s">
        <v>290</v>
      </c>
      <c r="O415" s="601" t="s">
        <v>290</v>
      </c>
      <c r="P415" s="601" t="s">
        <v>2000</v>
      </c>
      <c r="Q415" s="601" t="s">
        <v>290</v>
      </c>
      <c r="R415" s="601" t="s">
        <v>1168</v>
      </c>
      <c r="S415" s="637"/>
      <c r="T415" s="601" t="s">
        <v>290</v>
      </c>
      <c r="U415" s="637">
        <v>44712</v>
      </c>
      <c r="V415" s="601" t="s">
        <v>290</v>
      </c>
    </row>
    <row r="416" spans="1:22" ht="14.5">
      <c r="A416" s="601" t="s">
        <v>579</v>
      </c>
      <c r="B416" s="601" t="s">
        <v>693</v>
      </c>
      <c r="C416" s="601" t="s">
        <v>676</v>
      </c>
      <c r="D416" s="601" t="s">
        <v>1366</v>
      </c>
      <c r="E416" s="601" t="s">
        <v>3072</v>
      </c>
      <c r="F416" s="637">
        <v>44724</v>
      </c>
      <c r="G416" s="602">
        <v>-7012.16</v>
      </c>
      <c r="H416" s="602">
        <v>-618121.9</v>
      </c>
      <c r="I416" s="601" t="s">
        <v>20</v>
      </c>
      <c r="J416" s="601" t="s">
        <v>2002</v>
      </c>
      <c r="K416" s="601" t="s">
        <v>1999</v>
      </c>
      <c r="L416" s="601" t="s">
        <v>3073</v>
      </c>
      <c r="M416" s="601" t="s">
        <v>3072</v>
      </c>
      <c r="N416" s="601" t="s">
        <v>290</v>
      </c>
      <c r="O416" s="601" t="s">
        <v>290</v>
      </c>
      <c r="P416" s="601" t="s">
        <v>2000</v>
      </c>
      <c r="Q416" s="601" t="s">
        <v>290</v>
      </c>
      <c r="R416" s="601" t="s">
        <v>1168</v>
      </c>
      <c r="S416" s="637"/>
      <c r="T416" s="601" t="s">
        <v>290</v>
      </c>
      <c r="U416" s="637">
        <v>44724</v>
      </c>
      <c r="V416" s="601" t="s">
        <v>290</v>
      </c>
    </row>
    <row r="417" spans="1:22" ht="14.5">
      <c r="A417" s="601" t="s">
        <v>579</v>
      </c>
      <c r="B417" s="601" t="s">
        <v>693</v>
      </c>
      <c r="C417" s="601" t="s">
        <v>676</v>
      </c>
      <c r="D417" s="601" t="s">
        <v>1366</v>
      </c>
      <c r="E417" s="601" t="s">
        <v>3067</v>
      </c>
      <c r="F417" s="637">
        <v>44692</v>
      </c>
      <c r="G417" s="602">
        <v>-23138.02</v>
      </c>
      <c r="H417" s="602">
        <v>-1978300.71</v>
      </c>
      <c r="I417" s="601" t="s">
        <v>20</v>
      </c>
      <c r="J417" s="601" t="s">
        <v>2002</v>
      </c>
      <c r="K417" s="601" t="s">
        <v>3068</v>
      </c>
      <c r="L417" s="601" t="s">
        <v>3069</v>
      </c>
      <c r="M417" s="601" t="s">
        <v>3067</v>
      </c>
      <c r="N417" s="601" t="s">
        <v>290</v>
      </c>
      <c r="O417" s="601" t="s">
        <v>290</v>
      </c>
      <c r="P417" s="601" t="s">
        <v>2000</v>
      </c>
      <c r="Q417" s="601" t="s">
        <v>290</v>
      </c>
      <c r="R417" s="601" t="s">
        <v>1168</v>
      </c>
      <c r="S417" s="637">
        <v>44749</v>
      </c>
      <c r="T417" s="601" t="s">
        <v>3850</v>
      </c>
      <c r="U417" s="637">
        <v>44692</v>
      </c>
      <c r="V417" s="601" t="s">
        <v>290</v>
      </c>
    </row>
    <row r="418" spans="1:22" ht="14.5">
      <c r="A418" s="601" t="s">
        <v>579</v>
      </c>
      <c r="B418" s="601" t="s">
        <v>693</v>
      </c>
      <c r="C418" s="601" t="s">
        <v>676</v>
      </c>
      <c r="D418" s="601" t="s">
        <v>1366</v>
      </c>
      <c r="E418" s="601" t="s">
        <v>2001</v>
      </c>
      <c r="F418" s="637">
        <v>44672</v>
      </c>
      <c r="G418" s="602">
        <v>-3847.31</v>
      </c>
      <c r="H418" s="602">
        <v>-327983.18</v>
      </c>
      <c r="I418" s="601" t="s">
        <v>20</v>
      </c>
      <c r="J418" s="601" t="s">
        <v>2002</v>
      </c>
      <c r="K418" s="601" t="s">
        <v>1999</v>
      </c>
      <c r="L418" s="601" t="s">
        <v>2003</v>
      </c>
      <c r="M418" s="601" t="s">
        <v>2001</v>
      </c>
      <c r="N418" s="601" t="s">
        <v>290</v>
      </c>
      <c r="O418" s="601" t="s">
        <v>290</v>
      </c>
      <c r="P418" s="601" t="s">
        <v>2000</v>
      </c>
      <c r="Q418" s="601" t="s">
        <v>290</v>
      </c>
      <c r="R418" s="601" t="s">
        <v>1168</v>
      </c>
      <c r="S418" s="637">
        <v>44761</v>
      </c>
      <c r="T418" s="601" t="s">
        <v>4031</v>
      </c>
      <c r="U418" s="637">
        <v>44672</v>
      </c>
      <c r="V418" s="601" t="s">
        <v>290</v>
      </c>
    </row>
    <row r="419" spans="1:22" ht="14.5">
      <c r="A419" s="601" t="s">
        <v>579</v>
      </c>
      <c r="B419" s="601" t="s">
        <v>693</v>
      </c>
      <c r="C419" s="601" t="s">
        <v>676</v>
      </c>
      <c r="D419" s="601" t="s">
        <v>1366</v>
      </c>
      <c r="E419" s="601" t="s">
        <v>3074</v>
      </c>
      <c r="F419" s="637">
        <v>44690</v>
      </c>
      <c r="G419" s="602">
        <v>-3138.93</v>
      </c>
      <c r="H419" s="602">
        <v>-268378.52</v>
      </c>
      <c r="I419" s="601" t="s">
        <v>20</v>
      </c>
      <c r="J419" s="601" t="s">
        <v>2002</v>
      </c>
      <c r="K419" s="601" t="s">
        <v>3068</v>
      </c>
      <c r="L419" s="601" t="s">
        <v>3075</v>
      </c>
      <c r="M419" s="601" t="s">
        <v>3074</v>
      </c>
      <c r="N419" s="601" t="s">
        <v>290</v>
      </c>
      <c r="O419" s="601" t="s">
        <v>290</v>
      </c>
      <c r="P419" s="601" t="s">
        <v>2000</v>
      </c>
      <c r="Q419" s="601" t="s">
        <v>290</v>
      </c>
      <c r="R419" s="601" t="s">
        <v>1168</v>
      </c>
      <c r="S419" s="637">
        <v>44759</v>
      </c>
      <c r="T419" s="601" t="s">
        <v>4032</v>
      </c>
      <c r="U419" s="637">
        <v>44690</v>
      </c>
      <c r="V419" s="601" t="s">
        <v>290</v>
      </c>
    </row>
    <row r="420" spans="1:22" ht="14.5">
      <c r="A420" s="601" t="s">
        <v>579</v>
      </c>
      <c r="B420" s="601" t="s">
        <v>693</v>
      </c>
      <c r="C420" s="601" t="s">
        <v>676</v>
      </c>
      <c r="D420" s="601" t="s">
        <v>1366</v>
      </c>
      <c r="E420" s="601" t="s">
        <v>3076</v>
      </c>
      <c r="F420" s="637">
        <v>44704</v>
      </c>
      <c r="G420" s="602">
        <v>-36520.120000000003</v>
      </c>
      <c r="H420" s="602">
        <v>-3122470.26</v>
      </c>
      <c r="I420" s="601" t="s">
        <v>20</v>
      </c>
      <c r="J420" s="601" t="s">
        <v>3077</v>
      </c>
      <c r="K420" s="601" t="s">
        <v>3078</v>
      </c>
      <c r="L420" s="601" t="s">
        <v>3079</v>
      </c>
      <c r="M420" s="601" t="s">
        <v>3076</v>
      </c>
      <c r="N420" s="601" t="s">
        <v>290</v>
      </c>
      <c r="O420" s="601" t="s">
        <v>290</v>
      </c>
      <c r="P420" s="601" t="s">
        <v>2008</v>
      </c>
      <c r="Q420" s="601" t="s">
        <v>290</v>
      </c>
      <c r="R420" s="601" t="s">
        <v>1168</v>
      </c>
      <c r="S420" s="637"/>
      <c r="T420" s="601" t="s">
        <v>290</v>
      </c>
      <c r="U420" s="637">
        <v>44704</v>
      </c>
      <c r="V420" s="601" t="s">
        <v>290</v>
      </c>
    </row>
    <row r="421" spans="1:22" ht="14.5">
      <c r="A421" s="601" t="s">
        <v>579</v>
      </c>
      <c r="B421" s="601" t="s">
        <v>693</v>
      </c>
      <c r="C421" s="601" t="s">
        <v>676</v>
      </c>
      <c r="D421" s="601" t="s">
        <v>1366</v>
      </c>
      <c r="E421" s="601" t="s">
        <v>3080</v>
      </c>
      <c r="F421" s="637">
        <v>44706</v>
      </c>
      <c r="G421" s="602">
        <v>-3197.33</v>
      </c>
      <c r="H421" s="602">
        <v>-273371.71999999997</v>
      </c>
      <c r="I421" s="601" t="s">
        <v>20</v>
      </c>
      <c r="J421" s="601" t="s">
        <v>3077</v>
      </c>
      <c r="K421" s="601" t="s">
        <v>3078</v>
      </c>
      <c r="L421" s="601" t="s">
        <v>3081</v>
      </c>
      <c r="M421" s="601" t="s">
        <v>3080</v>
      </c>
      <c r="N421" s="601" t="s">
        <v>290</v>
      </c>
      <c r="O421" s="601" t="s">
        <v>290</v>
      </c>
      <c r="P421" s="601" t="s">
        <v>2008</v>
      </c>
      <c r="Q421" s="601" t="s">
        <v>290</v>
      </c>
      <c r="R421" s="601" t="s">
        <v>1168</v>
      </c>
      <c r="S421" s="637"/>
      <c r="T421" s="601" t="s">
        <v>290</v>
      </c>
      <c r="U421" s="637">
        <v>44706</v>
      </c>
      <c r="V421" s="601" t="s">
        <v>290</v>
      </c>
    </row>
    <row r="422" spans="1:22" ht="14.5">
      <c r="A422" s="601" t="s">
        <v>579</v>
      </c>
      <c r="B422" s="601" t="s">
        <v>693</v>
      </c>
      <c r="C422" s="601" t="s">
        <v>676</v>
      </c>
      <c r="D422" s="601" t="s">
        <v>1366</v>
      </c>
      <c r="E422" s="601" t="s">
        <v>2004</v>
      </c>
      <c r="F422" s="637">
        <v>44671</v>
      </c>
      <c r="G422" s="602">
        <v>-21730</v>
      </c>
      <c r="H422" s="602">
        <v>-1852482.5</v>
      </c>
      <c r="I422" s="601" t="s">
        <v>20</v>
      </c>
      <c r="J422" s="601" t="s">
        <v>2005</v>
      </c>
      <c r="K422" s="601" t="s">
        <v>2006</v>
      </c>
      <c r="L422" s="601" t="s">
        <v>2007</v>
      </c>
      <c r="M422" s="601" t="s">
        <v>2004</v>
      </c>
      <c r="N422" s="601" t="s">
        <v>290</v>
      </c>
      <c r="O422" s="601" t="s">
        <v>290</v>
      </c>
      <c r="P422" s="601" t="s">
        <v>2008</v>
      </c>
      <c r="Q422" s="601" t="s">
        <v>290</v>
      </c>
      <c r="R422" s="601" t="s">
        <v>1168</v>
      </c>
      <c r="S422" s="637">
        <v>44749</v>
      </c>
      <c r="T422" s="601" t="s">
        <v>3851</v>
      </c>
      <c r="U422" s="637">
        <v>44671</v>
      </c>
      <c r="V422" s="601" t="s">
        <v>290</v>
      </c>
    </row>
    <row r="423" spans="1:22" ht="14.5">
      <c r="A423" s="601" t="s">
        <v>579</v>
      </c>
      <c r="B423" s="601" t="s">
        <v>693</v>
      </c>
      <c r="C423" s="601" t="s">
        <v>676</v>
      </c>
      <c r="D423" s="601" t="s">
        <v>1366</v>
      </c>
      <c r="E423" s="601" t="s">
        <v>3082</v>
      </c>
      <c r="F423" s="637">
        <v>44693</v>
      </c>
      <c r="G423" s="602">
        <v>-34081</v>
      </c>
      <c r="H423" s="602">
        <v>-2913925.5</v>
      </c>
      <c r="I423" s="601" t="s">
        <v>20</v>
      </c>
      <c r="J423" s="601" t="s">
        <v>3083</v>
      </c>
      <c r="K423" s="601" t="s">
        <v>2006</v>
      </c>
      <c r="L423" s="601" t="s">
        <v>3084</v>
      </c>
      <c r="M423" s="601" t="s">
        <v>3082</v>
      </c>
      <c r="N423" s="601" t="s">
        <v>290</v>
      </c>
      <c r="O423" s="601" t="s">
        <v>290</v>
      </c>
      <c r="P423" s="601" t="s">
        <v>2008</v>
      </c>
      <c r="Q423" s="601" t="s">
        <v>290</v>
      </c>
      <c r="R423" s="601" t="s">
        <v>1168</v>
      </c>
      <c r="S423" s="637">
        <v>44759</v>
      </c>
      <c r="T423" s="601" t="s">
        <v>4033</v>
      </c>
      <c r="U423" s="637">
        <v>44693</v>
      </c>
      <c r="V423" s="601" t="s">
        <v>290</v>
      </c>
    </row>
    <row r="424" spans="1:22" ht="14.5">
      <c r="A424" s="601" t="s">
        <v>579</v>
      </c>
      <c r="B424" s="601" t="s">
        <v>693</v>
      </c>
      <c r="C424" s="601" t="s">
        <v>676</v>
      </c>
      <c r="D424" s="601" t="s">
        <v>1366</v>
      </c>
      <c r="E424" s="601" t="s">
        <v>3085</v>
      </c>
      <c r="F424" s="637">
        <v>44693</v>
      </c>
      <c r="G424" s="602">
        <v>-229180.19</v>
      </c>
      <c r="H424" s="602">
        <v>-19594906.25</v>
      </c>
      <c r="I424" s="601" t="s">
        <v>20</v>
      </c>
      <c r="J424" s="601" t="s">
        <v>3086</v>
      </c>
      <c r="K424" s="601" t="s">
        <v>3087</v>
      </c>
      <c r="L424" s="601" t="s">
        <v>3088</v>
      </c>
      <c r="M424" s="601" t="s">
        <v>3085</v>
      </c>
      <c r="N424" s="601" t="s">
        <v>290</v>
      </c>
      <c r="O424" s="601" t="s">
        <v>290</v>
      </c>
      <c r="P424" s="601" t="s">
        <v>1384</v>
      </c>
      <c r="Q424" s="601" t="s">
        <v>290</v>
      </c>
      <c r="R424" s="601" t="s">
        <v>1168</v>
      </c>
      <c r="S424" s="637"/>
      <c r="T424" s="601" t="s">
        <v>290</v>
      </c>
      <c r="U424" s="637">
        <v>44693</v>
      </c>
      <c r="V424" s="601" t="s">
        <v>290</v>
      </c>
    </row>
    <row r="425" spans="1:22" ht="14.5">
      <c r="A425" s="601" t="s">
        <v>579</v>
      </c>
      <c r="B425" s="601" t="s">
        <v>693</v>
      </c>
      <c r="C425" s="601" t="s">
        <v>676</v>
      </c>
      <c r="D425" s="601" t="s">
        <v>1366</v>
      </c>
      <c r="E425" s="601" t="s">
        <v>3089</v>
      </c>
      <c r="F425" s="637">
        <v>44704</v>
      </c>
      <c r="G425" s="602">
        <v>-120791.79</v>
      </c>
      <c r="H425" s="602">
        <v>-10327698.050000001</v>
      </c>
      <c r="I425" s="601" t="s">
        <v>20</v>
      </c>
      <c r="J425" s="601" t="s">
        <v>3086</v>
      </c>
      <c r="K425" s="601" t="s">
        <v>3087</v>
      </c>
      <c r="L425" s="601" t="s">
        <v>3090</v>
      </c>
      <c r="M425" s="601" t="s">
        <v>3089</v>
      </c>
      <c r="N425" s="601" t="s">
        <v>290</v>
      </c>
      <c r="O425" s="601" t="s">
        <v>290</v>
      </c>
      <c r="P425" s="601" t="s">
        <v>1384</v>
      </c>
      <c r="Q425" s="601" t="s">
        <v>290</v>
      </c>
      <c r="R425" s="601" t="s">
        <v>1168</v>
      </c>
      <c r="S425" s="637"/>
      <c r="T425" s="601" t="s">
        <v>290</v>
      </c>
      <c r="U425" s="637">
        <v>44704</v>
      </c>
      <c r="V425" s="601" t="s">
        <v>290</v>
      </c>
    </row>
    <row r="426" spans="1:22" ht="14.5">
      <c r="A426" s="601" t="s">
        <v>579</v>
      </c>
      <c r="B426" s="601" t="s">
        <v>693</v>
      </c>
      <c r="C426" s="601" t="s">
        <v>676</v>
      </c>
      <c r="D426" s="601" t="s">
        <v>1366</v>
      </c>
      <c r="E426" s="601" t="s">
        <v>3091</v>
      </c>
      <c r="F426" s="637">
        <v>44705</v>
      </c>
      <c r="G426" s="602">
        <v>-72930.62</v>
      </c>
      <c r="H426" s="602">
        <v>-6235568.0099999998</v>
      </c>
      <c r="I426" s="601" t="s">
        <v>20</v>
      </c>
      <c r="J426" s="601" t="s">
        <v>3086</v>
      </c>
      <c r="K426" s="601" t="s">
        <v>3087</v>
      </c>
      <c r="L426" s="601" t="s">
        <v>3092</v>
      </c>
      <c r="M426" s="601" t="s">
        <v>3091</v>
      </c>
      <c r="N426" s="601" t="s">
        <v>290</v>
      </c>
      <c r="O426" s="601" t="s">
        <v>290</v>
      </c>
      <c r="P426" s="601" t="s">
        <v>1384</v>
      </c>
      <c r="Q426" s="601" t="s">
        <v>290</v>
      </c>
      <c r="R426" s="601" t="s">
        <v>1168</v>
      </c>
      <c r="S426" s="637"/>
      <c r="T426" s="601" t="s">
        <v>290</v>
      </c>
      <c r="U426" s="637">
        <v>44705</v>
      </c>
      <c r="V426" s="601" t="s">
        <v>290</v>
      </c>
    </row>
    <row r="427" spans="1:22" ht="14.5">
      <c r="A427" s="601" t="s">
        <v>579</v>
      </c>
      <c r="B427" s="601" t="s">
        <v>693</v>
      </c>
      <c r="C427" s="601" t="s">
        <v>676</v>
      </c>
      <c r="D427" s="601" t="s">
        <v>1366</v>
      </c>
      <c r="E427" s="601" t="s">
        <v>3093</v>
      </c>
      <c r="F427" s="637">
        <v>44704</v>
      </c>
      <c r="G427" s="602">
        <v>-107432.1</v>
      </c>
      <c r="H427" s="602">
        <v>-9185444.5500000007</v>
      </c>
      <c r="I427" s="601" t="s">
        <v>20</v>
      </c>
      <c r="J427" s="601" t="s">
        <v>3086</v>
      </c>
      <c r="K427" s="601" t="s">
        <v>3087</v>
      </c>
      <c r="L427" s="601" t="s">
        <v>3094</v>
      </c>
      <c r="M427" s="601" t="s">
        <v>3093</v>
      </c>
      <c r="N427" s="601" t="s">
        <v>290</v>
      </c>
      <c r="O427" s="601" t="s">
        <v>290</v>
      </c>
      <c r="P427" s="601" t="s">
        <v>1384</v>
      </c>
      <c r="Q427" s="601" t="s">
        <v>290</v>
      </c>
      <c r="R427" s="601" t="s">
        <v>1168</v>
      </c>
      <c r="S427" s="637"/>
      <c r="T427" s="601" t="s">
        <v>290</v>
      </c>
      <c r="U427" s="637">
        <v>44704</v>
      </c>
      <c r="V427" s="601" t="s">
        <v>290</v>
      </c>
    </row>
    <row r="428" spans="1:22" ht="14.5">
      <c r="A428" s="601" t="s">
        <v>579</v>
      </c>
      <c r="B428" s="601" t="s">
        <v>693</v>
      </c>
      <c r="C428" s="601" t="s">
        <v>676</v>
      </c>
      <c r="D428" s="601" t="s">
        <v>1366</v>
      </c>
      <c r="E428" s="601" t="s">
        <v>3095</v>
      </c>
      <c r="F428" s="637">
        <v>44704</v>
      </c>
      <c r="G428" s="602">
        <v>-186790.37</v>
      </c>
      <c r="H428" s="602">
        <v>-15970576.640000001</v>
      </c>
      <c r="I428" s="601" t="s">
        <v>20</v>
      </c>
      <c r="J428" s="601" t="s">
        <v>3086</v>
      </c>
      <c r="K428" s="601" t="s">
        <v>3087</v>
      </c>
      <c r="L428" s="601" t="s">
        <v>3096</v>
      </c>
      <c r="M428" s="601" t="s">
        <v>3095</v>
      </c>
      <c r="N428" s="601" t="s">
        <v>290</v>
      </c>
      <c r="O428" s="601" t="s">
        <v>290</v>
      </c>
      <c r="P428" s="601" t="s">
        <v>1384</v>
      </c>
      <c r="Q428" s="601" t="s">
        <v>290</v>
      </c>
      <c r="R428" s="601" t="s">
        <v>1168</v>
      </c>
      <c r="S428" s="637"/>
      <c r="T428" s="601" t="s">
        <v>290</v>
      </c>
      <c r="U428" s="637">
        <v>44704</v>
      </c>
      <c r="V428" s="601" t="s">
        <v>290</v>
      </c>
    </row>
    <row r="429" spans="1:22" ht="14.5">
      <c r="A429" s="601" t="s">
        <v>579</v>
      </c>
      <c r="B429" s="601" t="s">
        <v>693</v>
      </c>
      <c r="C429" s="601" t="s">
        <v>676</v>
      </c>
      <c r="D429" s="601" t="s">
        <v>1366</v>
      </c>
      <c r="E429" s="601" t="s">
        <v>3097</v>
      </c>
      <c r="F429" s="637">
        <v>44713</v>
      </c>
      <c r="G429" s="602">
        <v>-166045.82999999999</v>
      </c>
      <c r="H429" s="602">
        <v>-14636939.91</v>
      </c>
      <c r="I429" s="601" t="s">
        <v>20</v>
      </c>
      <c r="J429" s="601" t="s">
        <v>3086</v>
      </c>
      <c r="K429" s="601" t="s">
        <v>3087</v>
      </c>
      <c r="L429" s="601" t="s">
        <v>3098</v>
      </c>
      <c r="M429" s="601" t="s">
        <v>3097</v>
      </c>
      <c r="N429" s="601" t="s">
        <v>290</v>
      </c>
      <c r="O429" s="601" t="s">
        <v>290</v>
      </c>
      <c r="P429" s="601" t="s">
        <v>1384</v>
      </c>
      <c r="Q429" s="601" t="s">
        <v>290</v>
      </c>
      <c r="R429" s="601" t="s">
        <v>1168</v>
      </c>
      <c r="S429" s="637"/>
      <c r="T429" s="601" t="s">
        <v>290</v>
      </c>
      <c r="U429" s="637">
        <v>44712</v>
      </c>
      <c r="V429" s="601" t="s">
        <v>290</v>
      </c>
    </row>
    <row r="430" spans="1:22" ht="14.5">
      <c r="A430" s="601" t="s">
        <v>579</v>
      </c>
      <c r="B430" s="601" t="s">
        <v>693</v>
      </c>
      <c r="C430" s="601" t="s">
        <v>676</v>
      </c>
      <c r="D430" s="601" t="s">
        <v>1366</v>
      </c>
      <c r="E430" s="601" t="s">
        <v>3099</v>
      </c>
      <c r="F430" s="637">
        <v>44725</v>
      </c>
      <c r="G430" s="602">
        <v>-176555.15</v>
      </c>
      <c r="H430" s="602">
        <v>-15563336.470000001</v>
      </c>
      <c r="I430" s="601" t="s">
        <v>20</v>
      </c>
      <c r="J430" s="601" t="s">
        <v>3086</v>
      </c>
      <c r="K430" s="601" t="s">
        <v>3087</v>
      </c>
      <c r="L430" s="601" t="s">
        <v>3100</v>
      </c>
      <c r="M430" s="601" t="s">
        <v>3099</v>
      </c>
      <c r="N430" s="601" t="s">
        <v>290</v>
      </c>
      <c r="O430" s="601" t="s">
        <v>290</v>
      </c>
      <c r="P430" s="601" t="s">
        <v>1384</v>
      </c>
      <c r="Q430" s="601" t="s">
        <v>290</v>
      </c>
      <c r="R430" s="601" t="s">
        <v>1168</v>
      </c>
      <c r="S430" s="637"/>
      <c r="T430" s="601" t="s">
        <v>290</v>
      </c>
      <c r="U430" s="637">
        <v>44725</v>
      </c>
      <c r="V430" s="601" t="s">
        <v>290</v>
      </c>
    </row>
    <row r="431" spans="1:22" ht="14.5">
      <c r="A431" s="601" t="s">
        <v>579</v>
      </c>
      <c r="B431" s="601" t="s">
        <v>693</v>
      </c>
      <c r="C431" s="601" t="s">
        <v>676</v>
      </c>
      <c r="D431" s="601" t="s">
        <v>1366</v>
      </c>
      <c r="E431" s="601" t="s">
        <v>3101</v>
      </c>
      <c r="F431" s="637">
        <v>44713</v>
      </c>
      <c r="G431" s="602">
        <v>-90805.68</v>
      </c>
      <c r="H431" s="602">
        <v>-8004520.6900000004</v>
      </c>
      <c r="I431" s="601" t="s">
        <v>20</v>
      </c>
      <c r="J431" s="601" t="s">
        <v>3086</v>
      </c>
      <c r="K431" s="601" t="s">
        <v>3087</v>
      </c>
      <c r="L431" s="601" t="s">
        <v>3102</v>
      </c>
      <c r="M431" s="601" t="s">
        <v>3101</v>
      </c>
      <c r="N431" s="601" t="s">
        <v>290</v>
      </c>
      <c r="O431" s="601" t="s">
        <v>290</v>
      </c>
      <c r="P431" s="601" t="s">
        <v>1384</v>
      </c>
      <c r="Q431" s="601" t="s">
        <v>290</v>
      </c>
      <c r="R431" s="601" t="s">
        <v>1168</v>
      </c>
      <c r="S431" s="637"/>
      <c r="T431" s="601" t="s">
        <v>290</v>
      </c>
      <c r="U431" s="637">
        <v>44712</v>
      </c>
      <c r="V431" s="601" t="s">
        <v>290</v>
      </c>
    </row>
    <row r="432" spans="1:22" ht="14.5">
      <c r="A432" s="601" t="s">
        <v>579</v>
      </c>
      <c r="B432" s="601" t="s">
        <v>693</v>
      </c>
      <c r="C432" s="601" t="s">
        <v>676</v>
      </c>
      <c r="D432" s="601" t="s">
        <v>1366</v>
      </c>
      <c r="E432" s="601" t="s">
        <v>3103</v>
      </c>
      <c r="F432" s="637">
        <v>44713</v>
      </c>
      <c r="G432" s="602">
        <v>-109790.39999999999</v>
      </c>
      <c r="H432" s="602">
        <v>-9678023.7599999998</v>
      </c>
      <c r="I432" s="601" t="s">
        <v>20</v>
      </c>
      <c r="J432" s="601" t="s">
        <v>3086</v>
      </c>
      <c r="K432" s="601" t="s">
        <v>3087</v>
      </c>
      <c r="L432" s="601" t="s">
        <v>3104</v>
      </c>
      <c r="M432" s="601" t="s">
        <v>3103</v>
      </c>
      <c r="N432" s="601" t="s">
        <v>290</v>
      </c>
      <c r="O432" s="601" t="s">
        <v>290</v>
      </c>
      <c r="P432" s="601" t="s">
        <v>1384</v>
      </c>
      <c r="Q432" s="601" t="s">
        <v>290</v>
      </c>
      <c r="R432" s="601" t="s">
        <v>1168</v>
      </c>
      <c r="S432" s="637"/>
      <c r="T432" s="601" t="s">
        <v>290</v>
      </c>
      <c r="U432" s="637">
        <v>44712</v>
      </c>
      <c r="V432" s="601" t="s">
        <v>290</v>
      </c>
    </row>
    <row r="433" spans="1:22" ht="14.5">
      <c r="A433" s="601" t="s">
        <v>579</v>
      </c>
      <c r="B433" s="601" t="s">
        <v>693</v>
      </c>
      <c r="C433" s="601" t="s">
        <v>676</v>
      </c>
      <c r="D433" s="601" t="s">
        <v>1366</v>
      </c>
      <c r="E433" s="601" t="s">
        <v>3105</v>
      </c>
      <c r="F433" s="637">
        <v>44713</v>
      </c>
      <c r="G433" s="602">
        <v>-233161.48</v>
      </c>
      <c r="H433" s="602">
        <v>-20553184.460000001</v>
      </c>
      <c r="I433" s="601" t="s">
        <v>20</v>
      </c>
      <c r="J433" s="601" t="s">
        <v>3086</v>
      </c>
      <c r="K433" s="601" t="s">
        <v>3087</v>
      </c>
      <c r="L433" s="601" t="s">
        <v>3106</v>
      </c>
      <c r="M433" s="601" t="s">
        <v>3105</v>
      </c>
      <c r="N433" s="601" t="s">
        <v>290</v>
      </c>
      <c r="O433" s="601" t="s">
        <v>290</v>
      </c>
      <c r="P433" s="601" t="s">
        <v>1384</v>
      </c>
      <c r="Q433" s="601" t="s">
        <v>290</v>
      </c>
      <c r="R433" s="601" t="s">
        <v>1168</v>
      </c>
      <c r="S433" s="637"/>
      <c r="T433" s="601" t="s">
        <v>290</v>
      </c>
      <c r="U433" s="637">
        <v>44712</v>
      </c>
      <c r="V433" s="601" t="s">
        <v>290</v>
      </c>
    </row>
    <row r="434" spans="1:22" ht="14.5">
      <c r="A434" s="601" t="s">
        <v>579</v>
      </c>
      <c r="B434" s="601" t="s">
        <v>693</v>
      </c>
      <c r="C434" s="601" t="s">
        <v>676</v>
      </c>
      <c r="D434" s="601" t="s">
        <v>1366</v>
      </c>
      <c r="E434" s="601" t="s">
        <v>3107</v>
      </c>
      <c r="F434" s="637">
        <v>44713</v>
      </c>
      <c r="G434" s="602">
        <v>-136295.74</v>
      </c>
      <c r="H434" s="602">
        <v>-12014469.48</v>
      </c>
      <c r="I434" s="601" t="s">
        <v>20</v>
      </c>
      <c r="J434" s="601" t="s">
        <v>3086</v>
      </c>
      <c r="K434" s="601" t="s">
        <v>3087</v>
      </c>
      <c r="L434" s="601" t="s">
        <v>3108</v>
      </c>
      <c r="M434" s="601" t="s">
        <v>3107</v>
      </c>
      <c r="N434" s="601" t="s">
        <v>290</v>
      </c>
      <c r="O434" s="601" t="s">
        <v>290</v>
      </c>
      <c r="P434" s="601" t="s">
        <v>1384</v>
      </c>
      <c r="Q434" s="601" t="s">
        <v>290</v>
      </c>
      <c r="R434" s="601" t="s">
        <v>1168</v>
      </c>
      <c r="S434" s="637"/>
      <c r="T434" s="601" t="s">
        <v>290</v>
      </c>
      <c r="U434" s="637">
        <v>44713</v>
      </c>
      <c r="V434" s="601" t="s">
        <v>290</v>
      </c>
    </row>
    <row r="435" spans="1:22" ht="14.5">
      <c r="A435" s="601" t="s">
        <v>579</v>
      </c>
      <c r="B435" s="601" t="s">
        <v>693</v>
      </c>
      <c r="C435" s="601" t="s">
        <v>676</v>
      </c>
      <c r="D435" s="601" t="s">
        <v>1366</v>
      </c>
      <c r="E435" s="601" t="s">
        <v>3109</v>
      </c>
      <c r="F435" s="637">
        <v>44727</v>
      </c>
      <c r="G435" s="602">
        <v>-226060.41</v>
      </c>
      <c r="H435" s="602">
        <v>-19927225.140000001</v>
      </c>
      <c r="I435" s="601" t="s">
        <v>20</v>
      </c>
      <c r="J435" s="601" t="s">
        <v>3086</v>
      </c>
      <c r="K435" s="601" t="s">
        <v>3087</v>
      </c>
      <c r="L435" s="601" t="s">
        <v>3110</v>
      </c>
      <c r="M435" s="601" t="s">
        <v>3109</v>
      </c>
      <c r="N435" s="601" t="s">
        <v>290</v>
      </c>
      <c r="O435" s="601" t="s">
        <v>290</v>
      </c>
      <c r="P435" s="601" t="s">
        <v>1384</v>
      </c>
      <c r="Q435" s="601" t="s">
        <v>290</v>
      </c>
      <c r="R435" s="601" t="s">
        <v>1168</v>
      </c>
      <c r="S435" s="637"/>
      <c r="T435" s="601" t="s">
        <v>290</v>
      </c>
      <c r="U435" s="637">
        <v>44727</v>
      </c>
      <c r="V435" s="601" t="s">
        <v>290</v>
      </c>
    </row>
    <row r="436" spans="1:22" ht="14.5">
      <c r="A436" s="601" t="s">
        <v>579</v>
      </c>
      <c r="B436" s="601" t="s">
        <v>693</v>
      </c>
      <c r="C436" s="601" t="s">
        <v>676</v>
      </c>
      <c r="D436" s="601" t="s">
        <v>1366</v>
      </c>
      <c r="E436" s="601" t="s">
        <v>2009</v>
      </c>
      <c r="F436" s="637">
        <v>44657</v>
      </c>
      <c r="G436" s="602">
        <v>-2361.11</v>
      </c>
      <c r="H436" s="602">
        <v>-201284.63</v>
      </c>
      <c r="I436" s="601" t="s">
        <v>20</v>
      </c>
      <c r="J436" s="601" t="s">
        <v>2010</v>
      </c>
      <c r="K436" s="601" t="s">
        <v>2011</v>
      </c>
      <c r="L436" s="601" t="s">
        <v>2012</v>
      </c>
      <c r="M436" s="601" t="s">
        <v>2009</v>
      </c>
      <c r="N436" s="601" t="s">
        <v>290</v>
      </c>
      <c r="O436" s="601" t="s">
        <v>290</v>
      </c>
      <c r="P436" s="601" t="s">
        <v>668</v>
      </c>
      <c r="Q436" s="601" t="s">
        <v>290</v>
      </c>
      <c r="R436" s="601" t="s">
        <v>1168</v>
      </c>
      <c r="S436" s="637">
        <v>44749</v>
      </c>
      <c r="T436" s="601" t="s">
        <v>3852</v>
      </c>
      <c r="U436" s="637">
        <v>44657</v>
      </c>
      <c r="V436" s="601" t="s">
        <v>290</v>
      </c>
    </row>
    <row r="437" spans="1:22" ht="14.5">
      <c r="A437" s="601" t="s">
        <v>579</v>
      </c>
      <c r="B437" s="601" t="s">
        <v>693</v>
      </c>
      <c r="C437" s="601" t="s">
        <v>676</v>
      </c>
      <c r="D437" s="601" t="s">
        <v>1366</v>
      </c>
      <c r="E437" s="601" t="s">
        <v>3113</v>
      </c>
      <c r="F437" s="637">
        <v>44734</v>
      </c>
      <c r="G437" s="602">
        <v>-172592.21</v>
      </c>
      <c r="H437" s="602">
        <v>-15214003.310000001</v>
      </c>
      <c r="I437" s="601" t="s">
        <v>20</v>
      </c>
      <c r="J437" s="601" t="s">
        <v>1467</v>
      </c>
      <c r="K437" s="601" t="s">
        <v>3087</v>
      </c>
      <c r="L437" s="601" t="s">
        <v>3114</v>
      </c>
      <c r="M437" s="601" t="s">
        <v>3113</v>
      </c>
      <c r="N437" s="601" t="s">
        <v>290</v>
      </c>
      <c r="O437" s="601" t="s">
        <v>290</v>
      </c>
      <c r="P437" s="601" t="s">
        <v>1384</v>
      </c>
      <c r="Q437" s="601" t="s">
        <v>290</v>
      </c>
      <c r="R437" s="601" t="s">
        <v>1168</v>
      </c>
      <c r="S437" s="637"/>
      <c r="T437" s="601" t="s">
        <v>290</v>
      </c>
      <c r="U437" s="637">
        <v>44734</v>
      </c>
      <c r="V437" s="601" t="s">
        <v>290</v>
      </c>
    </row>
    <row r="438" spans="1:22" ht="14.5">
      <c r="A438" s="601" t="s">
        <v>579</v>
      </c>
      <c r="B438" s="601" t="s">
        <v>693</v>
      </c>
      <c r="C438" s="601" t="s">
        <v>676</v>
      </c>
      <c r="D438" s="601" t="s">
        <v>1366</v>
      </c>
      <c r="E438" s="601" t="s">
        <v>3115</v>
      </c>
      <c r="F438" s="637">
        <v>44741</v>
      </c>
      <c r="G438" s="602">
        <v>-53126.19</v>
      </c>
      <c r="H438" s="602">
        <v>-4683073.6500000004</v>
      </c>
      <c r="I438" s="601" t="s">
        <v>20</v>
      </c>
      <c r="J438" s="601" t="s">
        <v>1467</v>
      </c>
      <c r="K438" s="601" t="s">
        <v>3116</v>
      </c>
      <c r="L438" s="601" t="s">
        <v>3117</v>
      </c>
      <c r="M438" s="601" t="s">
        <v>3115</v>
      </c>
      <c r="N438" s="601" t="s">
        <v>290</v>
      </c>
      <c r="O438" s="601" t="s">
        <v>290</v>
      </c>
      <c r="P438" s="601" t="s">
        <v>1384</v>
      </c>
      <c r="Q438" s="601" t="s">
        <v>290</v>
      </c>
      <c r="R438" s="601" t="s">
        <v>1168</v>
      </c>
      <c r="S438" s="637"/>
      <c r="T438" s="601" t="s">
        <v>290</v>
      </c>
      <c r="U438" s="637">
        <v>44741</v>
      </c>
      <c r="V438" s="601" t="s">
        <v>290</v>
      </c>
    </row>
    <row r="439" spans="1:22" ht="14.5">
      <c r="A439" s="601" t="s">
        <v>579</v>
      </c>
      <c r="B439" s="601" t="s">
        <v>693</v>
      </c>
      <c r="C439" s="601" t="s">
        <v>676</v>
      </c>
      <c r="D439" s="601" t="s">
        <v>1366</v>
      </c>
      <c r="E439" s="601" t="s">
        <v>3118</v>
      </c>
      <c r="F439" s="637">
        <v>44741</v>
      </c>
      <c r="G439" s="602">
        <v>-88056.35</v>
      </c>
      <c r="H439" s="602">
        <v>-7762167.25</v>
      </c>
      <c r="I439" s="601" t="s">
        <v>20</v>
      </c>
      <c r="J439" s="601" t="s">
        <v>1467</v>
      </c>
      <c r="K439" s="601" t="s">
        <v>3116</v>
      </c>
      <c r="L439" s="601" t="s">
        <v>3119</v>
      </c>
      <c r="M439" s="601" t="s">
        <v>3118</v>
      </c>
      <c r="N439" s="601" t="s">
        <v>290</v>
      </c>
      <c r="O439" s="601" t="s">
        <v>290</v>
      </c>
      <c r="P439" s="601" t="s">
        <v>1384</v>
      </c>
      <c r="Q439" s="601" t="s">
        <v>290</v>
      </c>
      <c r="R439" s="601" t="s">
        <v>1168</v>
      </c>
      <c r="S439" s="637"/>
      <c r="T439" s="601" t="s">
        <v>290</v>
      </c>
      <c r="U439" s="637">
        <v>44741</v>
      </c>
      <c r="V439" s="601" t="s">
        <v>290</v>
      </c>
    </row>
    <row r="440" spans="1:22" ht="14.5">
      <c r="A440" s="601" t="s">
        <v>579</v>
      </c>
      <c r="B440" s="601" t="s">
        <v>693</v>
      </c>
      <c r="C440" s="601" t="s">
        <v>676</v>
      </c>
      <c r="D440" s="601" t="s">
        <v>1366</v>
      </c>
      <c r="E440" s="601" t="s">
        <v>2015</v>
      </c>
      <c r="F440" s="637">
        <v>44621</v>
      </c>
      <c r="G440" s="602">
        <v>-88060.91</v>
      </c>
      <c r="H440" s="602">
        <v>-7489580.4000000004</v>
      </c>
      <c r="I440" s="601" t="s">
        <v>20</v>
      </c>
      <c r="J440" s="601" t="s">
        <v>1467</v>
      </c>
      <c r="K440" s="601" t="s">
        <v>2014</v>
      </c>
      <c r="L440" s="601" t="s">
        <v>2016</v>
      </c>
      <c r="M440" s="601" t="s">
        <v>2015</v>
      </c>
      <c r="N440" s="601" t="s">
        <v>290</v>
      </c>
      <c r="O440" s="601" t="s">
        <v>290</v>
      </c>
      <c r="P440" s="601" t="s">
        <v>1384</v>
      </c>
      <c r="Q440" s="601" t="s">
        <v>290</v>
      </c>
      <c r="R440" s="601" t="s">
        <v>1168</v>
      </c>
      <c r="S440" s="637"/>
      <c r="T440" s="601" t="s">
        <v>290</v>
      </c>
      <c r="U440" s="637">
        <v>44621</v>
      </c>
      <c r="V440" s="601" t="s">
        <v>290</v>
      </c>
    </row>
    <row r="441" spans="1:22" ht="14.5">
      <c r="A441" s="601" t="s">
        <v>579</v>
      </c>
      <c r="B441" s="601" t="s">
        <v>693</v>
      </c>
      <c r="C441" s="601" t="s">
        <v>676</v>
      </c>
      <c r="D441" s="601" t="s">
        <v>1366</v>
      </c>
      <c r="E441" s="601" t="s">
        <v>2023</v>
      </c>
      <c r="F441" s="637">
        <v>44672</v>
      </c>
      <c r="G441" s="602">
        <v>-65759.66</v>
      </c>
      <c r="H441" s="602">
        <v>-5606011.0199999996</v>
      </c>
      <c r="I441" s="601" t="s">
        <v>20</v>
      </c>
      <c r="J441" s="601" t="s">
        <v>1467</v>
      </c>
      <c r="K441" s="601" t="s">
        <v>2024</v>
      </c>
      <c r="L441" s="601" t="s">
        <v>2025</v>
      </c>
      <c r="M441" s="601" t="s">
        <v>2023</v>
      </c>
      <c r="N441" s="601" t="s">
        <v>290</v>
      </c>
      <c r="O441" s="601" t="s">
        <v>290</v>
      </c>
      <c r="P441" s="601" t="s">
        <v>1384</v>
      </c>
      <c r="Q441" s="601" t="s">
        <v>290</v>
      </c>
      <c r="R441" s="601" t="s">
        <v>1168</v>
      </c>
      <c r="S441" s="637"/>
      <c r="T441" s="601" t="s">
        <v>290</v>
      </c>
      <c r="U441" s="637">
        <v>44672</v>
      </c>
      <c r="V441" s="601" t="s">
        <v>290</v>
      </c>
    </row>
    <row r="442" spans="1:22" ht="14.5">
      <c r="A442" s="601" t="s">
        <v>579</v>
      </c>
      <c r="B442" s="601" t="s">
        <v>693</v>
      </c>
      <c r="C442" s="601" t="s">
        <v>676</v>
      </c>
      <c r="D442" s="601" t="s">
        <v>1366</v>
      </c>
      <c r="E442" s="601" t="s">
        <v>3111</v>
      </c>
      <c r="F442" s="637">
        <v>44704</v>
      </c>
      <c r="G442" s="602">
        <v>-1528.22</v>
      </c>
      <c r="H442" s="602">
        <v>-130662.81</v>
      </c>
      <c r="I442" s="601" t="s">
        <v>20</v>
      </c>
      <c r="J442" s="601" t="s">
        <v>1467</v>
      </c>
      <c r="K442" s="601" t="s">
        <v>2024</v>
      </c>
      <c r="L442" s="601" t="s">
        <v>3112</v>
      </c>
      <c r="M442" s="601" t="s">
        <v>3111</v>
      </c>
      <c r="N442" s="601" t="s">
        <v>290</v>
      </c>
      <c r="O442" s="601" t="s">
        <v>290</v>
      </c>
      <c r="P442" s="601" t="s">
        <v>1384</v>
      </c>
      <c r="Q442" s="601" t="s">
        <v>290</v>
      </c>
      <c r="R442" s="601" t="s">
        <v>1168</v>
      </c>
      <c r="S442" s="637"/>
      <c r="T442" s="601" t="s">
        <v>290</v>
      </c>
      <c r="U442" s="637">
        <v>44704</v>
      </c>
      <c r="V442" s="601" t="s">
        <v>290</v>
      </c>
    </row>
    <row r="443" spans="1:22" ht="14.5">
      <c r="A443" s="601" t="s">
        <v>579</v>
      </c>
      <c r="B443" s="601" t="s">
        <v>693</v>
      </c>
      <c r="C443" s="601" t="s">
        <v>676</v>
      </c>
      <c r="D443" s="601" t="s">
        <v>1366</v>
      </c>
      <c r="E443" s="601" t="s">
        <v>3120</v>
      </c>
      <c r="F443" s="637">
        <v>44692</v>
      </c>
      <c r="G443" s="602">
        <v>-125728.01</v>
      </c>
      <c r="H443" s="602">
        <v>-10749744.859999999</v>
      </c>
      <c r="I443" s="601" t="s">
        <v>20</v>
      </c>
      <c r="J443" s="601" t="s">
        <v>1467</v>
      </c>
      <c r="K443" s="601" t="s">
        <v>2013</v>
      </c>
      <c r="L443" s="601" t="s">
        <v>3121</v>
      </c>
      <c r="M443" s="601" t="s">
        <v>3120</v>
      </c>
      <c r="N443" s="601" t="s">
        <v>290</v>
      </c>
      <c r="O443" s="601" t="s">
        <v>290</v>
      </c>
      <c r="P443" s="601" t="s">
        <v>1384</v>
      </c>
      <c r="Q443" s="601" t="s">
        <v>290</v>
      </c>
      <c r="R443" s="601" t="s">
        <v>1168</v>
      </c>
      <c r="S443" s="637"/>
      <c r="T443" s="601" t="s">
        <v>290</v>
      </c>
      <c r="U443" s="637">
        <v>44692</v>
      </c>
      <c r="V443" s="601" t="s">
        <v>290</v>
      </c>
    </row>
    <row r="444" spans="1:22" ht="14.5">
      <c r="A444" s="601" t="s">
        <v>579</v>
      </c>
      <c r="B444" s="601" t="s">
        <v>693</v>
      </c>
      <c r="C444" s="601" t="s">
        <v>678</v>
      </c>
      <c r="D444" s="601" t="s">
        <v>1366</v>
      </c>
      <c r="E444" s="601" t="s">
        <v>3122</v>
      </c>
      <c r="F444" s="637">
        <v>44724</v>
      </c>
      <c r="G444" s="602">
        <v>-2988.76</v>
      </c>
      <c r="H444" s="602">
        <v>-263459.19</v>
      </c>
      <c r="I444" s="601" t="s">
        <v>20</v>
      </c>
      <c r="J444" s="601" t="s">
        <v>1467</v>
      </c>
      <c r="K444" s="601" t="s">
        <v>2013</v>
      </c>
      <c r="L444" s="601" t="s">
        <v>3123</v>
      </c>
      <c r="M444" s="601" t="s">
        <v>3122</v>
      </c>
      <c r="N444" s="601" t="s">
        <v>290</v>
      </c>
      <c r="O444" s="601" t="s">
        <v>290</v>
      </c>
      <c r="P444" s="601" t="s">
        <v>290</v>
      </c>
      <c r="Q444" s="601" t="s">
        <v>290</v>
      </c>
      <c r="R444" s="601" t="s">
        <v>1168</v>
      </c>
      <c r="S444" s="637"/>
      <c r="T444" s="601" t="s">
        <v>290</v>
      </c>
      <c r="U444" s="637">
        <v>44724</v>
      </c>
      <c r="V444" s="601" t="s">
        <v>290</v>
      </c>
    </row>
    <row r="445" spans="1:22" ht="14.5">
      <c r="A445" s="601" t="s">
        <v>579</v>
      </c>
      <c r="B445" s="601" t="s">
        <v>693</v>
      </c>
      <c r="C445" s="601" t="s">
        <v>676</v>
      </c>
      <c r="D445" s="601" t="s">
        <v>1366</v>
      </c>
      <c r="E445" s="601" t="s">
        <v>2017</v>
      </c>
      <c r="F445" s="637">
        <v>44671</v>
      </c>
      <c r="G445" s="602">
        <v>-126835.29</v>
      </c>
      <c r="H445" s="602">
        <v>-10812708.470000001</v>
      </c>
      <c r="I445" s="601" t="s">
        <v>20</v>
      </c>
      <c r="J445" s="601" t="s">
        <v>1467</v>
      </c>
      <c r="K445" s="601" t="s">
        <v>2013</v>
      </c>
      <c r="L445" s="601" t="s">
        <v>2018</v>
      </c>
      <c r="M445" s="601" t="s">
        <v>2017</v>
      </c>
      <c r="N445" s="601" t="s">
        <v>290</v>
      </c>
      <c r="O445" s="601" t="s">
        <v>290</v>
      </c>
      <c r="P445" s="601" t="s">
        <v>1384</v>
      </c>
      <c r="Q445" s="601" t="s">
        <v>290</v>
      </c>
      <c r="R445" s="601" t="s">
        <v>1168</v>
      </c>
      <c r="S445" s="637">
        <v>44749</v>
      </c>
      <c r="T445" s="601" t="s">
        <v>3853</v>
      </c>
      <c r="U445" s="637">
        <v>44671</v>
      </c>
      <c r="V445" s="601" t="s">
        <v>290</v>
      </c>
    </row>
    <row r="446" spans="1:22" ht="14.5">
      <c r="A446" s="601" t="s">
        <v>579</v>
      </c>
      <c r="B446" s="601" t="s">
        <v>693</v>
      </c>
      <c r="C446" s="601" t="s">
        <v>676</v>
      </c>
      <c r="D446" s="601" t="s">
        <v>1366</v>
      </c>
      <c r="E446" s="601" t="s">
        <v>2019</v>
      </c>
      <c r="F446" s="637">
        <v>44671</v>
      </c>
      <c r="G446" s="602">
        <v>-145843.88</v>
      </c>
      <c r="H446" s="602">
        <v>-12433190.77</v>
      </c>
      <c r="I446" s="601" t="s">
        <v>20</v>
      </c>
      <c r="J446" s="601" t="s">
        <v>1467</v>
      </c>
      <c r="K446" s="601" t="s">
        <v>2013</v>
      </c>
      <c r="L446" s="601" t="s">
        <v>2020</v>
      </c>
      <c r="M446" s="601" t="s">
        <v>2019</v>
      </c>
      <c r="N446" s="601" t="s">
        <v>290</v>
      </c>
      <c r="O446" s="601" t="s">
        <v>290</v>
      </c>
      <c r="P446" s="601" t="s">
        <v>1384</v>
      </c>
      <c r="Q446" s="601" t="s">
        <v>290</v>
      </c>
      <c r="R446" s="601" t="s">
        <v>1168</v>
      </c>
      <c r="S446" s="637">
        <v>44749</v>
      </c>
      <c r="T446" s="601" t="s">
        <v>3854</v>
      </c>
      <c r="U446" s="637">
        <v>44671</v>
      </c>
      <c r="V446" s="601" t="s">
        <v>290</v>
      </c>
    </row>
    <row r="447" spans="1:22" ht="14.5">
      <c r="A447" s="601" t="s">
        <v>579</v>
      </c>
      <c r="B447" s="601" t="s">
        <v>693</v>
      </c>
      <c r="C447" s="601" t="s">
        <v>676</v>
      </c>
      <c r="D447" s="601" t="s">
        <v>1366</v>
      </c>
      <c r="E447" s="601" t="s">
        <v>2021</v>
      </c>
      <c r="F447" s="637">
        <v>44671</v>
      </c>
      <c r="G447" s="602">
        <v>-206584.61</v>
      </c>
      <c r="H447" s="602">
        <v>-17611338</v>
      </c>
      <c r="I447" s="601" t="s">
        <v>20</v>
      </c>
      <c r="J447" s="601" t="s">
        <v>1467</v>
      </c>
      <c r="K447" s="601" t="s">
        <v>2013</v>
      </c>
      <c r="L447" s="601" t="s">
        <v>2022</v>
      </c>
      <c r="M447" s="601" t="s">
        <v>2021</v>
      </c>
      <c r="N447" s="601" t="s">
        <v>290</v>
      </c>
      <c r="O447" s="601" t="s">
        <v>290</v>
      </c>
      <c r="P447" s="601" t="s">
        <v>1384</v>
      </c>
      <c r="Q447" s="601" t="s">
        <v>290</v>
      </c>
      <c r="R447" s="601" t="s">
        <v>1168</v>
      </c>
      <c r="S447" s="637">
        <v>44749</v>
      </c>
      <c r="T447" s="601" t="s">
        <v>3855</v>
      </c>
      <c r="U447" s="637">
        <v>44671</v>
      </c>
      <c r="V447" s="601" t="s">
        <v>290</v>
      </c>
    </row>
    <row r="448" spans="1:22" ht="14.5">
      <c r="A448" s="601" t="s">
        <v>579</v>
      </c>
      <c r="B448" s="601" t="s">
        <v>693</v>
      </c>
      <c r="C448" s="601" t="s">
        <v>678</v>
      </c>
      <c r="D448" s="601" t="s">
        <v>1366</v>
      </c>
      <c r="E448" s="601" t="s">
        <v>2026</v>
      </c>
      <c r="F448" s="637">
        <v>44681</v>
      </c>
      <c r="G448" s="602">
        <v>-1250</v>
      </c>
      <c r="H448" s="602">
        <v>-106562.5</v>
      </c>
      <c r="I448" s="601" t="s">
        <v>20</v>
      </c>
      <c r="J448" s="601" t="s">
        <v>2027</v>
      </c>
      <c r="K448" s="601" t="s">
        <v>2028</v>
      </c>
      <c r="L448" s="601" t="s">
        <v>2029</v>
      </c>
      <c r="M448" s="601" t="s">
        <v>2026</v>
      </c>
      <c r="N448" s="601" t="s">
        <v>290</v>
      </c>
      <c r="O448" s="601" t="s">
        <v>290</v>
      </c>
      <c r="P448" s="601" t="s">
        <v>1394</v>
      </c>
      <c r="Q448" s="601" t="s">
        <v>290</v>
      </c>
      <c r="R448" s="601" t="s">
        <v>1168</v>
      </c>
      <c r="S448" s="637"/>
      <c r="T448" s="601" t="s">
        <v>290</v>
      </c>
      <c r="U448" s="637">
        <v>44676</v>
      </c>
      <c r="V448" s="601" t="s">
        <v>290</v>
      </c>
    </row>
    <row r="449" spans="1:22" ht="14.5">
      <c r="A449" s="601" t="s">
        <v>579</v>
      </c>
      <c r="B449" s="601" t="s">
        <v>693</v>
      </c>
      <c r="C449" s="601" t="s">
        <v>678</v>
      </c>
      <c r="D449" s="601" t="s">
        <v>1366</v>
      </c>
      <c r="E449" s="601" t="s">
        <v>2031</v>
      </c>
      <c r="F449" s="637">
        <v>44661</v>
      </c>
      <c r="G449" s="602">
        <v>-1180</v>
      </c>
      <c r="H449" s="602">
        <v>-100595</v>
      </c>
      <c r="I449" s="601" t="s">
        <v>20</v>
      </c>
      <c r="J449" s="601" t="s">
        <v>2030</v>
      </c>
      <c r="K449" s="601" t="s">
        <v>2032</v>
      </c>
      <c r="L449" s="601" t="s">
        <v>2032</v>
      </c>
      <c r="M449" s="601" t="s">
        <v>2031</v>
      </c>
      <c r="N449" s="601" t="s">
        <v>290</v>
      </c>
      <c r="O449" s="601" t="s">
        <v>290</v>
      </c>
      <c r="P449" s="601" t="s">
        <v>1394</v>
      </c>
      <c r="Q449" s="601" t="s">
        <v>290</v>
      </c>
      <c r="R449" s="601" t="s">
        <v>1168</v>
      </c>
      <c r="S449" s="637"/>
      <c r="T449" s="601" t="s">
        <v>290</v>
      </c>
      <c r="U449" s="637">
        <v>44650</v>
      </c>
      <c r="V449" s="601" t="s">
        <v>290</v>
      </c>
    </row>
    <row r="450" spans="1:22" ht="14.5">
      <c r="A450" s="601" t="s">
        <v>579</v>
      </c>
      <c r="B450" s="601" t="s">
        <v>1163</v>
      </c>
      <c r="C450" s="601" t="s">
        <v>678</v>
      </c>
      <c r="D450" s="601" t="s">
        <v>1366</v>
      </c>
      <c r="E450" s="601" t="s">
        <v>3124</v>
      </c>
      <c r="F450" s="637">
        <v>44742</v>
      </c>
      <c r="G450" s="602">
        <v>-1360</v>
      </c>
      <c r="H450" s="602">
        <v>-119884</v>
      </c>
      <c r="I450" s="601" t="s">
        <v>20</v>
      </c>
      <c r="J450" s="601" t="s">
        <v>2030</v>
      </c>
      <c r="K450" s="601" t="s">
        <v>3125</v>
      </c>
      <c r="L450" s="601" t="s">
        <v>3125</v>
      </c>
      <c r="M450" s="601" t="s">
        <v>3124</v>
      </c>
      <c r="N450" s="601" t="s">
        <v>290</v>
      </c>
      <c r="O450" s="601" t="s">
        <v>290</v>
      </c>
      <c r="P450" s="601" t="s">
        <v>1394</v>
      </c>
      <c r="Q450" s="601" t="s">
        <v>290</v>
      </c>
      <c r="R450" s="601" t="s">
        <v>1168</v>
      </c>
      <c r="S450" s="637"/>
      <c r="T450" s="601" t="s">
        <v>290</v>
      </c>
      <c r="U450" s="637">
        <v>44733</v>
      </c>
      <c r="V450" s="601" t="s">
        <v>290</v>
      </c>
    </row>
    <row r="451" spans="1:22" ht="14.5">
      <c r="A451" s="601" t="s">
        <v>579</v>
      </c>
      <c r="B451" s="601" t="s">
        <v>1163</v>
      </c>
      <c r="C451" s="601" t="s">
        <v>678</v>
      </c>
      <c r="D451" s="601" t="s">
        <v>1366</v>
      </c>
      <c r="E451" s="601" t="s">
        <v>3126</v>
      </c>
      <c r="F451" s="637">
        <v>44727</v>
      </c>
      <c r="G451" s="602">
        <v>-1320</v>
      </c>
      <c r="H451" s="602">
        <v>-116358</v>
      </c>
      <c r="I451" s="601" t="s">
        <v>20</v>
      </c>
      <c r="J451" s="601" t="s">
        <v>3127</v>
      </c>
      <c r="K451" s="601" t="s">
        <v>3128</v>
      </c>
      <c r="L451" s="601" t="s">
        <v>3128</v>
      </c>
      <c r="M451" s="601" t="s">
        <v>3126</v>
      </c>
      <c r="N451" s="601" t="s">
        <v>290</v>
      </c>
      <c r="O451" s="601" t="s">
        <v>290</v>
      </c>
      <c r="P451" s="601" t="s">
        <v>1394</v>
      </c>
      <c r="Q451" s="601" t="s">
        <v>290</v>
      </c>
      <c r="R451" s="601" t="s">
        <v>1168</v>
      </c>
      <c r="S451" s="637"/>
      <c r="T451" s="601" t="s">
        <v>290</v>
      </c>
      <c r="U451" s="637">
        <v>44705</v>
      </c>
      <c r="V451" s="601" t="s">
        <v>290</v>
      </c>
    </row>
    <row r="452" spans="1:22" ht="14.5">
      <c r="A452" s="601" t="s">
        <v>579</v>
      </c>
      <c r="B452" s="601" t="s">
        <v>693</v>
      </c>
      <c r="C452" s="601" t="s">
        <v>676</v>
      </c>
      <c r="D452" s="601" t="s">
        <v>1366</v>
      </c>
      <c r="E452" s="601" t="s">
        <v>2033</v>
      </c>
      <c r="F452" s="637">
        <v>44672</v>
      </c>
      <c r="G452" s="602">
        <v>-22217.599999999999</v>
      </c>
      <c r="H452" s="602">
        <v>-1894050.4</v>
      </c>
      <c r="I452" s="601" t="s">
        <v>20</v>
      </c>
      <c r="J452" s="601" t="s">
        <v>2034</v>
      </c>
      <c r="K452" s="601" t="s">
        <v>2035</v>
      </c>
      <c r="L452" s="601" t="s">
        <v>2036</v>
      </c>
      <c r="M452" s="601" t="s">
        <v>2033</v>
      </c>
      <c r="N452" s="601" t="s">
        <v>290</v>
      </c>
      <c r="O452" s="601" t="s">
        <v>290</v>
      </c>
      <c r="P452" s="601" t="s">
        <v>2037</v>
      </c>
      <c r="Q452" s="601" t="s">
        <v>290</v>
      </c>
      <c r="R452" s="601" t="s">
        <v>1168</v>
      </c>
      <c r="S452" s="637"/>
      <c r="T452" s="601" t="s">
        <v>290</v>
      </c>
      <c r="U452" s="637">
        <v>44672</v>
      </c>
      <c r="V452" s="601" t="s">
        <v>290</v>
      </c>
    </row>
    <row r="453" spans="1:22" ht="14.5">
      <c r="A453" s="601" t="s">
        <v>579</v>
      </c>
      <c r="B453" s="601" t="s">
        <v>693</v>
      </c>
      <c r="C453" s="601" t="s">
        <v>676</v>
      </c>
      <c r="D453" s="601" t="s">
        <v>1366</v>
      </c>
      <c r="E453" s="601" t="s">
        <v>3129</v>
      </c>
      <c r="F453" s="637">
        <v>44704</v>
      </c>
      <c r="G453" s="602">
        <v>-34993.86</v>
      </c>
      <c r="H453" s="602">
        <v>-2991975.03</v>
      </c>
      <c r="I453" s="601" t="s">
        <v>20</v>
      </c>
      <c r="J453" s="601" t="s">
        <v>3130</v>
      </c>
      <c r="K453" s="601" t="s">
        <v>2035</v>
      </c>
      <c r="L453" s="601" t="s">
        <v>3131</v>
      </c>
      <c r="M453" s="601" t="s">
        <v>3129</v>
      </c>
      <c r="N453" s="601" t="s">
        <v>290</v>
      </c>
      <c r="O453" s="601" t="s">
        <v>290</v>
      </c>
      <c r="P453" s="601" t="s">
        <v>2037</v>
      </c>
      <c r="Q453" s="601" t="s">
        <v>290</v>
      </c>
      <c r="R453" s="601" t="s">
        <v>1168</v>
      </c>
      <c r="S453" s="637"/>
      <c r="T453" s="601" t="s">
        <v>290</v>
      </c>
      <c r="U453" s="637">
        <v>44704</v>
      </c>
      <c r="V453" s="601" t="s">
        <v>290</v>
      </c>
    </row>
    <row r="454" spans="1:22" ht="14.5">
      <c r="A454" s="601" t="s">
        <v>579</v>
      </c>
      <c r="B454" s="601" t="s">
        <v>693</v>
      </c>
      <c r="C454" s="601" t="s">
        <v>676</v>
      </c>
      <c r="D454" s="601" t="s">
        <v>1366</v>
      </c>
      <c r="E454" s="601" t="s">
        <v>3132</v>
      </c>
      <c r="F454" s="637">
        <v>44711</v>
      </c>
      <c r="G454" s="602">
        <v>-1888.48</v>
      </c>
      <c r="H454" s="602">
        <v>-161465.04</v>
      </c>
      <c r="I454" s="601" t="s">
        <v>20</v>
      </c>
      <c r="J454" s="601" t="s">
        <v>3130</v>
      </c>
      <c r="K454" s="601" t="s">
        <v>2035</v>
      </c>
      <c r="L454" s="601" t="s">
        <v>2915</v>
      </c>
      <c r="M454" s="601" t="s">
        <v>3132</v>
      </c>
      <c r="N454" s="601" t="s">
        <v>290</v>
      </c>
      <c r="O454" s="601" t="s">
        <v>290</v>
      </c>
      <c r="P454" s="601" t="s">
        <v>2037</v>
      </c>
      <c r="Q454" s="601" t="s">
        <v>290</v>
      </c>
      <c r="R454" s="601" t="s">
        <v>1168</v>
      </c>
      <c r="S454" s="637"/>
      <c r="T454" s="601" t="s">
        <v>290</v>
      </c>
      <c r="U454" s="637">
        <v>44711</v>
      </c>
      <c r="V454" s="601" t="s">
        <v>290</v>
      </c>
    </row>
    <row r="455" spans="1:22" ht="14.5">
      <c r="A455" s="601" t="s">
        <v>579</v>
      </c>
      <c r="B455" s="601" t="s">
        <v>693</v>
      </c>
      <c r="C455" s="601" t="s">
        <v>676</v>
      </c>
      <c r="D455" s="601" t="s">
        <v>1366</v>
      </c>
      <c r="E455" s="601" t="s">
        <v>3133</v>
      </c>
      <c r="F455" s="637">
        <v>44703</v>
      </c>
      <c r="G455" s="602">
        <v>-53861.55</v>
      </c>
      <c r="H455" s="602">
        <v>-4605162.53</v>
      </c>
      <c r="I455" s="601" t="s">
        <v>20</v>
      </c>
      <c r="J455" s="601" t="s">
        <v>3130</v>
      </c>
      <c r="K455" s="601" t="s">
        <v>3134</v>
      </c>
      <c r="L455" s="601" t="s">
        <v>3135</v>
      </c>
      <c r="M455" s="601" t="s">
        <v>3133</v>
      </c>
      <c r="N455" s="601" t="s">
        <v>290</v>
      </c>
      <c r="O455" s="601" t="s">
        <v>290</v>
      </c>
      <c r="P455" s="601" t="s">
        <v>2037</v>
      </c>
      <c r="Q455" s="601" t="s">
        <v>290</v>
      </c>
      <c r="R455" s="601" t="s">
        <v>1168</v>
      </c>
      <c r="S455" s="637"/>
      <c r="T455" s="601" t="s">
        <v>290</v>
      </c>
      <c r="U455" s="637">
        <v>44703</v>
      </c>
      <c r="V455" s="601" t="s">
        <v>290</v>
      </c>
    </row>
    <row r="456" spans="1:22" ht="14.5">
      <c r="A456" s="601" t="s">
        <v>579</v>
      </c>
      <c r="B456" s="601" t="s">
        <v>693</v>
      </c>
      <c r="C456" s="601" t="s">
        <v>676</v>
      </c>
      <c r="D456" s="601" t="s">
        <v>1366</v>
      </c>
      <c r="E456" s="601" t="s">
        <v>2040</v>
      </c>
      <c r="F456" s="637">
        <v>44635</v>
      </c>
      <c r="G456" s="602">
        <v>-20373.73</v>
      </c>
      <c r="H456" s="602">
        <v>-1732785.74</v>
      </c>
      <c r="I456" s="601" t="s">
        <v>20</v>
      </c>
      <c r="J456" s="601" t="s">
        <v>2039</v>
      </c>
      <c r="K456" s="601" t="s">
        <v>2038</v>
      </c>
      <c r="L456" s="601" t="s">
        <v>2041</v>
      </c>
      <c r="M456" s="601" t="s">
        <v>2040</v>
      </c>
      <c r="N456" s="601" t="s">
        <v>290</v>
      </c>
      <c r="O456" s="601" t="s">
        <v>290</v>
      </c>
      <c r="P456" s="601" t="s">
        <v>2037</v>
      </c>
      <c r="Q456" s="601" t="s">
        <v>290</v>
      </c>
      <c r="R456" s="601" t="s">
        <v>1168</v>
      </c>
      <c r="S456" s="637"/>
      <c r="T456" s="601" t="s">
        <v>290</v>
      </c>
      <c r="U456" s="637">
        <v>44635</v>
      </c>
      <c r="V456" s="601" t="s">
        <v>290</v>
      </c>
    </row>
    <row r="457" spans="1:22" ht="14.5">
      <c r="A457" s="601" t="s">
        <v>579</v>
      </c>
      <c r="B457" s="601" t="s">
        <v>693</v>
      </c>
      <c r="C457" s="601" t="s">
        <v>676</v>
      </c>
      <c r="D457" s="601" t="s">
        <v>1366</v>
      </c>
      <c r="E457" s="601" t="s">
        <v>2043</v>
      </c>
      <c r="F457" s="637">
        <v>44675</v>
      </c>
      <c r="G457" s="602">
        <v>-9659.1</v>
      </c>
      <c r="H457" s="602">
        <v>-823438.28</v>
      </c>
      <c r="I457" s="601" t="s">
        <v>20</v>
      </c>
      <c r="J457" s="601" t="s">
        <v>2039</v>
      </c>
      <c r="K457" s="601" t="s">
        <v>2042</v>
      </c>
      <c r="L457" s="601" t="s">
        <v>2044</v>
      </c>
      <c r="M457" s="601" t="s">
        <v>2043</v>
      </c>
      <c r="N457" s="601" t="s">
        <v>290</v>
      </c>
      <c r="O457" s="601" t="s">
        <v>290</v>
      </c>
      <c r="P457" s="601" t="s">
        <v>2037</v>
      </c>
      <c r="Q457" s="601" t="s">
        <v>290</v>
      </c>
      <c r="R457" s="601" t="s">
        <v>1168</v>
      </c>
      <c r="S457" s="637">
        <v>44761</v>
      </c>
      <c r="T457" s="601" t="s">
        <v>4034</v>
      </c>
      <c r="U457" s="637">
        <v>44675</v>
      </c>
      <c r="V457" s="601" t="s">
        <v>290</v>
      </c>
    </row>
    <row r="458" spans="1:22" ht="14.5">
      <c r="A458" s="601" t="s">
        <v>579</v>
      </c>
      <c r="B458" s="601" t="s">
        <v>693</v>
      </c>
      <c r="C458" s="601" t="s">
        <v>678</v>
      </c>
      <c r="D458" s="601" t="s">
        <v>1366</v>
      </c>
      <c r="E458" s="601" t="s">
        <v>3136</v>
      </c>
      <c r="F458" s="637">
        <v>44714</v>
      </c>
      <c r="G458" s="602">
        <v>-7232.5</v>
      </c>
      <c r="H458" s="602">
        <v>-637544.88</v>
      </c>
      <c r="I458" s="601" t="s">
        <v>20</v>
      </c>
      <c r="J458" s="601" t="s">
        <v>2045</v>
      </c>
      <c r="K458" s="601" t="s">
        <v>3137</v>
      </c>
      <c r="L458" s="601" t="s">
        <v>3137</v>
      </c>
      <c r="M458" s="601" t="s">
        <v>3136</v>
      </c>
      <c r="N458" s="601" t="s">
        <v>290</v>
      </c>
      <c r="O458" s="601" t="s">
        <v>290</v>
      </c>
      <c r="P458" s="601" t="s">
        <v>679</v>
      </c>
      <c r="Q458" s="601" t="s">
        <v>290</v>
      </c>
      <c r="R458" s="601" t="s">
        <v>1168</v>
      </c>
      <c r="S458" s="637"/>
      <c r="T458" s="601" t="s">
        <v>290</v>
      </c>
      <c r="U458" s="637">
        <v>44689</v>
      </c>
      <c r="V458" s="601" t="s">
        <v>290</v>
      </c>
    </row>
    <row r="459" spans="1:22" ht="14.5">
      <c r="A459" s="601" t="s">
        <v>579</v>
      </c>
      <c r="B459" s="601" t="s">
        <v>693</v>
      </c>
      <c r="C459" s="601" t="s">
        <v>678</v>
      </c>
      <c r="D459" s="601" t="s">
        <v>1366</v>
      </c>
      <c r="E459" s="601" t="s">
        <v>2046</v>
      </c>
      <c r="F459" s="637">
        <v>44661</v>
      </c>
      <c r="G459" s="602">
        <v>-1650</v>
      </c>
      <c r="H459" s="602">
        <v>-140662.5</v>
      </c>
      <c r="I459" s="601" t="s">
        <v>20</v>
      </c>
      <c r="J459" s="601" t="s">
        <v>1395</v>
      </c>
      <c r="K459" s="601" t="s">
        <v>2047</v>
      </c>
      <c r="L459" s="601" t="s">
        <v>2047</v>
      </c>
      <c r="M459" s="601" t="s">
        <v>2046</v>
      </c>
      <c r="N459" s="601" t="s">
        <v>290</v>
      </c>
      <c r="O459" s="601" t="s">
        <v>290</v>
      </c>
      <c r="P459" s="601" t="s">
        <v>679</v>
      </c>
      <c r="Q459" s="601" t="s">
        <v>290</v>
      </c>
      <c r="R459" s="601" t="s">
        <v>1168</v>
      </c>
      <c r="S459" s="637"/>
      <c r="T459" s="601" t="s">
        <v>290</v>
      </c>
      <c r="U459" s="637">
        <v>44653</v>
      </c>
      <c r="V459" s="601" t="s">
        <v>290</v>
      </c>
    </row>
    <row r="460" spans="1:22" ht="14.5">
      <c r="A460" s="601" t="s">
        <v>579</v>
      </c>
      <c r="B460" s="601" t="s">
        <v>693</v>
      </c>
      <c r="C460" s="601" t="s">
        <v>678</v>
      </c>
      <c r="D460" s="601" t="s">
        <v>1366</v>
      </c>
      <c r="E460" s="601" t="s">
        <v>2048</v>
      </c>
      <c r="F460" s="637">
        <v>44661</v>
      </c>
      <c r="G460" s="602">
        <v>-15409.7</v>
      </c>
      <c r="H460" s="602">
        <v>-1313676.93</v>
      </c>
      <c r="I460" s="601" t="s">
        <v>20</v>
      </c>
      <c r="J460" s="601" t="s">
        <v>1395</v>
      </c>
      <c r="K460" s="601" t="s">
        <v>2049</v>
      </c>
      <c r="L460" s="601" t="s">
        <v>2049</v>
      </c>
      <c r="M460" s="601" t="s">
        <v>2048</v>
      </c>
      <c r="N460" s="601" t="s">
        <v>290</v>
      </c>
      <c r="O460" s="601" t="s">
        <v>290</v>
      </c>
      <c r="P460" s="601" t="s">
        <v>679</v>
      </c>
      <c r="Q460" s="601" t="s">
        <v>290</v>
      </c>
      <c r="R460" s="601" t="s">
        <v>1168</v>
      </c>
      <c r="S460" s="637"/>
      <c r="T460" s="601" t="s">
        <v>290</v>
      </c>
      <c r="U460" s="637">
        <v>44653</v>
      </c>
      <c r="V460" s="601" t="s">
        <v>290</v>
      </c>
    </row>
    <row r="461" spans="1:22" ht="14.5">
      <c r="A461" s="601" t="s">
        <v>579</v>
      </c>
      <c r="B461" s="601" t="s">
        <v>693</v>
      </c>
      <c r="C461" s="601" t="s">
        <v>678</v>
      </c>
      <c r="D461" s="601" t="s">
        <v>1366</v>
      </c>
      <c r="E461" s="601" t="s">
        <v>2050</v>
      </c>
      <c r="F461" s="637">
        <v>44649</v>
      </c>
      <c r="G461" s="602">
        <v>-18108</v>
      </c>
      <c r="H461" s="602">
        <v>-1540085.4</v>
      </c>
      <c r="I461" s="601" t="s">
        <v>20</v>
      </c>
      <c r="J461" s="601" t="s">
        <v>2051</v>
      </c>
      <c r="K461" s="601" t="s">
        <v>2052</v>
      </c>
      <c r="L461" s="601" t="s">
        <v>2052</v>
      </c>
      <c r="M461" s="601" t="s">
        <v>2050</v>
      </c>
      <c r="N461" s="601" t="s">
        <v>290</v>
      </c>
      <c r="O461" s="601" t="s">
        <v>290</v>
      </c>
      <c r="P461" s="601" t="s">
        <v>679</v>
      </c>
      <c r="Q461" s="601" t="s">
        <v>290</v>
      </c>
      <c r="R461" s="601" t="s">
        <v>1168</v>
      </c>
      <c r="S461" s="637"/>
      <c r="T461" s="601" t="s">
        <v>290</v>
      </c>
      <c r="U461" s="637">
        <v>44622</v>
      </c>
      <c r="V461" s="601" t="s">
        <v>290</v>
      </c>
    </row>
    <row r="462" spans="1:22" ht="14.5">
      <c r="A462" s="601" t="s">
        <v>579</v>
      </c>
      <c r="B462" s="601" t="s">
        <v>693</v>
      </c>
      <c r="C462" s="601" t="s">
        <v>678</v>
      </c>
      <c r="D462" s="601" t="s">
        <v>1366</v>
      </c>
      <c r="E462" s="601" t="s">
        <v>3140</v>
      </c>
      <c r="F462" s="637">
        <v>44728</v>
      </c>
      <c r="G462" s="602">
        <v>-8891.6</v>
      </c>
      <c r="H462" s="602">
        <v>-783794.54</v>
      </c>
      <c r="I462" s="601" t="s">
        <v>20</v>
      </c>
      <c r="J462" s="601" t="s">
        <v>2053</v>
      </c>
      <c r="K462" s="601" t="s">
        <v>3141</v>
      </c>
      <c r="L462" s="601" t="s">
        <v>3141</v>
      </c>
      <c r="M462" s="601" t="s">
        <v>3140</v>
      </c>
      <c r="N462" s="601" t="s">
        <v>290</v>
      </c>
      <c r="O462" s="601" t="s">
        <v>290</v>
      </c>
      <c r="P462" s="601" t="s">
        <v>679</v>
      </c>
      <c r="Q462" s="601" t="s">
        <v>290</v>
      </c>
      <c r="R462" s="601" t="s">
        <v>1168</v>
      </c>
      <c r="S462" s="637"/>
      <c r="T462" s="601" t="s">
        <v>290</v>
      </c>
      <c r="U462" s="637">
        <v>44719</v>
      </c>
      <c r="V462" s="601" t="s">
        <v>290</v>
      </c>
    </row>
    <row r="463" spans="1:22" ht="14.5">
      <c r="A463" s="601" t="s">
        <v>579</v>
      </c>
      <c r="B463" s="601" t="s">
        <v>693</v>
      </c>
      <c r="C463" s="601" t="s">
        <v>678</v>
      </c>
      <c r="D463" s="601" t="s">
        <v>1366</v>
      </c>
      <c r="E463" s="601" t="s">
        <v>3138</v>
      </c>
      <c r="F463" s="637">
        <v>44728</v>
      </c>
      <c r="G463" s="602">
        <v>-26612.799999999999</v>
      </c>
      <c r="H463" s="602">
        <v>-2345918.3199999998</v>
      </c>
      <c r="I463" s="601" t="s">
        <v>20</v>
      </c>
      <c r="J463" s="601" t="s">
        <v>2053</v>
      </c>
      <c r="K463" s="601" t="s">
        <v>3139</v>
      </c>
      <c r="L463" s="601" t="s">
        <v>3139</v>
      </c>
      <c r="M463" s="601" t="s">
        <v>3138</v>
      </c>
      <c r="N463" s="601" t="s">
        <v>290</v>
      </c>
      <c r="O463" s="601" t="s">
        <v>290</v>
      </c>
      <c r="P463" s="601" t="s">
        <v>679</v>
      </c>
      <c r="Q463" s="601" t="s">
        <v>290</v>
      </c>
      <c r="R463" s="601" t="s">
        <v>1168</v>
      </c>
      <c r="S463" s="637"/>
      <c r="T463" s="601" t="s">
        <v>290</v>
      </c>
      <c r="U463" s="637">
        <v>44719</v>
      </c>
      <c r="V463" s="601" t="s">
        <v>290</v>
      </c>
    </row>
    <row r="464" spans="1:22" ht="14.5">
      <c r="A464" s="601" t="s">
        <v>579</v>
      </c>
      <c r="B464" s="601" t="s">
        <v>693</v>
      </c>
      <c r="C464" s="601" t="s">
        <v>678</v>
      </c>
      <c r="D464" s="601" t="s">
        <v>1366</v>
      </c>
      <c r="E464" s="601" t="s">
        <v>3144</v>
      </c>
      <c r="F464" s="637">
        <v>44705</v>
      </c>
      <c r="G464" s="602">
        <v>-7067.35</v>
      </c>
      <c r="H464" s="602">
        <v>-604258.43000000005</v>
      </c>
      <c r="I464" s="601" t="s">
        <v>20</v>
      </c>
      <c r="J464" s="601" t="s">
        <v>1396</v>
      </c>
      <c r="K464" s="601" t="s">
        <v>3145</v>
      </c>
      <c r="L464" s="601" t="s">
        <v>3145</v>
      </c>
      <c r="M464" s="601" t="s">
        <v>3144</v>
      </c>
      <c r="N464" s="601" t="s">
        <v>290</v>
      </c>
      <c r="O464" s="601" t="s">
        <v>290</v>
      </c>
      <c r="P464" s="601" t="s">
        <v>672</v>
      </c>
      <c r="Q464" s="601" t="s">
        <v>290</v>
      </c>
      <c r="R464" s="601" t="s">
        <v>1168</v>
      </c>
      <c r="S464" s="637"/>
      <c r="T464" s="601" t="s">
        <v>290</v>
      </c>
      <c r="U464" s="637">
        <v>44686</v>
      </c>
      <c r="V464" s="601" t="s">
        <v>290</v>
      </c>
    </row>
    <row r="465" spans="1:22" ht="14.5">
      <c r="A465" s="601" t="s">
        <v>579</v>
      </c>
      <c r="B465" s="601" t="s">
        <v>693</v>
      </c>
      <c r="C465" s="601" t="s">
        <v>678</v>
      </c>
      <c r="D465" s="601" t="s">
        <v>1366</v>
      </c>
      <c r="E465" s="601" t="s">
        <v>3152</v>
      </c>
      <c r="F465" s="637">
        <v>44732</v>
      </c>
      <c r="G465" s="602">
        <v>-2388.6799999999998</v>
      </c>
      <c r="H465" s="602">
        <v>-210562.14</v>
      </c>
      <c r="I465" s="601" t="s">
        <v>20</v>
      </c>
      <c r="J465" s="601" t="s">
        <v>1396</v>
      </c>
      <c r="K465" s="601" t="s">
        <v>3153</v>
      </c>
      <c r="L465" s="601" t="s">
        <v>3153</v>
      </c>
      <c r="M465" s="601" t="s">
        <v>3152</v>
      </c>
      <c r="N465" s="601" t="s">
        <v>290</v>
      </c>
      <c r="O465" s="601" t="s">
        <v>290</v>
      </c>
      <c r="P465" s="601" t="s">
        <v>672</v>
      </c>
      <c r="Q465" s="601" t="s">
        <v>290</v>
      </c>
      <c r="R465" s="601" t="s">
        <v>1168</v>
      </c>
      <c r="S465" s="637"/>
      <c r="T465" s="601" t="s">
        <v>290</v>
      </c>
      <c r="U465" s="637">
        <v>44730</v>
      </c>
      <c r="V465" s="601" t="s">
        <v>290</v>
      </c>
    </row>
    <row r="466" spans="1:22" ht="14.5">
      <c r="A466" s="601" t="s">
        <v>579</v>
      </c>
      <c r="B466" s="601" t="s">
        <v>693</v>
      </c>
      <c r="C466" s="601" t="s">
        <v>678</v>
      </c>
      <c r="D466" s="601" t="s">
        <v>1366</v>
      </c>
      <c r="E466" s="601" t="s">
        <v>3150</v>
      </c>
      <c r="F466" s="637">
        <v>44732</v>
      </c>
      <c r="G466" s="602">
        <v>-3234.37</v>
      </c>
      <c r="H466" s="602">
        <v>-285109.71999999997</v>
      </c>
      <c r="I466" s="601" t="s">
        <v>20</v>
      </c>
      <c r="J466" s="601" t="s">
        <v>1396</v>
      </c>
      <c r="K466" s="601" t="s">
        <v>3151</v>
      </c>
      <c r="L466" s="601" t="s">
        <v>3151</v>
      </c>
      <c r="M466" s="601" t="s">
        <v>3150</v>
      </c>
      <c r="N466" s="601" t="s">
        <v>290</v>
      </c>
      <c r="O466" s="601" t="s">
        <v>290</v>
      </c>
      <c r="P466" s="601" t="s">
        <v>672</v>
      </c>
      <c r="Q466" s="601" t="s">
        <v>290</v>
      </c>
      <c r="R466" s="601" t="s">
        <v>1168</v>
      </c>
      <c r="S466" s="637"/>
      <c r="T466" s="601" t="s">
        <v>290</v>
      </c>
      <c r="U466" s="637">
        <v>44728</v>
      </c>
      <c r="V466" s="601" t="s">
        <v>290</v>
      </c>
    </row>
    <row r="467" spans="1:22" ht="14.5">
      <c r="A467" s="601" t="s">
        <v>579</v>
      </c>
      <c r="B467" s="601" t="s">
        <v>693</v>
      </c>
      <c r="C467" s="601" t="s">
        <v>678</v>
      </c>
      <c r="D467" s="601" t="s">
        <v>1366</v>
      </c>
      <c r="E467" s="601" t="s">
        <v>3142</v>
      </c>
      <c r="F467" s="637">
        <v>44733</v>
      </c>
      <c r="G467" s="602">
        <v>-3311.89</v>
      </c>
      <c r="H467" s="602">
        <v>-291943.09999999998</v>
      </c>
      <c r="I467" s="601" t="s">
        <v>20</v>
      </c>
      <c r="J467" s="601" t="s">
        <v>1396</v>
      </c>
      <c r="K467" s="601" t="s">
        <v>3143</v>
      </c>
      <c r="L467" s="601" t="s">
        <v>3143</v>
      </c>
      <c r="M467" s="601" t="s">
        <v>3142</v>
      </c>
      <c r="N467" s="601" t="s">
        <v>290</v>
      </c>
      <c r="O467" s="601" t="s">
        <v>290</v>
      </c>
      <c r="P467" s="601" t="s">
        <v>672</v>
      </c>
      <c r="Q467" s="601" t="s">
        <v>290</v>
      </c>
      <c r="R467" s="601" t="s">
        <v>1168</v>
      </c>
      <c r="S467" s="637"/>
      <c r="T467" s="601" t="s">
        <v>290</v>
      </c>
      <c r="U467" s="637">
        <v>44707</v>
      </c>
      <c r="V467" s="601" t="s">
        <v>290</v>
      </c>
    </row>
    <row r="468" spans="1:22" ht="14.5">
      <c r="A468" s="601" t="s">
        <v>579</v>
      </c>
      <c r="B468" s="601" t="s">
        <v>693</v>
      </c>
      <c r="C468" s="601" t="s">
        <v>678</v>
      </c>
      <c r="D468" s="601" t="s">
        <v>1366</v>
      </c>
      <c r="E468" s="601" t="s">
        <v>3146</v>
      </c>
      <c r="F468" s="637">
        <v>44733</v>
      </c>
      <c r="G468" s="602">
        <v>-2281.3200000000002</v>
      </c>
      <c r="H468" s="602">
        <v>-201098.36</v>
      </c>
      <c r="I468" s="601" t="s">
        <v>20</v>
      </c>
      <c r="J468" s="601" t="s">
        <v>1396</v>
      </c>
      <c r="K468" s="601" t="s">
        <v>3147</v>
      </c>
      <c r="L468" s="601" t="s">
        <v>3147</v>
      </c>
      <c r="M468" s="601" t="s">
        <v>3146</v>
      </c>
      <c r="N468" s="601" t="s">
        <v>290</v>
      </c>
      <c r="O468" s="601" t="s">
        <v>290</v>
      </c>
      <c r="P468" s="601" t="s">
        <v>672</v>
      </c>
      <c r="Q468" s="601" t="s">
        <v>290</v>
      </c>
      <c r="R468" s="601" t="s">
        <v>1168</v>
      </c>
      <c r="S468" s="637"/>
      <c r="T468" s="601" t="s">
        <v>290</v>
      </c>
      <c r="U468" s="637">
        <v>44724</v>
      </c>
      <c r="V468" s="601" t="s">
        <v>290</v>
      </c>
    </row>
    <row r="469" spans="1:22" ht="14.5">
      <c r="A469" s="601" t="s">
        <v>579</v>
      </c>
      <c r="B469" s="601" t="s">
        <v>693</v>
      </c>
      <c r="C469" s="601" t="s">
        <v>678</v>
      </c>
      <c r="D469" s="601" t="s">
        <v>1366</v>
      </c>
      <c r="E469" s="601" t="s">
        <v>3148</v>
      </c>
      <c r="F469" s="637">
        <v>44733</v>
      </c>
      <c r="G469" s="602">
        <v>-53669.84</v>
      </c>
      <c r="H469" s="602">
        <v>-4730996.4000000004</v>
      </c>
      <c r="I469" s="601" t="s">
        <v>20</v>
      </c>
      <c r="J469" s="601" t="s">
        <v>1396</v>
      </c>
      <c r="K469" s="601" t="s">
        <v>3147</v>
      </c>
      <c r="L469" s="601" t="s">
        <v>3149</v>
      </c>
      <c r="M469" s="601" t="s">
        <v>3148</v>
      </c>
      <c r="N469" s="601" t="s">
        <v>290</v>
      </c>
      <c r="O469" s="601" t="s">
        <v>290</v>
      </c>
      <c r="P469" s="601" t="s">
        <v>672</v>
      </c>
      <c r="Q469" s="601" t="s">
        <v>290</v>
      </c>
      <c r="R469" s="601" t="s">
        <v>1168</v>
      </c>
      <c r="S469" s="637"/>
      <c r="T469" s="601" t="s">
        <v>290</v>
      </c>
      <c r="U469" s="637">
        <v>44707</v>
      </c>
      <c r="V469" s="601" t="s">
        <v>290</v>
      </c>
    </row>
    <row r="470" spans="1:22" ht="14.5">
      <c r="A470" s="601" t="s">
        <v>579</v>
      </c>
      <c r="B470" s="601" t="s">
        <v>693</v>
      </c>
      <c r="C470" s="601" t="s">
        <v>678</v>
      </c>
      <c r="D470" s="601" t="s">
        <v>1366</v>
      </c>
      <c r="E470" s="601" t="s">
        <v>3157</v>
      </c>
      <c r="F470" s="637">
        <v>44702</v>
      </c>
      <c r="G470" s="602">
        <v>-6184.81</v>
      </c>
      <c r="H470" s="602">
        <v>-528801.26</v>
      </c>
      <c r="I470" s="601" t="s">
        <v>20</v>
      </c>
      <c r="J470" s="601" t="s">
        <v>1396</v>
      </c>
      <c r="K470" s="601" t="s">
        <v>3158</v>
      </c>
      <c r="L470" s="601" t="s">
        <v>3159</v>
      </c>
      <c r="M470" s="601" t="s">
        <v>3157</v>
      </c>
      <c r="N470" s="601" t="s">
        <v>290</v>
      </c>
      <c r="O470" s="601" t="s">
        <v>290</v>
      </c>
      <c r="P470" s="601" t="s">
        <v>672</v>
      </c>
      <c r="Q470" s="601" t="s">
        <v>290</v>
      </c>
      <c r="R470" s="601" t="s">
        <v>1168</v>
      </c>
      <c r="S470" s="637"/>
      <c r="T470" s="601" t="s">
        <v>290</v>
      </c>
      <c r="U470" s="637">
        <v>44698</v>
      </c>
      <c r="V470" s="601" t="s">
        <v>290</v>
      </c>
    </row>
    <row r="471" spans="1:22" ht="14.5">
      <c r="A471" s="601" t="s">
        <v>579</v>
      </c>
      <c r="B471" s="601" t="s">
        <v>693</v>
      </c>
      <c r="C471" s="601" t="s">
        <v>678</v>
      </c>
      <c r="D471" s="601" t="s">
        <v>1366</v>
      </c>
      <c r="E471" s="601" t="s">
        <v>3154</v>
      </c>
      <c r="F471" s="637">
        <v>44702</v>
      </c>
      <c r="G471" s="602">
        <v>-11614.62</v>
      </c>
      <c r="H471" s="602">
        <v>-993050.01</v>
      </c>
      <c r="I471" s="601" t="s">
        <v>20</v>
      </c>
      <c r="J471" s="601" t="s">
        <v>1396</v>
      </c>
      <c r="K471" s="601" t="s">
        <v>3155</v>
      </c>
      <c r="L471" s="601" t="s">
        <v>3156</v>
      </c>
      <c r="M471" s="601" t="s">
        <v>3154</v>
      </c>
      <c r="N471" s="601" t="s">
        <v>290</v>
      </c>
      <c r="O471" s="601" t="s">
        <v>290</v>
      </c>
      <c r="P471" s="601" t="s">
        <v>672</v>
      </c>
      <c r="Q471" s="601" t="s">
        <v>290</v>
      </c>
      <c r="R471" s="601" t="s">
        <v>1168</v>
      </c>
      <c r="S471" s="637"/>
      <c r="T471" s="601" t="s">
        <v>290</v>
      </c>
      <c r="U471" s="637">
        <v>44678</v>
      </c>
      <c r="V471" s="601" t="s">
        <v>290</v>
      </c>
    </row>
    <row r="472" spans="1:22" ht="14.5">
      <c r="A472" s="601" t="s">
        <v>579</v>
      </c>
      <c r="B472" s="601" t="s">
        <v>693</v>
      </c>
      <c r="C472" s="601" t="s">
        <v>678</v>
      </c>
      <c r="D472" s="601" t="s">
        <v>1366</v>
      </c>
      <c r="E472" s="601" t="s">
        <v>2054</v>
      </c>
      <c r="F472" s="637">
        <v>44661</v>
      </c>
      <c r="G472" s="602">
        <v>-5901.92</v>
      </c>
      <c r="H472" s="602">
        <v>-503138.68</v>
      </c>
      <c r="I472" s="601" t="s">
        <v>20</v>
      </c>
      <c r="J472" s="601" t="s">
        <v>1396</v>
      </c>
      <c r="K472" s="601" t="s">
        <v>2055</v>
      </c>
      <c r="L472" s="601" t="s">
        <v>2056</v>
      </c>
      <c r="M472" s="601" t="s">
        <v>2054</v>
      </c>
      <c r="N472" s="601" t="s">
        <v>290</v>
      </c>
      <c r="O472" s="601" t="s">
        <v>290</v>
      </c>
      <c r="P472" s="601" t="s">
        <v>672</v>
      </c>
      <c r="Q472" s="601" t="s">
        <v>290</v>
      </c>
      <c r="R472" s="601" t="s">
        <v>1168</v>
      </c>
      <c r="S472" s="637">
        <v>44748</v>
      </c>
      <c r="T472" s="601" t="s">
        <v>3856</v>
      </c>
      <c r="U472" s="637">
        <v>44657</v>
      </c>
      <c r="V472" s="601" t="s">
        <v>290</v>
      </c>
    </row>
    <row r="473" spans="1:22" ht="14.5">
      <c r="A473" s="601" t="s">
        <v>579</v>
      </c>
      <c r="B473" s="601" t="s">
        <v>693</v>
      </c>
      <c r="C473" s="601" t="s">
        <v>676</v>
      </c>
      <c r="D473" s="601" t="s">
        <v>1366</v>
      </c>
      <c r="E473" s="601" t="s">
        <v>3163</v>
      </c>
      <c r="F473" s="637">
        <v>44704</v>
      </c>
      <c r="G473" s="602">
        <v>-13308</v>
      </c>
      <c r="H473" s="602">
        <v>-1137834</v>
      </c>
      <c r="I473" s="601" t="s">
        <v>20</v>
      </c>
      <c r="J473" s="601" t="s">
        <v>3161</v>
      </c>
      <c r="K473" s="601" t="s">
        <v>3164</v>
      </c>
      <c r="L473" s="601" t="s">
        <v>3165</v>
      </c>
      <c r="M473" s="601" t="s">
        <v>3163</v>
      </c>
      <c r="N473" s="601" t="s">
        <v>290</v>
      </c>
      <c r="O473" s="601" t="s">
        <v>290</v>
      </c>
      <c r="P473" s="601" t="s">
        <v>2061</v>
      </c>
      <c r="Q473" s="601" t="s">
        <v>290</v>
      </c>
      <c r="R473" s="601" t="s">
        <v>1168</v>
      </c>
      <c r="S473" s="637"/>
      <c r="T473" s="601" t="s">
        <v>290</v>
      </c>
      <c r="U473" s="637">
        <v>44704</v>
      </c>
      <c r="V473" s="601" t="s">
        <v>290</v>
      </c>
    </row>
    <row r="474" spans="1:22" ht="14.5">
      <c r="A474" s="601" t="s">
        <v>579</v>
      </c>
      <c r="B474" s="601" t="s">
        <v>693</v>
      </c>
      <c r="C474" s="601" t="s">
        <v>676</v>
      </c>
      <c r="D474" s="601" t="s">
        <v>1366</v>
      </c>
      <c r="E474" s="601" t="s">
        <v>3160</v>
      </c>
      <c r="F474" s="637">
        <v>44698</v>
      </c>
      <c r="G474" s="602">
        <v>-795</v>
      </c>
      <c r="H474" s="602">
        <v>-67972.5</v>
      </c>
      <c r="I474" s="601" t="s">
        <v>20</v>
      </c>
      <c r="J474" s="601" t="s">
        <v>3161</v>
      </c>
      <c r="K474" s="601" t="s">
        <v>2063</v>
      </c>
      <c r="L474" s="601" t="s">
        <v>3162</v>
      </c>
      <c r="M474" s="601" t="s">
        <v>3160</v>
      </c>
      <c r="N474" s="601" t="s">
        <v>290</v>
      </c>
      <c r="O474" s="601" t="s">
        <v>290</v>
      </c>
      <c r="P474" s="601" t="s">
        <v>2061</v>
      </c>
      <c r="Q474" s="601" t="s">
        <v>290</v>
      </c>
      <c r="R474" s="601" t="s">
        <v>1168</v>
      </c>
      <c r="S474" s="637">
        <v>44747</v>
      </c>
      <c r="T474" s="601" t="s">
        <v>3857</v>
      </c>
      <c r="U474" s="637">
        <v>44698</v>
      </c>
      <c r="V474" s="601" t="s">
        <v>290</v>
      </c>
    </row>
    <row r="475" spans="1:22" ht="14.5">
      <c r="A475" s="601" t="s">
        <v>579</v>
      </c>
      <c r="B475" s="601" t="s">
        <v>693</v>
      </c>
      <c r="C475" s="601" t="s">
        <v>676</v>
      </c>
      <c r="D475" s="601" t="s">
        <v>1366</v>
      </c>
      <c r="E475" s="601" t="s">
        <v>3166</v>
      </c>
      <c r="F475" s="637">
        <v>44720</v>
      </c>
      <c r="G475" s="602">
        <v>-1249.5</v>
      </c>
      <c r="H475" s="602">
        <v>-110143.43</v>
      </c>
      <c r="I475" s="601" t="s">
        <v>20</v>
      </c>
      <c r="J475" s="601" t="s">
        <v>2058</v>
      </c>
      <c r="K475" s="601" t="s">
        <v>3164</v>
      </c>
      <c r="L475" s="601" t="s">
        <v>3167</v>
      </c>
      <c r="M475" s="601" t="s">
        <v>3166</v>
      </c>
      <c r="N475" s="601" t="s">
        <v>290</v>
      </c>
      <c r="O475" s="601" t="s">
        <v>290</v>
      </c>
      <c r="P475" s="601" t="s">
        <v>2061</v>
      </c>
      <c r="Q475" s="601" t="s">
        <v>290</v>
      </c>
      <c r="R475" s="601" t="s">
        <v>1168</v>
      </c>
      <c r="S475" s="637"/>
      <c r="T475" s="601" t="s">
        <v>290</v>
      </c>
      <c r="U475" s="637">
        <v>44720</v>
      </c>
      <c r="V475" s="601" t="s">
        <v>290</v>
      </c>
    </row>
    <row r="476" spans="1:22" ht="14.5">
      <c r="A476" s="601" t="s">
        <v>579</v>
      </c>
      <c r="B476" s="601" t="s">
        <v>693</v>
      </c>
      <c r="C476" s="601" t="s">
        <v>676</v>
      </c>
      <c r="D476" s="601" t="s">
        <v>1366</v>
      </c>
      <c r="E476" s="601" t="s">
        <v>3168</v>
      </c>
      <c r="F476" s="637">
        <v>44742</v>
      </c>
      <c r="G476" s="602">
        <v>-15433.5</v>
      </c>
      <c r="H476" s="602">
        <v>-1360463.03</v>
      </c>
      <c r="I476" s="601" t="s">
        <v>20</v>
      </c>
      <c r="J476" s="601" t="s">
        <v>2058</v>
      </c>
      <c r="K476" s="601" t="s">
        <v>3169</v>
      </c>
      <c r="L476" s="601" t="s">
        <v>3170</v>
      </c>
      <c r="M476" s="601" t="s">
        <v>3168</v>
      </c>
      <c r="N476" s="601" t="s">
        <v>290</v>
      </c>
      <c r="O476" s="601" t="s">
        <v>290</v>
      </c>
      <c r="P476" s="601" t="s">
        <v>2061</v>
      </c>
      <c r="Q476" s="601" t="s">
        <v>290</v>
      </c>
      <c r="R476" s="601" t="s">
        <v>1168</v>
      </c>
      <c r="S476" s="637"/>
      <c r="T476" s="601" t="s">
        <v>290</v>
      </c>
      <c r="U476" s="637">
        <v>44742</v>
      </c>
      <c r="V476" s="601" t="s">
        <v>290</v>
      </c>
    </row>
    <row r="477" spans="1:22" ht="14.5">
      <c r="A477" s="601" t="s">
        <v>579</v>
      </c>
      <c r="B477" s="601" t="s">
        <v>693</v>
      </c>
      <c r="C477" s="601" t="s">
        <v>676</v>
      </c>
      <c r="D477" s="601" t="s">
        <v>1366</v>
      </c>
      <c r="E477" s="601" t="s">
        <v>2057</v>
      </c>
      <c r="F477" s="637">
        <v>44651</v>
      </c>
      <c r="G477" s="602">
        <v>-2703</v>
      </c>
      <c r="H477" s="602">
        <v>-229890.15</v>
      </c>
      <c r="I477" s="601" t="s">
        <v>20</v>
      </c>
      <c r="J477" s="601" t="s">
        <v>2058</v>
      </c>
      <c r="K477" s="601" t="s">
        <v>2059</v>
      </c>
      <c r="L477" s="601" t="s">
        <v>2060</v>
      </c>
      <c r="M477" s="601" t="s">
        <v>2057</v>
      </c>
      <c r="N477" s="601" t="s">
        <v>290</v>
      </c>
      <c r="O477" s="601" t="s">
        <v>290</v>
      </c>
      <c r="P477" s="601" t="s">
        <v>2061</v>
      </c>
      <c r="Q477" s="601" t="s">
        <v>290</v>
      </c>
      <c r="R477" s="601" t="s">
        <v>1168</v>
      </c>
      <c r="S477" s="637"/>
      <c r="T477" s="601" t="s">
        <v>290</v>
      </c>
      <c r="U477" s="637">
        <v>44651</v>
      </c>
      <c r="V477" s="601" t="s">
        <v>290</v>
      </c>
    </row>
    <row r="478" spans="1:22" ht="14.5">
      <c r="A478" s="601" t="s">
        <v>579</v>
      </c>
      <c r="B478" s="601" t="s">
        <v>693</v>
      </c>
      <c r="C478" s="601" t="s">
        <v>676</v>
      </c>
      <c r="D478" s="601" t="s">
        <v>1366</v>
      </c>
      <c r="E478" s="601" t="s">
        <v>2062</v>
      </c>
      <c r="F478" s="637">
        <v>44671</v>
      </c>
      <c r="G478" s="602">
        <v>-12816</v>
      </c>
      <c r="H478" s="602">
        <v>-1092564</v>
      </c>
      <c r="I478" s="601" t="s">
        <v>20</v>
      </c>
      <c r="J478" s="601" t="s">
        <v>2058</v>
      </c>
      <c r="K478" s="601" t="s">
        <v>2063</v>
      </c>
      <c r="L478" s="601" t="s">
        <v>2064</v>
      </c>
      <c r="M478" s="601" t="s">
        <v>2062</v>
      </c>
      <c r="N478" s="601" t="s">
        <v>290</v>
      </c>
      <c r="O478" s="601" t="s">
        <v>290</v>
      </c>
      <c r="P478" s="601" t="s">
        <v>2061</v>
      </c>
      <c r="Q478" s="601" t="s">
        <v>290</v>
      </c>
      <c r="R478" s="601" t="s">
        <v>1168</v>
      </c>
      <c r="S478" s="637"/>
      <c r="T478" s="601" t="s">
        <v>290</v>
      </c>
      <c r="U478" s="637">
        <v>44671</v>
      </c>
      <c r="V478" s="601" t="s">
        <v>290</v>
      </c>
    </row>
    <row r="479" spans="1:22" ht="14.5">
      <c r="A479" s="601" t="s">
        <v>579</v>
      </c>
      <c r="B479" s="601" t="s">
        <v>1163</v>
      </c>
      <c r="C479" s="601" t="s">
        <v>678</v>
      </c>
      <c r="D479" s="601" t="s">
        <v>1366</v>
      </c>
      <c r="E479" s="601" t="s">
        <v>3171</v>
      </c>
      <c r="F479" s="637">
        <v>44713</v>
      </c>
      <c r="G479" s="602">
        <v>-41512.46</v>
      </c>
      <c r="H479" s="602">
        <v>-3659323.35</v>
      </c>
      <c r="I479" s="601" t="s">
        <v>20</v>
      </c>
      <c r="J479" s="601" t="s">
        <v>3172</v>
      </c>
      <c r="K479" s="601" t="s">
        <v>2065</v>
      </c>
      <c r="L479" s="601" t="s">
        <v>3173</v>
      </c>
      <c r="M479" s="601" t="s">
        <v>3171</v>
      </c>
      <c r="N479" s="601" t="s">
        <v>290</v>
      </c>
      <c r="O479" s="601" t="s">
        <v>290</v>
      </c>
      <c r="P479" s="601" t="s">
        <v>1382</v>
      </c>
      <c r="Q479" s="601" t="s">
        <v>290</v>
      </c>
      <c r="R479" s="601" t="s">
        <v>1168</v>
      </c>
      <c r="S479" s="637"/>
      <c r="T479" s="601" t="s">
        <v>290</v>
      </c>
      <c r="U479" s="637">
        <v>44712</v>
      </c>
      <c r="V479" s="601" t="s">
        <v>290</v>
      </c>
    </row>
    <row r="480" spans="1:22" ht="14.5">
      <c r="A480" s="601" t="s">
        <v>579</v>
      </c>
      <c r="B480" s="601" t="s">
        <v>1163</v>
      </c>
      <c r="C480" s="601" t="s">
        <v>678</v>
      </c>
      <c r="D480" s="601" t="s">
        <v>1366</v>
      </c>
      <c r="E480" s="601" t="s">
        <v>3174</v>
      </c>
      <c r="F480" s="637">
        <v>44731</v>
      </c>
      <c r="G480" s="602">
        <v>-1158.3</v>
      </c>
      <c r="H480" s="602">
        <v>-102104.15</v>
      </c>
      <c r="I480" s="601" t="s">
        <v>20</v>
      </c>
      <c r="J480" s="601" t="s">
        <v>3172</v>
      </c>
      <c r="K480" s="601" t="s">
        <v>2093</v>
      </c>
      <c r="L480" s="601" t="s">
        <v>3175</v>
      </c>
      <c r="M480" s="601" t="s">
        <v>3174</v>
      </c>
      <c r="N480" s="601" t="s">
        <v>290</v>
      </c>
      <c r="O480" s="601" t="s">
        <v>290</v>
      </c>
      <c r="P480" s="601" t="s">
        <v>738</v>
      </c>
      <c r="Q480" s="601" t="s">
        <v>290</v>
      </c>
      <c r="R480" s="601" t="s">
        <v>1168</v>
      </c>
      <c r="S480" s="637"/>
      <c r="T480" s="601" t="s">
        <v>290</v>
      </c>
      <c r="U480" s="637">
        <v>44731</v>
      </c>
      <c r="V480" s="601" t="s">
        <v>290</v>
      </c>
    </row>
    <row r="481" spans="1:22" ht="14.5">
      <c r="A481" s="601" t="s">
        <v>579</v>
      </c>
      <c r="B481" s="601" t="s">
        <v>1163</v>
      </c>
      <c r="C481" s="601" t="s">
        <v>678</v>
      </c>
      <c r="D481" s="601" t="s">
        <v>1366</v>
      </c>
      <c r="E481" s="601" t="s">
        <v>3176</v>
      </c>
      <c r="F481" s="637">
        <v>44727</v>
      </c>
      <c r="G481" s="602">
        <v>-2092.42</v>
      </c>
      <c r="H481" s="602">
        <v>-184446.82</v>
      </c>
      <c r="I481" s="601" t="s">
        <v>20</v>
      </c>
      <c r="J481" s="601" t="s">
        <v>3172</v>
      </c>
      <c r="K481" s="601" t="s">
        <v>3177</v>
      </c>
      <c r="L481" s="601" t="s">
        <v>3178</v>
      </c>
      <c r="M481" s="601" t="s">
        <v>3176</v>
      </c>
      <c r="N481" s="601" t="s">
        <v>290</v>
      </c>
      <c r="O481" s="601" t="s">
        <v>290</v>
      </c>
      <c r="P481" s="601" t="s">
        <v>1382</v>
      </c>
      <c r="Q481" s="601" t="s">
        <v>290</v>
      </c>
      <c r="R481" s="601" t="s">
        <v>1168</v>
      </c>
      <c r="S481" s="637"/>
      <c r="T481" s="601" t="s">
        <v>290</v>
      </c>
      <c r="U481" s="637">
        <v>44727</v>
      </c>
      <c r="V481" s="601" t="s">
        <v>290</v>
      </c>
    </row>
    <row r="482" spans="1:22" ht="14.5">
      <c r="A482" s="601" t="s">
        <v>579</v>
      </c>
      <c r="B482" s="601" t="s">
        <v>1163</v>
      </c>
      <c r="C482" s="601" t="s">
        <v>678</v>
      </c>
      <c r="D482" s="601" t="s">
        <v>1366</v>
      </c>
      <c r="E482" s="601" t="s">
        <v>3179</v>
      </c>
      <c r="F482" s="637">
        <v>44727</v>
      </c>
      <c r="G482" s="602">
        <v>-1538.35</v>
      </c>
      <c r="H482" s="602">
        <v>-135605.54999999999</v>
      </c>
      <c r="I482" s="601" t="s">
        <v>20</v>
      </c>
      <c r="J482" s="601" t="s">
        <v>3172</v>
      </c>
      <c r="K482" s="601" t="s">
        <v>3180</v>
      </c>
      <c r="L482" s="601" t="s">
        <v>3181</v>
      </c>
      <c r="M482" s="601" t="s">
        <v>3179</v>
      </c>
      <c r="N482" s="601" t="s">
        <v>290</v>
      </c>
      <c r="O482" s="601" t="s">
        <v>290</v>
      </c>
      <c r="P482" s="601" t="s">
        <v>1382</v>
      </c>
      <c r="Q482" s="601" t="s">
        <v>290</v>
      </c>
      <c r="R482" s="601" t="s">
        <v>1168</v>
      </c>
      <c r="S482" s="637"/>
      <c r="T482" s="601" t="s">
        <v>290</v>
      </c>
      <c r="U482" s="637">
        <v>44727</v>
      </c>
      <c r="V482" s="601" t="s">
        <v>290</v>
      </c>
    </row>
    <row r="483" spans="1:22" ht="14.5">
      <c r="A483" s="601" t="s">
        <v>579</v>
      </c>
      <c r="B483" s="601" t="s">
        <v>693</v>
      </c>
      <c r="C483" s="601" t="s">
        <v>678</v>
      </c>
      <c r="D483" s="601" t="s">
        <v>1366</v>
      </c>
      <c r="E483" s="601" t="s">
        <v>3182</v>
      </c>
      <c r="F483" s="637">
        <v>44700</v>
      </c>
      <c r="G483" s="602">
        <v>-22314.959999999999</v>
      </c>
      <c r="H483" s="602">
        <v>-1907929.08</v>
      </c>
      <c r="I483" s="601" t="s">
        <v>20</v>
      </c>
      <c r="J483" s="601" t="s">
        <v>3183</v>
      </c>
      <c r="K483" s="601" t="s">
        <v>3177</v>
      </c>
      <c r="L483" s="601" t="s">
        <v>3184</v>
      </c>
      <c r="M483" s="601" t="s">
        <v>3182</v>
      </c>
      <c r="N483" s="601" t="s">
        <v>290</v>
      </c>
      <c r="O483" s="601" t="s">
        <v>290</v>
      </c>
      <c r="P483" s="601" t="s">
        <v>1382</v>
      </c>
      <c r="Q483" s="601" t="s">
        <v>290</v>
      </c>
      <c r="R483" s="601" t="s">
        <v>1168</v>
      </c>
      <c r="S483" s="637">
        <v>44745</v>
      </c>
      <c r="T483" s="601" t="s">
        <v>3858</v>
      </c>
      <c r="U483" s="637">
        <v>44700</v>
      </c>
      <c r="V483" s="601" t="s">
        <v>290</v>
      </c>
    </row>
    <row r="484" spans="1:22" ht="14.5">
      <c r="A484" s="601" t="s">
        <v>579</v>
      </c>
      <c r="B484" s="601" t="s">
        <v>1163</v>
      </c>
      <c r="C484" s="601" t="s">
        <v>678</v>
      </c>
      <c r="D484" s="601" t="s">
        <v>1366</v>
      </c>
      <c r="E484" s="601" t="s">
        <v>3185</v>
      </c>
      <c r="F484" s="637">
        <v>44741</v>
      </c>
      <c r="G484" s="602">
        <v>-1585.93</v>
      </c>
      <c r="H484" s="602">
        <v>-139799.73000000001</v>
      </c>
      <c r="I484" s="601" t="s">
        <v>20</v>
      </c>
      <c r="J484" s="601" t="s">
        <v>1468</v>
      </c>
      <c r="K484" s="601" t="s">
        <v>3177</v>
      </c>
      <c r="L484" s="601" t="s">
        <v>3186</v>
      </c>
      <c r="M484" s="601" t="s">
        <v>3185</v>
      </c>
      <c r="N484" s="601" t="s">
        <v>290</v>
      </c>
      <c r="O484" s="601" t="s">
        <v>290</v>
      </c>
      <c r="P484" s="601" t="s">
        <v>1382</v>
      </c>
      <c r="Q484" s="601" t="s">
        <v>290</v>
      </c>
      <c r="R484" s="601" t="s">
        <v>1168</v>
      </c>
      <c r="S484" s="637"/>
      <c r="T484" s="601" t="s">
        <v>290</v>
      </c>
      <c r="U484" s="637">
        <v>44741</v>
      </c>
      <c r="V484" s="601" t="s">
        <v>290</v>
      </c>
    </row>
    <row r="485" spans="1:22" ht="14.5">
      <c r="A485" s="601" t="s">
        <v>579</v>
      </c>
      <c r="B485" s="601" t="s">
        <v>693</v>
      </c>
      <c r="C485" s="601" t="s">
        <v>676</v>
      </c>
      <c r="D485" s="601" t="s">
        <v>1366</v>
      </c>
      <c r="E485" s="601" t="s">
        <v>3189</v>
      </c>
      <c r="F485" s="637">
        <v>44713</v>
      </c>
      <c r="G485" s="602">
        <v>-84066.1</v>
      </c>
      <c r="H485" s="602">
        <v>-7410426.7199999997</v>
      </c>
      <c r="I485" s="601" t="s">
        <v>20</v>
      </c>
      <c r="J485" s="601" t="s">
        <v>2066</v>
      </c>
      <c r="K485" s="601" t="s">
        <v>3190</v>
      </c>
      <c r="L485" s="601" t="s">
        <v>3191</v>
      </c>
      <c r="M485" s="601" t="s">
        <v>3189</v>
      </c>
      <c r="N485" s="601" t="s">
        <v>290</v>
      </c>
      <c r="O485" s="601" t="s">
        <v>290</v>
      </c>
      <c r="P485" s="601" t="s">
        <v>1385</v>
      </c>
      <c r="Q485" s="601" t="s">
        <v>290</v>
      </c>
      <c r="R485" s="601" t="s">
        <v>1168</v>
      </c>
      <c r="S485" s="637"/>
      <c r="T485" s="601" t="s">
        <v>290</v>
      </c>
      <c r="U485" s="637">
        <v>44713</v>
      </c>
      <c r="V485" s="601" t="s">
        <v>290</v>
      </c>
    </row>
    <row r="486" spans="1:22" ht="14.5">
      <c r="A486" s="601" t="s">
        <v>579</v>
      </c>
      <c r="B486" s="601" t="s">
        <v>693</v>
      </c>
      <c r="C486" s="601" t="s">
        <v>676</v>
      </c>
      <c r="D486" s="601" t="s">
        <v>1366</v>
      </c>
      <c r="E486" s="601" t="s">
        <v>3192</v>
      </c>
      <c r="F486" s="637">
        <v>44720</v>
      </c>
      <c r="G486" s="602">
        <v>-143087.51999999999</v>
      </c>
      <c r="H486" s="602">
        <v>-12613164.890000001</v>
      </c>
      <c r="I486" s="601" t="s">
        <v>20</v>
      </c>
      <c r="J486" s="601" t="s">
        <v>2066</v>
      </c>
      <c r="K486" s="601" t="s">
        <v>3190</v>
      </c>
      <c r="L486" s="601" t="s">
        <v>3193</v>
      </c>
      <c r="M486" s="601" t="s">
        <v>3192</v>
      </c>
      <c r="N486" s="601" t="s">
        <v>290</v>
      </c>
      <c r="O486" s="601" t="s">
        <v>290</v>
      </c>
      <c r="P486" s="601" t="s">
        <v>1385</v>
      </c>
      <c r="Q486" s="601" t="s">
        <v>290</v>
      </c>
      <c r="R486" s="601" t="s">
        <v>1168</v>
      </c>
      <c r="S486" s="637"/>
      <c r="T486" s="601" t="s">
        <v>290</v>
      </c>
      <c r="U486" s="637">
        <v>44720</v>
      </c>
      <c r="V486" s="601" t="s">
        <v>290</v>
      </c>
    </row>
    <row r="487" spans="1:22" ht="14.5">
      <c r="A487" s="601" t="s">
        <v>579</v>
      </c>
      <c r="B487" s="601" t="s">
        <v>693</v>
      </c>
      <c r="C487" s="601" t="s">
        <v>676</v>
      </c>
      <c r="D487" s="601" t="s">
        <v>1366</v>
      </c>
      <c r="E487" s="601" t="s">
        <v>3194</v>
      </c>
      <c r="F487" s="637">
        <v>44727</v>
      </c>
      <c r="G487" s="602">
        <v>-204043.47</v>
      </c>
      <c r="H487" s="602">
        <v>-17986431.879999999</v>
      </c>
      <c r="I487" s="601" t="s">
        <v>20</v>
      </c>
      <c r="J487" s="601" t="s">
        <v>2066</v>
      </c>
      <c r="K487" s="601" t="s">
        <v>3190</v>
      </c>
      <c r="L487" s="601" t="s">
        <v>3195</v>
      </c>
      <c r="M487" s="601" t="s">
        <v>3194</v>
      </c>
      <c r="N487" s="601" t="s">
        <v>290</v>
      </c>
      <c r="O487" s="601" t="s">
        <v>290</v>
      </c>
      <c r="P487" s="601" t="s">
        <v>1385</v>
      </c>
      <c r="Q487" s="601" t="s">
        <v>290</v>
      </c>
      <c r="R487" s="601" t="s">
        <v>1168</v>
      </c>
      <c r="S487" s="637"/>
      <c r="T487" s="601" t="s">
        <v>290</v>
      </c>
      <c r="U487" s="637">
        <v>44727</v>
      </c>
      <c r="V487" s="601" t="s">
        <v>290</v>
      </c>
    </row>
    <row r="488" spans="1:22" ht="14.5">
      <c r="A488" s="601" t="s">
        <v>579</v>
      </c>
      <c r="B488" s="601" t="s">
        <v>693</v>
      </c>
      <c r="C488" s="601" t="s">
        <v>676</v>
      </c>
      <c r="D488" s="601" t="s">
        <v>1366</v>
      </c>
      <c r="E488" s="601" t="s">
        <v>3198</v>
      </c>
      <c r="F488" s="637">
        <v>44721</v>
      </c>
      <c r="G488" s="602">
        <v>-40329.120000000003</v>
      </c>
      <c r="H488" s="602">
        <v>-3555011.93</v>
      </c>
      <c r="I488" s="601" t="s">
        <v>20</v>
      </c>
      <c r="J488" s="601" t="s">
        <v>2066</v>
      </c>
      <c r="K488" s="601" t="s">
        <v>3199</v>
      </c>
      <c r="L488" s="601" t="s">
        <v>3200</v>
      </c>
      <c r="M488" s="601" t="s">
        <v>3198</v>
      </c>
      <c r="N488" s="601" t="s">
        <v>290</v>
      </c>
      <c r="O488" s="601" t="s">
        <v>290</v>
      </c>
      <c r="P488" s="601" t="s">
        <v>1385</v>
      </c>
      <c r="Q488" s="601" t="s">
        <v>290</v>
      </c>
      <c r="R488" s="601" t="s">
        <v>1168</v>
      </c>
      <c r="S488" s="637"/>
      <c r="T488" s="601" t="s">
        <v>290</v>
      </c>
      <c r="U488" s="637">
        <v>44721</v>
      </c>
      <c r="V488" s="601" t="s">
        <v>290</v>
      </c>
    </row>
    <row r="489" spans="1:22" ht="14.5">
      <c r="A489" s="601" t="s">
        <v>579</v>
      </c>
      <c r="B489" s="601" t="s">
        <v>693</v>
      </c>
      <c r="C489" s="601" t="s">
        <v>676</v>
      </c>
      <c r="D489" s="601" t="s">
        <v>1366</v>
      </c>
      <c r="E489" s="601" t="s">
        <v>3201</v>
      </c>
      <c r="F489" s="637">
        <v>44727</v>
      </c>
      <c r="G489" s="602">
        <v>-6105.58</v>
      </c>
      <c r="H489" s="602">
        <v>-538206.88</v>
      </c>
      <c r="I489" s="601" t="s">
        <v>20</v>
      </c>
      <c r="J489" s="601" t="s">
        <v>2066</v>
      </c>
      <c r="K489" s="601" t="s">
        <v>3199</v>
      </c>
      <c r="L489" s="601" t="s">
        <v>3202</v>
      </c>
      <c r="M489" s="601" t="s">
        <v>3201</v>
      </c>
      <c r="N489" s="601" t="s">
        <v>290</v>
      </c>
      <c r="O489" s="601" t="s">
        <v>290</v>
      </c>
      <c r="P489" s="601" t="s">
        <v>1385</v>
      </c>
      <c r="Q489" s="601" t="s">
        <v>290</v>
      </c>
      <c r="R489" s="601" t="s">
        <v>1168</v>
      </c>
      <c r="S489" s="637"/>
      <c r="T489" s="601" t="s">
        <v>290</v>
      </c>
      <c r="U489" s="637">
        <v>44727</v>
      </c>
      <c r="V489" s="601" t="s">
        <v>290</v>
      </c>
    </row>
    <row r="490" spans="1:22" ht="14.5">
      <c r="A490" s="601" t="s">
        <v>579</v>
      </c>
      <c r="B490" s="601" t="s">
        <v>693</v>
      </c>
      <c r="C490" s="601" t="s">
        <v>676</v>
      </c>
      <c r="D490" s="601" t="s">
        <v>1366</v>
      </c>
      <c r="E490" s="601" t="s">
        <v>3203</v>
      </c>
      <c r="F490" s="637">
        <v>44734</v>
      </c>
      <c r="G490" s="602">
        <v>-2002.63</v>
      </c>
      <c r="H490" s="602">
        <v>-176531.83</v>
      </c>
      <c r="I490" s="601" t="s">
        <v>20</v>
      </c>
      <c r="J490" s="601" t="s">
        <v>2066</v>
      </c>
      <c r="K490" s="601" t="s">
        <v>3199</v>
      </c>
      <c r="L490" s="601" t="s">
        <v>3204</v>
      </c>
      <c r="M490" s="601" t="s">
        <v>3203</v>
      </c>
      <c r="N490" s="601" t="s">
        <v>290</v>
      </c>
      <c r="O490" s="601" t="s">
        <v>290</v>
      </c>
      <c r="P490" s="601" t="s">
        <v>1385</v>
      </c>
      <c r="Q490" s="601" t="s">
        <v>290</v>
      </c>
      <c r="R490" s="601" t="s">
        <v>1168</v>
      </c>
      <c r="S490" s="637"/>
      <c r="T490" s="601" t="s">
        <v>290</v>
      </c>
      <c r="U490" s="637">
        <v>44734</v>
      </c>
      <c r="V490" s="601" t="s">
        <v>290</v>
      </c>
    </row>
    <row r="491" spans="1:22" ht="14.5">
      <c r="A491" s="601" t="s">
        <v>579</v>
      </c>
      <c r="B491" s="601" t="s">
        <v>693</v>
      </c>
      <c r="C491" s="601" t="s">
        <v>676</v>
      </c>
      <c r="D491" s="601" t="s">
        <v>1366</v>
      </c>
      <c r="E491" s="601" t="s">
        <v>3196</v>
      </c>
      <c r="F491" s="637">
        <v>44733</v>
      </c>
      <c r="G491" s="602">
        <v>-10804.35</v>
      </c>
      <c r="H491" s="602">
        <v>-952403.45</v>
      </c>
      <c r="I491" s="601" t="s">
        <v>20</v>
      </c>
      <c r="J491" s="601" t="s">
        <v>2066</v>
      </c>
      <c r="K491" s="601" t="s">
        <v>3190</v>
      </c>
      <c r="L491" s="601" t="s">
        <v>3197</v>
      </c>
      <c r="M491" s="601" t="s">
        <v>3196</v>
      </c>
      <c r="N491" s="601" t="s">
        <v>290</v>
      </c>
      <c r="O491" s="601" t="s">
        <v>290</v>
      </c>
      <c r="P491" s="601" t="s">
        <v>1385</v>
      </c>
      <c r="Q491" s="601" t="s">
        <v>290</v>
      </c>
      <c r="R491" s="601" t="s">
        <v>1168</v>
      </c>
      <c r="S491" s="637"/>
      <c r="T491" s="601" t="s">
        <v>290</v>
      </c>
      <c r="U491" s="637">
        <v>44733</v>
      </c>
      <c r="V491" s="601" t="s">
        <v>290</v>
      </c>
    </row>
    <row r="492" spans="1:22" ht="14.5">
      <c r="A492" s="601" t="s">
        <v>579</v>
      </c>
      <c r="B492" s="601" t="s">
        <v>693</v>
      </c>
      <c r="C492" s="601" t="s">
        <v>676</v>
      </c>
      <c r="D492" s="601" t="s">
        <v>1366</v>
      </c>
      <c r="E492" s="601" t="s">
        <v>2068</v>
      </c>
      <c r="F492" s="637">
        <v>44621</v>
      </c>
      <c r="G492" s="602">
        <v>-154800.54999999999</v>
      </c>
      <c r="H492" s="602">
        <v>-13165786.779999999</v>
      </c>
      <c r="I492" s="601" t="s">
        <v>20</v>
      </c>
      <c r="J492" s="601" t="s">
        <v>2066</v>
      </c>
      <c r="K492" s="601" t="s">
        <v>2067</v>
      </c>
      <c r="L492" s="601" t="s">
        <v>2069</v>
      </c>
      <c r="M492" s="601" t="s">
        <v>2068</v>
      </c>
      <c r="N492" s="601" t="s">
        <v>290</v>
      </c>
      <c r="O492" s="601" t="s">
        <v>290</v>
      </c>
      <c r="P492" s="601" t="s">
        <v>1385</v>
      </c>
      <c r="Q492" s="601" t="s">
        <v>290</v>
      </c>
      <c r="R492" s="601" t="s">
        <v>1168</v>
      </c>
      <c r="S492" s="637"/>
      <c r="T492" s="601" t="s">
        <v>290</v>
      </c>
      <c r="U492" s="637">
        <v>44621</v>
      </c>
      <c r="V492" s="601" t="s">
        <v>290</v>
      </c>
    </row>
    <row r="493" spans="1:22" ht="14.5">
      <c r="A493" s="601" t="s">
        <v>579</v>
      </c>
      <c r="B493" s="601" t="s">
        <v>693</v>
      </c>
      <c r="C493" s="601" t="s">
        <v>676</v>
      </c>
      <c r="D493" s="601" t="s">
        <v>1366</v>
      </c>
      <c r="E493" s="601" t="s">
        <v>2070</v>
      </c>
      <c r="F493" s="637">
        <v>44675</v>
      </c>
      <c r="G493" s="602">
        <v>-153702.59</v>
      </c>
      <c r="H493" s="602">
        <v>-13103145.800000001</v>
      </c>
      <c r="I493" s="601" t="s">
        <v>20</v>
      </c>
      <c r="J493" s="601" t="s">
        <v>2066</v>
      </c>
      <c r="K493" s="601" t="s">
        <v>2067</v>
      </c>
      <c r="L493" s="601" t="s">
        <v>2071</v>
      </c>
      <c r="M493" s="601" t="s">
        <v>2070</v>
      </c>
      <c r="N493" s="601" t="s">
        <v>290</v>
      </c>
      <c r="O493" s="601" t="s">
        <v>290</v>
      </c>
      <c r="P493" s="601" t="s">
        <v>1385</v>
      </c>
      <c r="Q493" s="601" t="s">
        <v>290</v>
      </c>
      <c r="R493" s="601" t="s">
        <v>1168</v>
      </c>
      <c r="S493" s="637"/>
      <c r="T493" s="601" t="s">
        <v>290</v>
      </c>
      <c r="U493" s="637">
        <v>44675</v>
      </c>
      <c r="V493" s="601" t="s">
        <v>290</v>
      </c>
    </row>
    <row r="494" spans="1:22" ht="14.5">
      <c r="A494" s="601" t="s">
        <v>579</v>
      </c>
      <c r="B494" s="601" t="s">
        <v>693</v>
      </c>
      <c r="C494" s="601" t="s">
        <v>676</v>
      </c>
      <c r="D494" s="601" t="s">
        <v>1366</v>
      </c>
      <c r="E494" s="601" t="s">
        <v>2072</v>
      </c>
      <c r="F494" s="637">
        <v>44678</v>
      </c>
      <c r="G494" s="602">
        <v>-21839.4</v>
      </c>
      <c r="H494" s="602">
        <v>-1861808.85</v>
      </c>
      <c r="I494" s="601" t="s">
        <v>20</v>
      </c>
      <c r="J494" s="601" t="s">
        <v>2066</v>
      </c>
      <c r="K494" s="601" t="s">
        <v>2067</v>
      </c>
      <c r="L494" s="601" t="s">
        <v>2073</v>
      </c>
      <c r="M494" s="601" t="s">
        <v>2072</v>
      </c>
      <c r="N494" s="601" t="s">
        <v>290</v>
      </c>
      <c r="O494" s="601" t="s">
        <v>290</v>
      </c>
      <c r="P494" s="601" t="s">
        <v>1385</v>
      </c>
      <c r="Q494" s="601" t="s">
        <v>290</v>
      </c>
      <c r="R494" s="601" t="s">
        <v>1168</v>
      </c>
      <c r="S494" s="637"/>
      <c r="T494" s="601" t="s">
        <v>290</v>
      </c>
      <c r="U494" s="637">
        <v>44678</v>
      </c>
      <c r="V494" s="601" t="s">
        <v>290</v>
      </c>
    </row>
    <row r="495" spans="1:22" ht="14.5">
      <c r="A495" s="601" t="s">
        <v>579</v>
      </c>
      <c r="B495" s="601" t="s">
        <v>693</v>
      </c>
      <c r="C495" s="601" t="s">
        <v>676</v>
      </c>
      <c r="D495" s="601" t="s">
        <v>1366</v>
      </c>
      <c r="E495" s="601" t="s">
        <v>3187</v>
      </c>
      <c r="F495" s="637">
        <v>44705</v>
      </c>
      <c r="G495" s="602">
        <v>-146695.22</v>
      </c>
      <c r="H495" s="602">
        <v>-12542441.310000001</v>
      </c>
      <c r="I495" s="601" t="s">
        <v>20</v>
      </c>
      <c r="J495" s="601" t="s">
        <v>2066</v>
      </c>
      <c r="K495" s="601" t="s">
        <v>2067</v>
      </c>
      <c r="L495" s="601" t="s">
        <v>3188</v>
      </c>
      <c r="M495" s="601" t="s">
        <v>3187</v>
      </c>
      <c r="N495" s="601" t="s">
        <v>290</v>
      </c>
      <c r="O495" s="601" t="s">
        <v>290</v>
      </c>
      <c r="P495" s="601" t="s">
        <v>1385</v>
      </c>
      <c r="Q495" s="601" t="s">
        <v>290</v>
      </c>
      <c r="R495" s="601" t="s">
        <v>1168</v>
      </c>
      <c r="S495" s="637"/>
      <c r="T495" s="601" t="s">
        <v>290</v>
      </c>
      <c r="U495" s="637">
        <v>44705</v>
      </c>
      <c r="V495" s="601" t="s">
        <v>290</v>
      </c>
    </row>
    <row r="496" spans="1:22" ht="14.5">
      <c r="A496" s="601" t="s">
        <v>579</v>
      </c>
      <c r="B496" s="601" t="s">
        <v>693</v>
      </c>
      <c r="C496" s="601" t="s">
        <v>676</v>
      </c>
      <c r="D496" s="601" t="s">
        <v>1366</v>
      </c>
      <c r="E496" s="601" t="s">
        <v>3205</v>
      </c>
      <c r="F496" s="637">
        <v>44719</v>
      </c>
      <c r="G496" s="602">
        <v>-2816.69</v>
      </c>
      <c r="H496" s="602">
        <v>-248291.22</v>
      </c>
      <c r="I496" s="601" t="s">
        <v>20</v>
      </c>
      <c r="J496" s="601" t="s">
        <v>2066</v>
      </c>
      <c r="K496" s="601" t="s">
        <v>2067</v>
      </c>
      <c r="L496" s="601" t="s">
        <v>3206</v>
      </c>
      <c r="M496" s="601" t="s">
        <v>3205</v>
      </c>
      <c r="N496" s="601" t="s">
        <v>290</v>
      </c>
      <c r="O496" s="601" t="s">
        <v>290</v>
      </c>
      <c r="P496" s="601" t="s">
        <v>1385</v>
      </c>
      <c r="Q496" s="601" t="s">
        <v>290</v>
      </c>
      <c r="R496" s="601" t="s">
        <v>1168</v>
      </c>
      <c r="S496" s="637"/>
      <c r="T496" s="601" t="s">
        <v>290</v>
      </c>
      <c r="U496" s="637">
        <v>44719</v>
      </c>
      <c r="V496" s="601" t="s">
        <v>290</v>
      </c>
    </row>
    <row r="497" spans="1:22" ht="14.5">
      <c r="A497" s="601" t="s">
        <v>579</v>
      </c>
      <c r="B497" s="601" t="s">
        <v>693</v>
      </c>
      <c r="C497" s="601" t="s">
        <v>678</v>
      </c>
      <c r="D497" s="601" t="s">
        <v>1366</v>
      </c>
      <c r="E497" s="601" t="s">
        <v>3207</v>
      </c>
      <c r="F497" s="637">
        <v>44733</v>
      </c>
      <c r="G497" s="602">
        <v>-160778.28</v>
      </c>
      <c r="H497" s="602">
        <v>-14172605.380000001</v>
      </c>
      <c r="I497" s="601" t="s">
        <v>20</v>
      </c>
      <c r="J497" s="601" t="s">
        <v>2066</v>
      </c>
      <c r="K497" s="601" t="s">
        <v>3208</v>
      </c>
      <c r="L497" s="601" t="s">
        <v>3209</v>
      </c>
      <c r="M497" s="601" t="s">
        <v>3207</v>
      </c>
      <c r="N497" s="601" t="s">
        <v>290</v>
      </c>
      <c r="O497" s="601" t="s">
        <v>290</v>
      </c>
      <c r="P497" s="601" t="s">
        <v>1385</v>
      </c>
      <c r="Q497" s="601" t="s">
        <v>290</v>
      </c>
      <c r="R497" s="601" t="s">
        <v>1168</v>
      </c>
      <c r="S497" s="637"/>
      <c r="T497" s="601" t="s">
        <v>290</v>
      </c>
      <c r="U497" s="637">
        <v>44733</v>
      </c>
      <c r="V497" s="601" t="s">
        <v>290</v>
      </c>
    </row>
    <row r="498" spans="1:22" ht="14.5">
      <c r="A498" s="601" t="s">
        <v>579</v>
      </c>
      <c r="B498" s="601" t="s">
        <v>693</v>
      </c>
      <c r="C498" s="601" t="s">
        <v>676</v>
      </c>
      <c r="D498" s="601" t="s">
        <v>1366</v>
      </c>
      <c r="E498" s="601" t="s">
        <v>3210</v>
      </c>
      <c r="F498" s="637">
        <v>44693</v>
      </c>
      <c r="G498" s="602">
        <v>-68558.039999999994</v>
      </c>
      <c r="H498" s="602">
        <v>-5861712.4199999999</v>
      </c>
      <c r="I498" s="601" t="s">
        <v>20</v>
      </c>
      <c r="J498" s="601" t="s">
        <v>3211</v>
      </c>
      <c r="K498" s="601" t="s">
        <v>3212</v>
      </c>
      <c r="L498" s="601" t="s">
        <v>3213</v>
      </c>
      <c r="M498" s="601" t="s">
        <v>3210</v>
      </c>
      <c r="N498" s="601" t="s">
        <v>290</v>
      </c>
      <c r="O498" s="601" t="s">
        <v>290</v>
      </c>
      <c r="P498" s="601" t="s">
        <v>1385</v>
      </c>
      <c r="Q498" s="601" t="s">
        <v>290</v>
      </c>
      <c r="R498" s="601" t="s">
        <v>1168</v>
      </c>
      <c r="S498" s="637"/>
      <c r="T498" s="601" t="s">
        <v>290</v>
      </c>
      <c r="U498" s="637">
        <v>44693</v>
      </c>
      <c r="V498" s="601" t="s">
        <v>290</v>
      </c>
    </row>
    <row r="499" spans="1:22" ht="14.5">
      <c r="A499" s="601" t="s">
        <v>579</v>
      </c>
      <c r="B499" s="601" t="s">
        <v>693</v>
      </c>
      <c r="C499" s="601" t="s">
        <v>676</v>
      </c>
      <c r="D499" s="601" t="s">
        <v>1366</v>
      </c>
      <c r="E499" s="601" t="s">
        <v>3214</v>
      </c>
      <c r="F499" s="637">
        <v>44711</v>
      </c>
      <c r="G499" s="602">
        <v>-3498</v>
      </c>
      <c r="H499" s="602">
        <v>-299079</v>
      </c>
      <c r="I499" s="601" t="s">
        <v>20</v>
      </c>
      <c r="J499" s="601" t="s">
        <v>3211</v>
      </c>
      <c r="K499" s="601" t="s">
        <v>3212</v>
      </c>
      <c r="L499" s="601" t="s">
        <v>3215</v>
      </c>
      <c r="M499" s="601" t="s">
        <v>3214</v>
      </c>
      <c r="N499" s="601" t="s">
        <v>290</v>
      </c>
      <c r="O499" s="601" t="s">
        <v>290</v>
      </c>
      <c r="P499" s="601" t="s">
        <v>1385</v>
      </c>
      <c r="Q499" s="601" t="s">
        <v>290</v>
      </c>
      <c r="R499" s="601" t="s">
        <v>1168</v>
      </c>
      <c r="S499" s="637"/>
      <c r="T499" s="601" t="s">
        <v>290</v>
      </c>
      <c r="U499" s="637">
        <v>44711</v>
      </c>
      <c r="V499" s="601" t="s">
        <v>290</v>
      </c>
    </row>
    <row r="500" spans="1:22" ht="14.5">
      <c r="A500" s="601" t="s">
        <v>579</v>
      </c>
      <c r="B500" s="601" t="s">
        <v>693</v>
      </c>
      <c r="C500" s="601" t="s">
        <v>676</v>
      </c>
      <c r="D500" s="601" t="s">
        <v>1366</v>
      </c>
      <c r="E500" s="601" t="s">
        <v>3216</v>
      </c>
      <c r="F500" s="637">
        <v>44700</v>
      </c>
      <c r="G500" s="602">
        <v>-115864.62</v>
      </c>
      <c r="H500" s="602">
        <v>-9906425.0099999998</v>
      </c>
      <c r="I500" s="601" t="s">
        <v>20</v>
      </c>
      <c r="J500" s="601" t="s">
        <v>3211</v>
      </c>
      <c r="K500" s="601" t="s">
        <v>3190</v>
      </c>
      <c r="L500" s="601" t="s">
        <v>3217</v>
      </c>
      <c r="M500" s="601" t="s">
        <v>3216</v>
      </c>
      <c r="N500" s="601" t="s">
        <v>290</v>
      </c>
      <c r="O500" s="601" t="s">
        <v>290</v>
      </c>
      <c r="P500" s="601" t="s">
        <v>1385</v>
      </c>
      <c r="Q500" s="601" t="s">
        <v>290</v>
      </c>
      <c r="R500" s="601" t="s">
        <v>1168</v>
      </c>
      <c r="S500" s="637"/>
      <c r="T500" s="601" t="s">
        <v>290</v>
      </c>
      <c r="U500" s="637">
        <v>44700</v>
      </c>
      <c r="V500" s="601" t="s">
        <v>290</v>
      </c>
    </row>
    <row r="501" spans="1:22" ht="14.5">
      <c r="A501" s="601" t="s">
        <v>579</v>
      </c>
      <c r="B501" s="601" t="s">
        <v>693</v>
      </c>
      <c r="C501" s="601" t="s">
        <v>676</v>
      </c>
      <c r="D501" s="601" t="s">
        <v>1366</v>
      </c>
      <c r="E501" s="601" t="s">
        <v>3218</v>
      </c>
      <c r="F501" s="637">
        <v>44710</v>
      </c>
      <c r="G501" s="602">
        <v>-235718.16</v>
      </c>
      <c r="H501" s="602">
        <v>-20153902.68</v>
      </c>
      <c r="I501" s="601" t="s">
        <v>20</v>
      </c>
      <c r="J501" s="601" t="s">
        <v>3211</v>
      </c>
      <c r="K501" s="601" t="s">
        <v>3190</v>
      </c>
      <c r="L501" s="601" t="s">
        <v>3219</v>
      </c>
      <c r="M501" s="601" t="s">
        <v>3218</v>
      </c>
      <c r="N501" s="601" t="s">
        <v>290</v>
      </c>
      <c r="O501" s="601" t="s">
        <v>290</v>
      </c>
      <c r="P501" s="601" t="s">
        <v>1385</v>
      </c>
      <c r="Q501" s="601" t="s">
        <v>290</v>
      </c>
      <c r="R501" s="601" t="s">
        <v>1168</v>
      </c>
      <c r="S501" s="637"/>
      <c r="T501" s="601" t="s">
        <v>290</v>
      </c>
      <c r="U501" s="637">
        <v>44710</v>
      </c>
      <c r="V501" s="601" t="s">
        <v>290</v>
      </c>
    </row>
    <row r="502" spans="1:22" ht="14.5">
      <c r="A502" s="601" t="s">
        <v>579</v>
      </c>
      <c r="B502" s="601" t="s">
        <v>693</v>
      </c>
      <c r="C502" s="601" t="s">
        <v>676</v>
      </c>
      <c r="D502" s="601" t="s">
        <v>1366</v>
      </c>
      <c r="E502" s="601" t="s">
        <v>3220</v>
      </c>
      <c r="F502" s="637">
        <v>44711</v>
      </c>
      <c r="G502" s="602">
        <v>-2552.5500000000002</v>
      </c>
      <c r="H502" s="602">
        <v>-218243.03</v>
      </c>
      <c r="I502" s="601" t="s">
        <v>20</v>
      </c>
      <c r="J502" s="601" t="s">
        <v>3211</v>
      </c>
      <c r="K502" s="601" t="s">
        <v>3190</v>
      </c>
      <c r="L502" s="601" t="s">
        <v>3221</v>
      </c>
      <c r="M502" s="601" t="s">
        <v>3220</v>
      </c>
      <c r="N502" s="601" t="s">
        <v>290</v>
      </c>
      <c r="O502" s="601" t="s">
        <v>290</v>
      </c>
      <c r="P502" s="601" t="s">
        <v>1385</v>
      </c>
      <c r="Q502" s="601" t="s">
        <v>290</v>
      </c>
      <c r="R502" s="601" t="s">
        <v>1168</v>
      </c>
      <c r="S502" s="637"/>
      <c r="T502" s="601" t="s">
        <v>290</v>
      </c>
      <c r="U502" s="637">
        <v>44711</v>
      </c>
      <c r="V502" s="601" t="s">
        <v>290</v>
      </c>
    </row>
    <row r="503" spans="1:22" ht="14.5">
      <c r="A503" s="601" t="s">
        <v>579</v>
      </c>
      <c r="B503" s="601" t="s">
        <v>693</v>
      </c>
      <c r="C503" s="601" t="s">
        <v>678</v>
      </c>
      <c r="D503" s="601" t="s">
        <v>1366</v>
      </c>
      <c r="E503" s="601" t="s">
        <v>2077</v>
      </c>
      <c r="F503" s="637">
        <v>44681</v>
      </c>
      <c r="G503" s="602">
        <v>-969.99</v>
      </c>
      <c r="H503" s="602">
        <v>-82691.649999999994</v>
      </c>
      <c r="I503" s="601" t="s">
        <v>20</v>
      </c>
      <c r="J503" s="601" t="s">
        <v>1469</v>
      </c>
      <c r="K503" s="601" t="s">
        <v>2078</v>
      </c>
      <c r="L503" s="601" t="s">
        <v>2079</v>
      </c>
      <c r="M503" s="601" t="s">
        <v>2077</v>
      </c>
      <c r="N503" s="601" t="s">
        <v>290</v>
      </c>
      <c r="O503" s="601" t="s">
        <v>290</v>
      </c>
      <c r="P503" s="601" t="s">
        <v>1397</v>
      </c>
      <c r="Q503" s="601" t="s">
        <v>290</v>
      </c>
      <c r="R503" s="601" t="s">
        <v>1168</v>
      </c>
      <c r="S503" s="637"/>
      <c r="T503" s="601" t="s">
        <v>290</v>
      </c>
      <c r="U503" s="637">
        <v>44668</v>
      </c>
      <c r="V503" s="601" t="s">
        <v>290</v>
      </c>
    </row>
    <row r="504" spans="1:22" ht="14.5">
      <c r="A504" s="601" t="s">
        <v>579</v>
      </c>
      <c r="B504" s="601" t="s">
        <v>693</v>
      </c>
      <c r="C504" s="601" t="s">
        <v>678</v>
      </c>
      <c r="D504" s="601" t="s">
        <v>1366</v>
      </c>
      <c r="E504" s="601" t="s">
        <v>2074</v>
      </c>
      <c r="F504" s="637">
        <v>44681</v>
      </c>
      <c r="G504" s="602">
        <v>-2785.44</v>
      </c>
      <c r="H504" s="602">
        <v>-237458.76</v>
      </c>
      <c r="I504" s="601" t="s">
        <v>20</v>
      </c>
      <c r="J504" s="601" t="s">
        <v>1469</v>
      </c>
      <c r="K504" s="601" t="s">
        <v>2075</v>
      </c>
      <c r="L504" s="601" t="s">
        <v>2076</v>
      </c>
      <c r="M504" s="601" t="s">
        <v>2074</v>
      </c>
      <c r="N504" s="601" t="s">
        <v>290</v>
      </c>
      <c r="O504" s="601" t="s">
        <v>290</v>
      </c>
      <c r="P504" s="601" t="s">
        <v>1397</v>
      </c>
      <c r="Q504" s="601" t="s">
        <v>290</v>
      </c>
      <c r="R504" s="601" t="s">
        <v>1168</v>
      </c>
      <c r="S504" s="637"/>
      <c r="T504" s="601" t="s">
        <v>290</v>
      </c>
      <c r="U504" s="637">
        <v>44649</v>
      </c>
      <c r="V504" s="601" t="s">
        <v>290</v>
      </c>
    </row>
    <row r="505" spans="1:22" ht="14.5">
      <c r="A505" s="601" t="s">
        <v>579</v>
      </c>
      <c r="B505" s="601" t="s">
        <v>1163</v>
      </c>
      <c r="C505" s="601" t="s">
        <v>678</v>
      </c>
      <c r="D505" s="601" t="s">
        <v>1366</v>
      </c>
      <c r="E505" s="601" t="s">
        <v>3224</v>
      </c>
      <c r="F505" s="637">
        <v>44742</v>
      </c>
      <c r="G505" s="602">
        <v>-1100.17</v>
      </c>
      <c r="H505" s="602">
        <v>-96979.99</v>
      </c>
      <c r="I505" s="601" t="s">
        <v>20</v>
      </c>
      <c r="J505" s="601" t="s">
        <v>1469</v>
      </c>
      <c r="K505" s="601" t="s">
        <v>3225</v>
      </c>
      <c r="L505" s="601" t="s">
        <v>3226</v>
      </c>
      <c r="M505" s="601" t="s">
        <v>3224</v>
      </c>
      <c r="N505" s="601" t="s">
        <v>290</v>
      </c>
      <c r="O505" s="601" t="s">
        <v>290</v>
      </c>
      <c r="P505" s="601" t="s">
        <v>1397</v>
      </c>
      <c r="Q505" s="601" t="s">
        <v>290</v>
      </c>
      <c r="R505" s="601" t="s">
        <v>1168</v>
      </c>
      <c r="S505" s="637"/>
      <c r="T505" s="601" t="s">
        <v>290</v>
      </c>
      <c r="U505" s="637">
        <v>44706</v>
      </c>
      <c r="V505" s="601" t="s">
        <v>290</v>
      </c>
    </row>
    <row r="506" spans="1:22" ht="14.5">
      <c r="A506" s="601" t="s">
        <v>579</v>
      </c>
      <c r="B506" s="601" t="s">
        <v>693</v>
      </c>
      <c r="C506" s="601" t="s">
        <v>678</v>
      </c>
      <c r="D506" s="601" t="s">
        <v>1366</v>
      </c>
      <c r="E506" s="601" t="s">
        <v>3222</v>
      </c>
      <c r="F506" s="637">
        <v>44710</v>
      </c>
      <c r="G506" s="602">
        <v>-3732.57</v>
      </c>
      <c r="H506" s="602">
        <v>-319134.74</v>
      </c>
      <c r="I506" s="601" t="s">
        <v>20</v>
      </c>
      <c r="J506" s="601" t="s">
        <v>1469</v>
      </c>
      <c r="K506" s="601" t="s">
        <v>3223</v>
      </c>
      <c r="L506" s="601" t="s">
        <v>3223</v>
      </c>
      <c r="M506" s="601" t="s">
        <v>3222</v>
      </c>
      <c r="N506" s="601" t="s">
        <v>290</v>
      </c>
      <c r="O506" s="601" t="s">
        <v>290</v>
      </c>
      <c r="P506" s="601" t="s">
        <v>1397</v>
      </c>
      <c r="Q506" s="601" t="s">
        <v>290</v>
      </c>
      <c r="R506" s="601" t="s">
        <v>1168</v>
      </c>
      <c r="S506" s="637">
        <v>44748</v>
      </c>
      <c r="T506" s="601" t="s">
        <v>3859</v>
      </c>
      <c r="U506" s="637">
        <v>44607</v>
      </c>
      <c r="V506" s="601" t="s">
        <v>290</v>
      </c>
    </row>
    <row r="507" spans="1:22" ht="14.5">
      <c r="A507" s="601" t="s">
        <v>579</v>
      </c>
      <c r="B507" s="601" t="s">
        <v>693</v>
      </c>
      <c r="C507" s="601" t="s">
        <v>678</v>
      </c>
      <c r="D507" s="601" t="s">
        <v>1366</v>
      </c>
      <c r="E507" s="601" t="s">
        <v>3227</v>
      </c>
      <c r="F507" s="637">
        <v>44706</v>
      </c>
      <c r="G507" s="602">
        <v>-3977.21</v>
      </c>
      <c r="H507" s="602">
        <v>-340051.46</v>
      </c>
      <c r="I507" s="601" t="s">
        <v>20</v>
      </c>
      <c r="J507" s="601" t="s">
        <v>3228</v>
      </c>
      <c r="K507" s="601" t="s">
        <v>3229</v>
      </c>
      <c r="L507" s="601" t="s">
        <v>3230</v>
      </c>
      <c r="M507" s="601" t="s">
        <v>3227</v>
      </c>
      <c r="N507" s="601" t="s">
        <v>290</v>
      </c>
      <c r="O507" s="601" t="s">
        <v>290</v>
      </c>
      <c r="P507" s="601" t="s">
        <v>290</v>
      </c>
      <c r="Q507" s="601" t="s">
        <v>290</v>
      </c>
      <c r="R507" s="601" t="s">
        <v>1168</v>
      </c>
      <c r="S507" s="637"/>
      <c r="T507" s="601" t="s">
        <v>290</v>
      </c>
      <c r="U507" s="637">
        <v>44706</v>
      </c>
      <c r="V507" s="601" t="s">
        <v>290</v>
      </c>
    </row>
    <row r="508" spans="1:22" ht="14.5">
      <c r="A508" s="601" t="s">
        <v>579</v>
      </c>
      <c r="B508" s="601" t="s">
        <v>693</v>
      </c>
      <c r="C508" s="601" t="s">
        <v>678</v>
      </c>
      <c r="D508" s="601" t="s">
        <v>1366</v>
      </c>
      <c r="E508" s="601" t="s">
        <v>2086</v>
      </c>
      <c r="F508" s="637">
        <v>44656</v>
      </c>
      <c r="G508" s="602">
        <v>-8114.33</v>
      </c>
      <c r="H508" s="602">
        <v>-691746.63</v>
      </c>
      <c r="I508" s="601" t="s">
        <v>20</v>
      </c>
      <c r="J508" s="601" t="s">
        <v>1398</v>
      </c>
      <c r="K508" s="601" t="s">
        <v>2087</v>
      </c>
      <c r="L508" s="601" t="s">
        <v>2088</v>
      </c>
      <c r="M508" s="601" t="s">
        <v>2086</v>
      </c>
      <c r="N508" s="601" t="s">
        <v>290</v>
      </c>
      <c r="O508" s="601" t="s">
        <v>290</v>
      </c>
      <c r="P508" s="601" t="s">
        <v>738</v>
      </c>
      <c r="Q508" s="601" t="s">
        <v>290</v>
      </c>
      <c r="R508" s="601" t="s">
        <v>1168</v>
      </c>
      <c r="S508" s="637"/>
      <c r="T508" s="601" t="s">
        <v>290</v>
      </c>
      <c r="U508" s="637">
        <v>44656</v>
      </c>
      <c r="V508" s="601" t="s">
        <v>290</v>
      </c>
    </row>
    <row r="509" spans="1:22" ht="14.5">
      <c r="A509" s="601" t="s">
        <v>579</v>
      </c>
      <c r="B509" s="601" t="s">
        <v>1163</v>
      </c>
      <c r="C509" s="601" t="s">
        <v>678</v>
      </c>
      <c r="D509" s="601" t="s">
        <v>1366</v>
      </c>
      <c r="E509" s="601" t="s">
        <v>3231</v>
      </c>
      <c r="F509" s="637">
        <v>44728</v>
      </c>
      <c r="G509" s="602">
        <v>-1755</v>
      </c>
      <c r="H509" s="602">
        <v>-154703.25</v>
      </c>
      <c r="I509" s="601" t="s">
        <v>20</v>
      </c>
      <c r="J509" s="601" t="s">
        <v>1398</v>
      </c>
      <c r="K509" s="601" t="s">
        <v>2093</v>
      </c>
      <c r="L509" s="601" t="s">
        <v>3232</v>
      </c>
      <c r="M509" s="601" t="s">
        <v>3231</v>
      </c>
      <c r="N509" s="601" t="s">
        <v>290</v>
      </c>
      <c r="O509" s="601" t="s">
        <v>290</v>
      </c>
      <c r="P509" s="601" t="s">
        <v>738</v>
      </c>
      <c r="Q509" s="601" t="s">
        <v>290</v>
      </c>
      <c r="R509" s="601" t="s">
        <v>1168</v>
      </c>
      <c r="S509" s="637"/>
      <c r="T509" s="601" t="s">
        <v>290</v>
      </c>
      <c r="U509" s="637">
        <v>44728</v>
      </c>
      <c r="V509" s="601" t="s">
        <v>290</v>
      </c>
    </row>
    <row r="510" spans="1:22" ht="14.5">
      <c r="A510" s="601" t="s">
        <v>579</v>
      </c>
      <c r="B510" s="601" t="s">
        <v>1163</v>
      </c>
      <c r="C510" s="601" t="s">
        <v>678</v>
      </c>
      <c r="D510" s="601" t="s">
        <v>1366</v>
      </c>
      <c r="E510" s="601" t="s">
        <v>3240</v>
      </c>
      <c r="F510" s="637">
        <v>44731</v>
      </c>
      <c r="G510" s="602">
        <v>-1671.72</v>
      </c>
      <c r="H510" s="602">
        <v>-147362.12</v>
      </c>
      <c r="I510" s="601" t="s">
        <v>20</v>
      </c>
      <c r="J510" s="601" t="s">
        <v>1398</v>
      </c>
      <c r="K510" s="601" t="s">
        <v>3241</v>
      </c>
      <c r="L510" s="601" t="s">
        <v>3242</v>
      </c>
      <c r="M510" s="601" t="s">
        <v>3240</v>
      </c>
      <c r="N510" s="601" t="s">
        <v>290</v>
      </c>
      <c r="O510" s="601" t="s">
        <v>290</v>
      </c>
      <c r="P510" s="601" t="s">
        <v>738</v>
      </c>
      <c r="Q510" s="601" t="s">
        <v>290</v>
      </c>
      <c r="R510" s="601" t="s">
        <v>1168</v>
      </c>
      <c r="S510" s="637"/>
      <c r="T510" s="601" t="s">
        <v>290</v>
      </c>
      <c r="U510" s="637">
        <v>44731</v>
      </c>
      <c r="V510" s="601" t="s">
        <v>290</v>
      </c>
    </row>
    <row r="511" spans="1:22" ht="14.5">
      <c r="A511" s="601" t="s">
        <v>579</v>
      </c>
      <c r="B511" s="601" t="s">
        <v>1163</v>
      </c>
      <c r="C511" s="601" t="s">
        <v>678</v>
      </c>
      <c r="D511" s="601" t="s">
        <v>1366</v>
      </c>
      <c r="E511" s="601" t="s">
        <v>3237</v>
      </c>
      <c r="F511" s="637">
        <v>44726</v>
      </c>
      <c r="G511" s="602">
        <v>-4658.22</v>
      </c>
      <c r="H511" s="602">
        <v>-410622.09</v>
      </c>
      <c r="I511" s="601" t="s">
        <v>20</v>
      </c>
      <c r="J511" s="601" t="s">
        <v>1398</v>
      </c>
      <c r="K511" s="601" t="s">
        <v>3238</v>
      </c>
      <c r="L511" s="601" t="s">
        <v>3239</v>
      </c>
      <c r="M511" s="601" t="s">
        <v>3237</v>
      </c>
      <c r="N511" s="601" t="s">
        <v>290</v>
      </c>
      <c r="O511" s="601" t="s">
        <v>290</v>
      </c>
      <c r="P511" s="601" t="s">
        <v>738</v>
      </c>
      <c r="Q511" s="601" t="s">
        <v>290</v>
      </c>
      <c r="R511" s="601" t="s">
        <v>1168</v>
      </c>
      <c r="S511" s="637"/>
      <c r="T511" s="601" t="s">
        <v>290</v>
      </c>
      <c r="U511" s="637">
        <v>44726</v>
      </c>
      <c r="V511" s="601" t="s">
        <v>290</v>
      </c>
    </row>
    <row r="512" spans="1:22" ht="14.5">
      <c r="A512" s="601" t="s">
        <v>579</v>
      </c>
      <c r="B512" s="601" t="s">
        <v>1163</v>
      </c>
      <c r="C512" s="601" t="s">
        <v>678</v>
      </c>
      <c r="D512" s="601" t="s">
        <v>1366</v>
      </c>
      <c r="E512" s="601" t="s">
        <v>3233</v>
      </c>
      <c r="F512" s="637">
        <v>44733</v>
      </c>
      <c r="G512" s="602">
        <v>-3310.2</v>
      </c>
      <c r="H512" s="602">
        <v>-291794.13</v>
      </c>
      <c r="I512" s="601" t="s">
        <v>20</v>
      </c>
      <c r="J512" s="601" t="s">
        <v>1398</v>
      </c>
      <c r="K512" s="601" t="s">
        <v>2093</v>
      </c>
      <c r="L512" s="601" t="s">
        <v>3234</v>
      </c>
      <c r="M512" s="601" t="s">
        <v>3233</v>
      </c>
      <c r="N512" s="601" t="s">
        <v>290</v>
      </c>
      <c r="O512" s="601" t="s">
        <v>290</v>
      </c>
      <c r="P512" s="601" t="s">
        <v>738</v>
      </c>
      <c r="Q512" s="601" t="s">
        <v>290</v>
      </c>
      <c r="R512" s="601" t="s">
        <v>1168</v>
      </c>
      <c r="S512" s="637"/>
      <c r="T512" s="601" t="s">
        <v>290</v>
      </c>
      <c r="U512" s="637">
        <v>44733</v>
      </c>
      <c r="V512" s="601" t="s">
        <v>290</v>
      </c>
    </row>
    <row r="513" spans="1:22" ht="14.5">
      <c r="A513" s="601" t="s">
        <v>579</v>
      </c>
      <c r="B513" s="601" t="s">
        <v>1163</v>
      </c>
      <c r="C513" s="601" t="s">
        <v>678</v>
      </c>
      <c r="D513" s="601" t="s">
        <v>1366</v>
      </c>
      <c r="E513" s="601" t="s">
        <v>3235</v>
      </c>
      <c r="F513" s="637">
        <v>44733</v>
      </c>
      <c r="G513" s="602">
        <v>-9154.2999999999993</v>
      </c>
      <c r="H513" s="602">
        <v>-806951.55</v>
      </c>
      <c r="I513" s="601" t="s">
        <v>20</v>
      </c>
      <c r="J513" s="601" t="s">
        <v>1398</v>
      </c>
      <c r="K513" s="601" t="s">
        <v>2093</v>
      </c>
      <c r="L513" s="601" t="s">
        <v>3236</v>
      </c>
      <c r="M513" s="601" t="s">
        <v>3235</v>
      </c>
      <c r="N513" s="601" t="s">
        <v>290</v>
      </c>
      <c r="O513" s="601" t="s">
        <v>290</v>
      </c>
      <c r="P513" s="601" t="s">
        <v>738</v>
      </c>
      <c r="Q513" s="601" t="s">
        <v>290</v>
      </c>
      <c r="R513" s="601" t="s">
        <v>1168</v>
      </c>
      <c r="S513" s="637"/>
      <c r="T513" s="601" t="s">
        <v>290</v>
      </c>
      <c r="U513" s="637">
        <v>44733</v>
      </c>
      <c r="V513" s="601" t="s">
        <v>290</v>
      </c>
    </row>
    <row r="514" spans="1:22" ht="14.5">
      <c r="A514" s="601" t="s">
        <v>579</v>
      </c>
      <c r="B514" s="601" t="s">
        <v>693</v>
      </c>
      <c r="C514" s="601" t="s">
        <v>676</v>
      </c>
      <c r="D514" s="601" t="s">
        <v>1366</v>
      </c>
      <c r="E514" s="601" t="s">
        <v>2083</v>
      </c>
      <c r="F514" s="637">
        <v>44671</v>
      </c>
      <c r="G514" s="602">
        <v>-518.79999999999995</v>
      </c>
      <c r="H514" s="602">
        <v>-44227.7</v>
      </c>
      <c r="I514" s="601" t="s">
        <v>20</v>
      </c>
      <c r="J514" s="601" t="s">
        <v>1398</v>
      </c>
      <c r="K514" s="601" t="s">
        <v>2084</v>
      </c>
      <c r="L514" s="601" t="s">
        <v>2085</v>
      </c>
      <c r="M514" s="601" t="s">
        <v>2083</v>
      </c>
      <c r="N514" s="601" t="s">
        <v>290</v>
      </c>
      <c r="O514" s="601" t="s">
        <v>290</v>
      </c>
      <c r="P514" s="601" t="s">
        <v>738</v>
      </c>
      <c r="Q514" s="601" t="s">
        <v>290</v>
      </c>
      <c r="R514" s="601" t="s">
        <v>1168</v>
      </c>
      <c r="S514" s="637">
        <v>44749</v>
      </c>
      <c r="T514" s="601" t="s">
        <v>3860</v>
      </c>
      <c r="U514" s="637">
        <v>44671</v>
      </c>
      <c r="V514" s="601" t="s">
        <v>290</v>
      </c>
    </row>
    <row r="515" spans="1:22" ht="14.5">
      <c r="A515" s="601" t="s">
        <v>579</v>
      </c>
      <c r="B515" s="601" t="s">
        <v>693</v>
      </c>
      <c r="C515" s="601" t="s">
        <v>676</v>
      </c>
      <c r="D515" s="601" t="s">
        <v>1366</v>
      </c>
      <c r="E515" s="601" t="s">
        <v>2080</v>
      </c>
      <c r="F515" s="637">
        <v>44669</v>
      </c>
      <c r="G515" s="602">
        <v>-20306.64</v>
      </c>
      <c r="H515" s="602">
        <v>-1731141.06</v>
      </c>
      <c r="I515" s="601" t="s">
        <v>20</v>
      </c>
      <c r="J515" s="601" t="s">
        <v>1398</v>
      </c>
      <c r="K515" s="601" t="s">
        <v>2081</v>
      </c>
      <c r="L515" s="601" t="s">
        <v>2082</v>
      </c>
      <c r="M515" s="601" t="s">
        <v>2080</v>
      </c>
      <c r="N515" s="601" t="s">
        <v>290</v>
      </c>
      <c r="O515" s="601" t="s">
        <v>290</v>
      </c>
      <c r="P515" s="601" t="s">
        <v>738</v>
      </c>
      <c r="Q515" s="601" t="s">
        <v>290</v>
      </c>
      <c r="R515" s="601" t="s">
        <v>1168</v>
      </c>
      <c r="S515" s="637">
        <v>44749</v>
      </c>
      <c r="T515" s="601" t="s">
        <v>3861</v>
      </c>
      <c r="U515" s="637">
        <v>44669</v>
      </c>
      <c r="V515" s="601" t="s">
        <v>290</v>
      </c>
    </row>
    <row r="516" spans="1:22" ht="14.5">
      <c r="A516" s="601" t="s">
        <v>579</v>
      </c>
      <c r="B516" s="601" t="s">
        <v>693</v>
      </c>
      <c r="C516" s="601" t="s">
        <v>678</v>
      </c>
      <c r="D516" s="601" t="s">
        <v>1366</v>
      </c>
      <c r="E516" s="601" t="s">
        <v>2092</v>
      </c>
      <c r="F516" s="637">
        <v>44668</v>
      </c>
      <c r="G516" s="602">
        <v>-2312.02</v>
      </c>
      <c r="H516" s="602">
        <v>-197099.71</v>
      </c>
      <c r="I516" s="601" t="s">
        <v>20</v>
      </c>
      <c r="J516" s="601" t="s">
        <v>1398</v>
      </c>
      <c r="K516" s="601" t="s">
        <v>2093</v>
      </c>
      <c r="L516" s="601" t="s">
        <v>2094</v>
      </c>
      <c r="M516" s="601" t="s">
        <v>2092</v>
      </c>
      <c r="N516" s="601" t="s">
        <v>290</v>
      </c>
      <c r="O516" s="601" t="s">
        <v>290</v>
      </c>
      <c r="P516" s="601" t="s">
        <v>738</v>
      </c>
      <c r="Q516" s="601" t="s">
        <v>290</v>
      </c>
      <c r="R516" s="601" t="s">
        <v>1168</v>
      </c>
      <c r="S516" s="637">
        <v>44749</v>
      </c>
      <c r="T516" s="601" t="s">
        <v>3862</v>
      </c>
      <c r="U516" s="637">
        <v>44668</v>
      </c>
      <c r="V516" s="601" t="s">
        <v>290</v>
      </c>
    </row>
    <row r="517" spans="1:22" ht="14.5">
      <c r="A517" s="601" t="s">
        <v>579</v>
      </c>
      <c r="B517" s="601" t="s">
        <v>693</v>
      </c>
      <c r="C517" s="601" t="s">
        <v>678</v>
      </c>
      <c r="D517" s="601" t="s">
        <v>1366</v>
      </c>
      <c r="E517" s="601" t="s">
        <v>2089</v>
      </c>
      <c r="F517" s="637">
        <v>44668</v>
      </c>
      <c r="G517" s="602">
        <v>-26774.07</v>
      </c>
      <c r="H517" s="602">
        <v>-2282489.4700000002</v>
      </c>
      <c r="I517" s="601" t="s">
        <v>20</v>
      </c>
      <c r="J517" s="601" t="s">
        <v>1398</v>
      </c>
      <c r="K517" s="601" t="s">
        <v>2090</v>
      </c>
      <c r="L517" s="601" t="s">
        <v>2091</v>
      </c>
      <c r="M517" s="601" t="s">
        <v>2089</v>
      </c>
      <c r="N517" s="601" t="s">
        <v>290</v>
      </c>
      <c r="O517" s="601" t="s">
        <v>290</v>
      </c>
      <c r="P517" s="601" t="s">
        <v>738</v>
      </c>
      <c r="Q517" s="601" t="s">
        <v>290</v>
      </c>
      <c r="R517" s="601" t="s">
        <v>1168</v>
      </c>
      <c r="S517" s="637">
        <v>44749</v>
      </c>
      <c r="T517" s="601" t="s">
        <v>3863</v>
      </c>
      <c r="U517" s="637">
        <v>44668</v>
      </c>
      <c r="V517" s="601" t="s">
        <v>290</v>
      </c>
    </row>
    <row r="518" spans="1:22" ht="14.5">
      <c r="A518" s="601" t="s">
        <v>579</v>
      </c>
      <c r="B518" s="601" t="s">
        <v>693</v>
      </c>
      <c r="C518" s="601" t="s">
        <v>678</v>
      </c>
      <c r="D518" s="601" t="s">
        <v>1366</v>
      </c>
      <c r="E518" s="601" t="s">
        <v>2095</v>
      </c>
      <c r="F518" s="637">
        <v>44636</v>
      </c>
      <c r="G518" s="602">
        <v>-18319.38</v>
      </c>
      <c r="H518" s="602">
        <v>-1558063.27</v>
      </c>
      <c r="I518" s="601" t="s">
        <v>20</v>
      </c>
      <c r="J518" s="601" t="s">
        <v>2096</v>
      </c>
      <c r="K518" s="601" t="s">
        <v>2097</v>
      </c>
      <c r="L518" s="601" t="s">
        <v>2098</v>
      </c>
      <c r="M518" s="601" t="s">
        <v>2095</v>
      </c>
      <c r="N518" s="601" t="s">
        <v>290</v>
      </c>
      <c r="O518" s="601" t="s">
        <v>290</v>
      </c>
      <c r="P518" s="601" t="s">
        <v>1399</v>
      </c>
      <c r="Q518" s="601" t="s">
        <v>290</v>
      </c>
      <c r="R518" s="601" t="s">
        <v>1168</v>
      </c>
      <c r="S518" s="637"/>
      <c r="T518" s="601" t="s">
        <v>290</v>
      </c>
      <c r="U518" s="637">
        <v>44624</v>
      </c>
      <c r="V518" s="601" t="s">
        <v>290</v>
      </c>
    </row>
    <row r="519" spans="1:22" ht="14.5">
      <c r="A519" s="601" t="s">
        <v>579</v>
      </c>
      <c r="B519" s="601" t="s">
        <v>693</v>
      </c>
      <c r="C519" s="601" t="s">
        <v>678</v>
      </c>
      <c r="D519" s="601" t="s">
        <v>1366</v>
      </c>
      <c r="E519" s="601" t="s">
        <v>2099</v>
      </c>
      <c r="F519" s="637">
        <v>44539</v>
      </c>
      <c r="G519" s="602">
        <v>-797.74</v>
      </c>
      <c r="H519" s="602">
        <v>-67688.240000000005</v>
      </c>
      <c r="I519" s="601" t="s">
        <v>20</v>
      </c>
      <c r="J519" s="601" t="s">
        <v>2100</v>
      </c>
      <c r="K519" s="601" t="s">
        <v>2101</v>
      </c>
      <c r="L519" s="601" t="s">
        <v>2102</v>
      </c>
      <c r="M519" s="601" t="s">
        <v>2099</v>
      </c>
      <c r="N519" s="601" t="s">
        <v>290</v>
      </c>
      <c r="O519" s="601" t="s">
        <v>290</v>
      </c>
      <c r="P519" s="601" t="s">
        <v>670</v>
      </c>
      <c r="Q519" s="601" t="s">
        <v>290</v>
      </c>
      <c r="R519" s="601" t="s">
        <v>1168</v>
      </c>
      <c r="S519" s="637"/>
      <c r="T519" s="601" t="s">
        <v>290</v>
      </c>
      <c r="U519" s="637">
        <v>44539</v>
      </c>
      <c r="V519" s="601" t="s">
        <v>290</v>
      </c>
    </row>
    <row r="520" spans="1:22" ht="14.5">
      <c r="A520" s="601" t="s">
        <v>579</v>
      </c>
      <c r="B520" s="601" t="s">
        <v>693</v>
      </c>
      <c r="C520" s="601" t="s">
        <v>676</v>
      </c>
      <c r="D520" s="601" t="s">
        <v>1366</v>
      </c>
      <c r="E520" s="601" t="s">
        <v>2103</v>
      </c>
      <c r="F520" s="637">
        <v>44535</v>
      </c>
      <c r="G520" s="602">
        <v>-15356.8</v>
      </c>
      <c r="H520" s="602">
        <v>-1303024.48</v>
      </c>
      <c r="I520" s="601" t="s">
        <v>20</v>
      </c>
      <c r="J520" s="601" t="s">
        <v>1400</v>
      </c>
      <c r="K520" s="601" t="s">
        <v>1470</v>
      </c>
      <c r="L520" s="601" t="s">
        <v>2104</v>
      </c>
      <c r="M520" s="601" t="s">
        <v>2103</v>
      </c>
      <c r="N520" s="601" t="s">
        <v>290</v>
      </c>
      <c r="O520" s="601" t="s">
        <v>290</v>
      </c>
      <c r="P520" s="601" t="s">
        <v>670</v>
      </c>
      <c r="Q520" s="601" t="s">
        <v>290</v>
      </c>
      <c r="R520" s="601" t="s">
        <v>1168</v>
      </c>
      <c r="S520" s="637"/>
      <c r="T520" s="601" t="s">
        <v>290</v>
      </c>
      <c r="U520" s="637">
        <v>44535</v>
      </c>
      <c r="V520" s="601" t="s">
        <v>290</v>
      </c>
    </row>
    <row r="521" spans="1:22" ht="14.5">
      <c r="A521" s="601" t="s">
        <v>579</v>
      </c>
      <c r="B521" s="601" t="s">
        <v>693</v>
      </c>
      <c r="C521" s="601" t="s">
        <v>678</v>
      </c>
      <c r="D521" s="601" t="s">
        <v>1366</v>
      </c>
      <c r="E521" s="601" t="s">
        <v>3245</v>
      </c>
      <c r="F521" s="637">
        <v>44718</v>
      </c>
      <c r="G521" s="602">
        <v>-1036.03</v>
      </c>
      <c r="H521" s="602">
        <v>-91326.04</v>
      </c>
      <c r="I521" s="601" t="s">
        <v>20</v>
      </c>
      <c r="J521" s="601" t="s">
        <v>1400</v>
      </c>
      <c r="K521" s="601" t="s">
        <v>3246</v>
      </c>
      <c r="L521" s="601" t="s">
        <v>3247</v>
      </c>
      <c r="M521" s="601" t="s">
        <v>3245</v>
      </c>
      <c r="N521" s="601" t="s">
        <v>290</v>
      </c>
      <c r="O521" s="601" t="s">
        <v>290</v>
      </c>
      <c r="P521" s="601" t="s">
        <v>670</v>
      </c>
      <c r="Q521" s="601" t="s">
        <v>290</v>
      </c>
      <c r="R521" s="601" t="s">
        <v>1168</v>
      </c>
      <c r="S521" s="637"/>
      <c r="T521" s="601" t="s">
        <v>290</v>
      </c>
      <c r="U521" s="637">
        <v>44718</v>
      </c>
      <c r="V521" s="601" t="s">
        <v>290</v>
      </c>
    </row>
    <row r="522" spans="1:22" ht="14.5">
      <c r="A522" s="601" t="s">
        <v>579</v>
      </c>
      <c r="B522" s="601" t="s">
        <v>693</v>
      </c>
      <c r="C522" s="601" t="s">
        <v>678</v>
      </c>
      <c r="D522" s="601" t="s">
        <v>1366</v>
      </c>
      <c r="E522" s="601" t="s">
        <v>3243</v>
      </c>
      <c r="F522" s="637">
        <v>44713</v>
      </c>
      <c r="G522" s="602">
        <v>-25.7</v>
      </c>
      <c r="H522" s="602">
        <v>-2265.46</v>
      </c>
      <c r="I522" s="601" t="s">
        <v>20</v>
      </c>
      <c r="J522" s="601" t="s">
        <v>1400</v>
      </c>
      <c r="K522" s="601" t="s">
        <v>2107</v>
      </c>
      <c r="L522" s="601" t="s">
        <v>3244</v>
      </c>
      <c r="M522" s="601" t="s">
        <v>3243</v>
      </c>
      <c r="N522" s="601" t="s">
        <v>290</v>
      </c>
      <c r="O522" s="601" t="s">
        <v>290</v>
      </c>
      <c r="P522" s="601" t="s">
        <v>670</v>
      </c>
      <c r="Q522" s="601" t="s">
        <v>290</v>
      </c>
      <c r="R522" s="601" t="s">
        <v>1168</v>
      </c>
      <c r="S522" s="637"/>
      <c r="T522" s="601" t="s">
        <v>290</v>
      </c>
      <c r="U522" s="637">
        <v>44713</v>
      </c>
      <c r="V522" s="601" t="s">
        <v>290</v>
      </c>
    </row>
    <row r="523" spans="1:22" ht="14.5">
      <c r="A523" s="601" t="s">
        <v>579</v>
      </c>
      <c r="B523" s="601" t="s">
        <v>693</v>
      </c>
      <c r="C523" s="601" t="s">
        <v>678</v>
      </c>
      <c r="D523" s="601" t="s">
        <v>1366</v>
      </c>
      <c r="E523" s="601" t="s">
        <v>2105</v>
      </c>
      <c r="F523" s="637">
        <v>44675</v>
      </c>
      <c r="G523" s="602">
        <v>-8396.44</v>
      </c>
      <c r="H523" s="602">
        <v>-715796.51</v>
      </c>
      <c r="I523" s="601" t="s">
        <v>20</v>
      </c>
      <c r="J523" s="601" t="s">
        <v>2106</v>
      </c>
      <c r="K523" s="601" t="s">
        <v>2107</v>
      </c>
      <c r="L523" s="601" t="s">
        <v>2108</v>
      </c>
      <c r="M523" s="601" t="s">
        <v>2105</v>
      </c>
      <c r="N523" s="601" t="s">
        <v>290</v>
      </c>
      <c r="O523" s="601" t="s">
        <v>290</v>
      </c>
      <c r="P523" s="601" t="s">
        <v>670</v>
      </c>
      <c r="Q523" s="601" t="s">
        <v>290</v>
      </c>
      <c r="R523" s="601" t="s">
        <v>1168</v>
      </c>
      <c r="S523" s="637">
        <v>44745</v>
      </c>
      <c r="T523" s="601" t="s">
        <v>3864</v>
      </c>
      <c r="U523" s="637">
        <v>44672</v>
      </c>
      <c r="V523" s="601" t="s">
        <v>290</v>
      </c>
    </row>
    <row r="524" spans="1:22" ht="14.5">
      <c r="A524" s="601" t="s">
        <v>579</v>
      </c>
      <c r="B524" s="601" t="s">
        <v>693</v>
      </c>
      <c r="C524" s="601" t="s">
        <v>678</v>
      </c>
      <c r="D524" s="601" t="s">
        <v>1366</v>
      </c>
      <c r="E524" s="601" t="s">
        <v>2110</v>
      </c>
      <c r="F524" s="637">
        <v>44679</v>
      </c>
      <c r="G524" s="602">
        <v>-25981.62</v>
      </c>
      <c r="H524" s="602">
        <v>-2214933.11</v>
      </c>
      <c r="I524" s="601" t="s">
        <v>20</v>
      </c>
      <c r="J524" s="601" t="s">
        <v>2106</v>
      </c>
      <c r="K524" s="601" t="s">
        <v>2109</v>
      </c>
      <c r="L524" s="601" t="s">
        <v>2111</v>
      </c>
      <c r="M524" s="601" t="s">
        <v>2110</v>
      </c>
      <c r="N524" s="601" t="s">
        <v>290</v>
      </c>
      <c r="O524" s="601" t="s">
        <v>290</v>
      </c>
      <c r="P524" s="601" t="s">
        <v>670</v>
      </c>
      <c r="Q524" s="601" t="s">
        <v>290</v>
      </c>
      <c r="R524" s="601" t="s">
        <v>1168</v>
      </c>
      <c r="S524" s="637">
        <v>44749</v>
      </c>
      <c r="T524" s="601" t="s">
        <v>3865</v>
      </c>
      <c r="U524" s="637">
        <v>44679</v>
      </c>
      <c r="V524" s="601" t="s">
        <v>290</v>
      </c>
    </row>
    <row r="525" spans="1:22" ht="14.5">
      <c r="A525" s="601" t="s">
        <v>579</v>
      </c>
      <c r="B525" s="601" t="s">
        <v>693</v>
      </c>
      <c r="C525" s="601" t="s">
        <v>678</v>
      </c>
      <c r="D525" s="601" t="s">
        <v>1366</v>
      </c>
      <c r="E525" s="601" t="s">
        <v>2112</v>
      </c>
      <c r="F525" s="637">
        <v>44678</v>
      </c>
      <c r="G525" s="602">
        <v>-307.76</v>
      </c>
      <c r="H525" s="602">
        <v>-26236.54</v>
      </c>
      <c r="I525" s="601" t="s">
        <v>20</v>
      </c>
      <c r="J525" s="601" t="s">
        <v>2106</v>
      </c>
      <c r="K525" s="601" t="s">
        <v>2113</v>
      </c>
      <c r="L525" s="601" t="s">
        <v>2114</v>
      </c>
      <c r="M525" s="601" t="s">
        <v>2112</v>
      </c>
      <c r="N525" s="601" t="s">
        <v>290</v>
      </c>
      <c r="O525" s="601" t="s">
        <v>290</v>
      </c>
      <c r="P525" s="601" t="s">
        <v>670</v>
      </c>
      <c r="Q525" s="601" t="s">
        <v>290</v>
      </c>
      <c r="R525" s="601" t="s">
        <v>1168</v>
      </c>
      <c r="S525" s="637">
        <v>44749</v>
      </c>
      <c r="T525" s="601" t="s">
        <v>3866</v>
      </c>
      <c r="U525" s="637">
        <v>44678</v>
      </c>
      <c r="V525" s="601" t="s">
        <v>290</v>
      </c>
    </row>
    <row r="526" spans="1:22" ht="14.5">
      <c r="A526" s="601" t="s">
        <v>579</v>
      </c>
      <c r="B526" s="601" t="s">
        <v>693</v>
      </c>
      <c r="C526" s="601" t="s">
        <v>676</v>
      </c>
      <c r="D526" s="601" t="s">
        <v>1366</v>
      </c>
      <c r="E526" s="601" t="s">
        <v>2115</v>
      </c>
      <c r="F526" s="637">
        <v>44535</v>
      </c>
      <c r="G526" s="602">
        <v>-7530.12</v>
      </c>
      <c r="H526" s="602">
        <v>-638930.68000000005</v>
      </c>
      <c r="I526" s="601" t="s">
        <v>20</v>
      </c>
      <c r="J526" s="601" t="s">
        <v>1242</v>
      </c>
      <c r="K526" s="601" t="s">
        <v>2116</v>
      </c>
      <c r="L526" s="601" t="s">
        <v>2117</v>
      </c>
      <c r="M526" s="601" t="s">
        <v>2115</v>
      </c>
      <c r="N526" s="601" t="s">
        <v>290</v>
      </c>
      <c r="O526" s="601" t="s">
        <v>290</v>
      </c>
      <c r="P526" s="601" t="s">
        <v>670</v>
      </c>
      <c r="Q526" s="601" t="s">
        <v>290</v>
      </c>
      <c r="R526" s="601" t="s">
        <v>1168</v>
      </c>
      <c r="S526" s="637"/>
      <c r="T526" s="601" t="s">
        <v>290</v>
      </c>
      <c r="U526" s="637">
        <v>44535</v>
      </c>
      <c r="V526" s="601" t="s">
        <v>290</v>
      </c>
    </row>
    <row r="527" spans="1:22" ht="14.5">
      <c r="A527" s="601" t="s">
        <v>579</v>
      </c>
      <c r="B527" s="601" t="s">
        <v>693</v>
      </c>
      <c r="C527" s="601" t="s">
        <v>676</v>
      </c>
      <c r="D527" s="601" t="s">
        <v>1366</v>
      </c>
      <c r="E527" s="601" t="s">
        <v>2118</v>
      </c>
      <c r="F527" s="637">
        <v>44535</v>
      </c>
      <c r="G527" s="602">
        <v>-5239.49</v>
      </c>
      <c r="H527" s="602">
        <v>-444570.73</v>
      </c>
      <c r="I527" s="601" t="s">
        <v>20</v>
      </c>
      <c r="J527" s="601" t="s">
        <v>1242</v>
      </c>
      <c r="K527" s="601" t="s">
        <v>2119</v>
      </c>
      <c r="L527" s="601" t="s">
        <v>2120</v>
      </c>
      <c r="M527" s="601" t="s">
        <v>2118</v>
      </c>
      <c r="N527" s="601" t="s">
        <v>290</v>
      </c>
      <c r="O527" s="601" t="s">
        <v>290</v>
      </c>
      <c r="P527" s="601" t="s">
        <v>670</v>
      </c>
      <c r="Q527" s="601" t="s">
        <v>290</v>
      </c>
      <c r="R527" s="601" t="s">
        <v>1168</v>
      </c>
      <c r="S527" s="637"/>
      <c r="T527" s="601" t="s">
        <v>290</v>
      </c>
      <c r="U527" s="637">
        <v>44535</v>
      </c>
      <c r="V527" s="601" t="s">
        <v>290</v>
      </c>
    </row>
    <row r="528" spans="1:22" ht="14.5">
      <c r="A528" s="601" t="s">
        <v>579</v>
      </c>
      <c r="B528" s="601" t="s">
        <v>693</v>
      </c>
      <c r="C528" s="601" t="s">
        <v>676</v>
      </c>
      <c r="D528" s="601" t="s">
        <v>1366</v>
      </c>
      <c r="E528" s="601" t="s">
        <v>2121</v>
      </c>
      <c r="F528" s="637">
        <v>44535</v>
      </c>
      <c r="G528" s="602">
        <v>-388.86</v>
      </c>
      <c r="H528" s="602">
        <v>-32994.769999999997</v>
      </c>
      <c r="I528" s="601" t="s">
        <v>20</v>
      </c>
      <c r="J528" s="601" t="s">
        <v>1242</v>
      </c>
      <c r="K528" s="601" t="s">
        <v>2122</v>
      </c>
      <c r="L528" s="601" t="s">
        <v>2123</v>
      </c>
      <c r="M528" s="601" t="s">
        <v>2121</v>
      </c>
      <c r="N528" s="601" t="s">
        <v>290</v>
      </c>
      <c r="O528" s="601" t="s">
        <v>290</v>
      </c>
      <c r="P528" s="601" t="s">
        <v>670</v>
      </c>
      <c r="Q528" s="601" t="s">
        <v>290</v>
      </c>
      <c r="R528" s="601" t="s">
        <v>1168</v>
      </c>
      <c r="S528" s="637"/>
      <c r="T528" s="601" t="s">
        <v>290</v>
      </c>
      <c r="U528" s="637">
        <v>44535</v>
      </c>
      <c r="V528" s="601" t="s">
        <v>290</v>
      </c>
    </row>
    <row r="529" spans="1:22" ht="14.5">
      <c r="A529" s="601" t="s">
        <v>579</v>
      </c>
      <c r="B529" s="601" t="s">
        <v>693</v>
      </c>
      <c r="C529" s="601" t="s">
        <v>676</v>
      </c>
      <c r="D529" s="601" t="s">
        <v>1366</v>
      </c>
      <c r="E529" s="601" t="s">
        <v>2127</v>
      </c>
      <c r="F529" s="637">
        <v>44535</v>
      </c>
      <c r="G529" s="602">
        <v>-260.83</v>
      </c>
      <c r="H529" s="602">
        <v>-22131.43</v>
      </c>
      <c r="I529" s="601" t="s">
        <v>20</v>
      </c>
      <c r="J529" s="601" t="s">
        <v>1242</v>
      </c>
      <c r="K529" s="601" t="s">
        <v>2128</v>
      </c>
      <c r="L529" s="601" t="s">
        <v>2129</v>
      </c>
      <c r="M529" s="601" t="s">
        <v>2127</v>
      </c>
      <c r="N529" s="601" t="s">
        <v>290</v>
      </c>
      <c r="O529" s="601" t="s">
        <v>290</v>
      </c>
      <c r="P529" s="601" t="s">
        <v>670</v>
      </c>
      <c r="Q529" s="601" t="s">
        <v>290</v>
      </c>
      <c r="R529" s="601" t="s">
        <v>1168</v>
      </c>
      <c r="S529" s="637"/>
      <c r="T529" s="601" t="s">
        <v>290</v>
      </c>
      <c r="U529" s="637">
        <v>44535</v>
      </c>
      <c r="V529" s="601" t="s">
        <v>290</v>
      </c>
    </row>
    <row r="530" spans="1:22" ht="14.5">
      <c r="A530" s="601" t="s">
        <v>579</v>
      </c>
      <c r="B530" s="601" t="s">
        <v>693</v>
      </c>
      <c r="C530" s="601" t="s">
        <v>676</v>
      </c>
      <c r="D530" s="601" t="s">
        <v>1366</v>
      </c>
      <c r="E530" s="601" t="s">
        <v>2124</v>
      </c>
      <c r="F530" s="637">
        <v>44535</v>
      </c>
      <c r="G530" s="602">
        <v>-9451.5400000000009</v>
      </c>
      <c r="H530" s="602">
        <v>-801963.17</v>
      </c>
      <c r="I530" s="601" t="s">
        <v>20</v>
      </c>
      <c r="J530" s="601" t="s">
        <v>1242</v>
      </c>
      <c r="K530" s="601" t="s">
        <v>2125</v>
      </c>
      <c r="L530" s="601" t="s">
        <v>2126</v>
      </c>
      <c r="M530" s="601" t="s">
        <v>2124</v>
      </c>
      <c r="N530" s="601" t="s">
        <v>290</v>
      </c>
      <c r="O530" s="601" t="s">
        <v>290</v>
      </c>
      <c r="P530" s="601" t="s">
        <v>670</v>
      </c>
      <c r="Q530" s="601" t="s">
        <v>290</v>
      </c>
      <c r="R530" s="601" t="s">
        <v>1168</v>
      </c>
      <c r="S530" s="637"/>
      <c r="T530" s="601" t="s">
        <v>290</v>
      </c>
      <c r="U530" s="637">
        <v>44535</v>
      </c>
      <c r="V530" s="601" t="s">
        <v>290</v>
      </c>
    </row>
    <row r="531" spans="1:22" ht="14.5">
      <c r="A531" s="601" t="s">
        <v>579</v>
      </c>
      <c r="B531" s="601" t="s">
        <v>693</v>
      </c>
      <c r="C531" s="601" t="s">
        <v>676</v>
      </c>
      <c r="D531" s="601" t="s">
        <v>1366</v>
      </c>
      <c r="E531" s="601" t="s">
        <v>2130</v>
      </c>
      <c r="F531" s="637">
        <v>44535</v>
      </c>
      <c r="G531" s="602">
        <v>-5096.04</v>
      </c>
      <c r="H531" s="602">
        <v>-432398.99</v>
      </c>
      <c r="I531" s="601" t="s">
        <v>20</v>
      </c>
      <c r="J531" s="601" t="s">
        <v>1242</v>
      </c>
      <c r="K531" s="601" t="s">
        <v>2131</v>
      </c>
      <c r="L531" s="601" t="s">
        <v>2132</v>
      </c>
      <c r="M531" s="601" t="s">
        <v>2130</v>
      </c>
      <c r="N531" s="601" t="s">
        <v>290</v>
      </c>
      <c r="O531" s="601" t="s">
        <v>290</v>
      </c>
      <c r="P531" s="601" t="s">
        <v>670</v>
      </c>
      <c r="Q531" s="601" t="s">
        <v>290</v>
      </c>
      <c r="R531" s="601" t="s">
        <v>1168</v>
      </c>
      <c r="S531" s="637"/>
      <c r="T531" s="601" t="s">
        <v>290</v>
      </c>
      <c r="U531" s="637">
        <v>44535</v>
      </c>
      <c r="V531" s="601" t="s">
        <v>290</v>
      </c>
    </row>
    <row r="532" spans="1:22" ht="14.5">
      <c r="A532" s="601" t="s">
        <v>579</v>
      </c>
      <c r="B532" s="601" t="s">
        <v>1163</v>
      </c>
      <c r="C532" s="601" t="s">
        <v>678</v>
      </c>
      <c r="D532" s="601" t="s">
        <v>1366</v>
      </c>
      <c r="E532" s="601" t="s">
        <v>3248</v>
      </c>
      <c r="F532" s="637">
        <v>44726</v>
      </c>
      <c r="G532" s="602">
        <v>-132.41999999999999</v>
      </c>
      <c r="H532" s="602">
        <v>-11672.82</v>
      </c>
      <c r="I532" s="601" t="s">
        <v>20</v>
      </c>
      <c r="J532" s="601" t="s">
        <v>1242</v>
      </c>
      <c r="K532" s="601" t="s">
        <v>3249</v>
      </c>
      <c r="L532" s="601" t="s">
        <v>3250</v>
      </c>
      <c r="M532" s="601" t="s">
        <v>3248</v>
      </c>
      <c r="N532" s="601" t="s">
        <v>290</v>
      </c>
      <c r="O532" s="601" t="s">
        <v>290</v>
      </c>
      <c r="P532" s="601" t="s">
        <v>670</v>
      </c>
      <c r="Q532" s="601" t="s">
        <v>290</v>
      </c>
      <c r="R532" s="601" t="s">
        <v>1168</v>
      </c>
      <c r="S532" s="637"/>
      <c r="T532" s="601" t="s">
        <v>290</v>
      </c>
      <c r="U532" s="637">
        <v>44726</v>
      </c>
      <c r="V532" s="601" t="s">
        <v>290</v>
      </c>
    </row>
    <row r="533" spans="1:22" ht="14.5">
      <c r="A533" s="601" t="s">
        <v>579</v>
      </c>
      <c r="B533" s="601" t="s">
        <v>693</v>
      </c>
      <c r="C533" s="601" t="s">
        <v>676</v>
      </c>
      <c r="D533" s="601" t="s">
        <v>1366</v>
      </c>
      <c r="E533" s="601" t="s">
        <v>2133</v>
      </c>
      <c r="F533" s="637">
        <v>44630</v>
      </c>
      <c r="G533" s="602">
        <v>-770.56</v>
      </c>
      <c r="H533" s="602">
        <v>-65536.13</v>
      </c>
      <c r="I533" s="601" t="s">
        <v>20</v>
      </c>
      <c r="J533" s="601" t="s">
        <v>1242</v>
      </c>
      <c r="K533" s="601" t="s">
        <v>2134</v>
      </c>
      <c r="L533" s="601" t="s">
        <v>2135</v>
      </c>
      <c r="M533" s="601" t="s">
        <v>2133</v>
      </c>
      <c r="N533" s="601" t="s">
        <v>290</v>
      </c>
      <c r="O533" s="601" t="s">
        <v>290</v>
      </c>
      <c r="P533" s="601" t="s">
        <v>670</v>
      </c>
      <c r="Q533" s="601" t="s">
        <v>290</v>
      </c>
      <c r="R533" s="601" t="s">
        <v>1168</v>
      </c>
      <c r="S533" s="637"/>
      <c r="T533" s="601" t="s">
        <v>290</v>
      </c>
      <c r="U533" s="637">
        <v>44630</v>
      </c>
      <c r="V533" s="601" t="s">
        <v>290</v>
      </c>
    </row>
    <row r="534" spans="1:22" ht="14.5">
      <c r="A534" s="601" t="s">
        <v>579</v>
      </c>
      <c r="B534" s="601" t="s">
        <v>693</v>
      </c>
      <c r="C534" s="601" t="s">
        <v>676</v>
      </c>
      <c r="D534" s="601" t="s">
        <v>1366</v>
      </c>
      <c r="E534" s="601" t="s">
        <v>2136</v>
      </c>
      <c r="F534" s="637">
        <v>44644</v>
      </c>
      <c r="G534" s="602">
        <v>-7432.91</v>
      </c>
      <c r="H534" s="602">
        <v>-632169</v>
      </c>
      <c r="I534" s="601" t="s">
        <v>20</v>
      </c>
      <c r="J534" s="601" t="s">
        <v>1239</v>
      </c>
      <c r="K534" s="601" t="s">
        <v>2137</v>
      </c>
      <c r="L534" s="601" t="s">
        <v>2138</v>
      </c>
      <c r="M534" s="601" t="s">
        <v>2136</v>
      </c>
      <c r="N534" s="601" t="s">
        <v>290</v>
      </c>
      <c r="O534" s="601" t="s">
        <v>290</v>
      </c>
      <c r="P534" s="601" t="s">
        <v>670</v>
      </c>
      <c r="Q534" s="601" t="s">
        <v>290</v>
      </c>
      <c r="R534" s="601" t="s">
        <v>1168</v>
      </c>
      <c r="S534" s="637"/>
      <c r="T534" s="601" t="s">
        <v>290</v>
      </c>
      <c r="U534" s="637">
        <v>44644</v>
      </c>
      <c r="V534" s="601" t="s">
        <v>290</v>
      </c>
    </row>
    <row r="535" spans="1:22" ht="14.5">
      <c r="A535" s="601" t="s">
        <v>579</v>
      </c>
      <c r="B535" s="601" t="s">
        <v>693</v>
      </c>
      <c r="C535" s="601" t="s">
        <v>678</v>
      </c>
      <c r="D535" s="601" t="s">
        <v>1366</v>
      </c>
      <c r="E535" s="601" t="s">
        <v>3251</v>
      </c>
      <c r="F535" s="637">
        <v>44689</v>
      </c>
      <c r="G535" s="602">
        <v>-1571.21</v>
      </c>
      <c r="H535" s="602">
        <v>-134338.46</v>
      </c>
      <c r="I535" s="601" t="s">
        <v>20</v>
      </c>
      <c r="J535" s="601" t="s">
        <v>3252</v>
      </c>
      <c r="K535" s="601" t="s">
        <v>2107</v>
      </c>
      <c r="L535" s="601" t="s">
        <v>3253</v>
      </c>
      <c r="M535" s="601" t="s">
        <v>3251</v>
      </c>
      <c r="N535" s="601" t="s">
        <v>290</v>
      </c>
      <c r="O535" s="601" t="s">
        <v>290</v>
      </c>
      <c r="P535" s="601" t="s">
        <v>670</v>
      </c>
      <c r="Q535" s="601" t="s">
        <v>290</v>
      </c>
      <c r="R535" s="601" t="s">
        <v>1168</v>
      </c>
      <c r="S535" s="637"/>
      <c r="T535" s="601" t="s">
        <v>290</v>
      </c>
      <c r="U535" s="637">
        <v>44689</v>
      </c>
      <c r="V535" s="601" t="s">
        <v>290</v>
      </c>
    </row>
    <row r="536" spans="1:22" ht="14.5">
      <c r="A536" s="601" t="s">
        <v>579</v>
      </c>
      <c r="B536" s="601" t="s">
        <v>693</v>
      </c>
      <c r="C536" s="601" t="s">
        <v>678</v>
      </c>
      <c r="D536" s="601" t="s">
        <v>1366</v>
      </c>
      <c r="E536" s="601" t="s">
        <v>3254</v>
      </c>
      <c r="F536" s="637">
        <v>44691</v>
      </c>
      <c r="G536" s="602">
        <v>-9424.32</v>
      </c>
      <c r="H536" s="602">
        <v>-805779.36</v>
      </c>
      <c r="I536" s="601" t="s">
        <v>20</v>
      </c>
      <c r="J536" s="601" t="s">
        <v>3252</v>
      </c>
      <c r="K536" s="601" t="s">
        <v>2134</v>
      </c>
      <c r="L536" s="601" t="s">
        <v>3255</v>
      </c>
      <c r="M536" s="601" t="s">
        <v>3254</v>
      </c>
      <c r="N536" s="601" t="s">
        <v>290</v>
      </c>
      <c r="O536" s="601" t="s">
        <v>290</v>
      </c>
      <c r="P536" s="601" t="s">
        <v>670</v>
      </c>
      <c r="Q536" s="601" t="s">
        <v>290</v>
      </c>
      <c r="R536" s="601" t="s">
        <v>1168</v>
      </c>
      <c r="S536" s="637"/>
      <c r="T536" s="601" t="s">
        <v>290</v>
      </c>
      <c r="U536" s="637">
        <v>44691</v>
      </c>
      <c r="V536" s="601" t="s">
        <v>290</v>
      </c>
    </row>
    <row r="537" spans="1:22" ht="14.5">
      <c r="A537" s="601" t="s">
        <v>579</v>
      </c>
      <c r="B537" s="601" t="s">
        <v>693</v>
      </c>
      <c r="C537" s="601" t="s">
        <v>678</v>
      </c>
      <c r="D537" s="601" t="s">
        <v>1366</v>
      </c>
      <c r="E537" s="601" t="s">
        <v>3256</v>
      </c>
      <c r="F537" s="637">
        <v>44707</v>
      </c>
      <c r="G537" s="602">
        <v>-25.94</v>
      </c>
      <c r="H537" s="602">
        <v>-2217.87</v>
      </c>
      <c r="I537" s="601" t="s">
        <v>20</v>
      </c>
      <c r="J537" s="601" t="s">
        <v>3252</v>
      </c>
      <c r="K537" s="601" t="s">
        <v>2109</v>
      </c>
      <c r="L537" s="601" t="s">
        <v>3257</v>
      </c>
      <c r="M537" s="601" t="s">
        <v>3256</v>
      </c>
      <c r="N537" s="601" t="s">
        <v>290</v>
      </c>
      <c r="O537" s="601" t="s">
        <v>290</v>
      </c>
      <c r="P537" s="601" t="s">
        <v>670</v>
      </c>
      <c r="Q537" s="601" t="s">
        <v>290</v>
      </c>
      <c r="R537" s="601" t="s">
        <v>1168</v>
      </c>
      <c r="S537" s="637"/>
      <c r="T537" s="601" t="s">
        <v>290</v>
      </c>
      <c r="U537" s="637">
        <v>44707</v>
      </c>
      <c r="V537" s="601" t="s">
        <v>290</v>
      </c>
    </row>
    <row r="538" spans="1:22" ht="14.5">
      <c r="A538" s="601" t="s">
        <v>579</v>
      </c>
      <c r="B538" s="601" t="s">
        <v>693</v>
      </c>
      <c r="C538" s="601" t="s">
        <v>678</v>
      </c>
      <c r="D538" s="601" t="s">
        <v>1366</v>
      </c>
      <c r="E538" s="601" t="s">
        <v>3262</v>
      </c>
      <c r="F538" s="637">
        <v>44710</v>
      </c>
      <c r="G538" s="602">
        <v>-2897.21</v>
      </c>
      <c r="H538" s="602">
        <v>-247711.46</v>
      </c>
      <c r="I538" s="601" t="s">
        <v>20</v>
      </c>
      <c r="J538" s="601" t="s">
        <v>3252</v>
      </c>
      <c r="K538" s="601" t="s">
        <v>2084</v>
      </c>
      <c r="L538" s="601" t="s">
        <v>3263</v>
      </c>
      <c r="M538" s="601" t="s">
        <v>3262</v>
      </c>
      <c r="N538" s="601" t="s">
        <v>290</v>
      </c>
      <c r="O538" s="601" t="s">
        <v>290</v>
      </c>
      <c r="P538" s="601" t="s">
        <v>670</v>
      </c>
      <c r="Q538" s="601" t="s">
        <v>290</v>
      </c>
      <c r="R538" s="601" t="s">
        <v>1168</v>
      </c>
      <c r="S538" s="637"/>
      <c r="T538" s="601" t="s">
        <v>290</v>
      </c>
      <c r="U538" s="637">
        <v>44710</v>
      </c>
      <c r="V538" s="601" t="s">
        <v>290</v>
      </c>
    </row>
    <row r="539" spans="1:22" ht="14.5">
      <c r="A539" s="601" t="s">
        <v>579</v>
      </c>
      <c r="B539" s="601" t="s">
        <v>693</v>
      </c>
      <c r="C539" s="601" t="s">
        <v>678</v>
      </c>
      <c r="D539" s="601" t="s">
        <v>1366</v>
      </c>
      <c r="E539" s="601" t="s">
        <v>3258</v>
      </c>
      <c r="F539" s="637">
        <v>44691</v>
      </c>
      <c r="G539" s="602">
        <v>-991.76</v>
      </c>
      <c r="H539" s="602">
        <v>-84795.48</v>
      </c>
      <c r="I539" s="601" t="s">
        <v>20</v>
      </c>
      <c r="J539" s="601" t="s">
        <v>3252</v>
      </c>
      <c r="K539" s="601" t="s">
        <v>2109</v>
      </c>
      <c r="L539" s="601" t="s">
        <v>3259</v>
      </c>
      <c r="M539" s="601" t="s">
        <v>3258</v>
      </c>
      <c r="N539" s="601" t="s">
        <v>290</v>
      </c>
      <c r="O539" s="601" t="s">
        <v>290</v>
      </c>
      <c r="P539" s="601" t="s">
        <v>670</v>
      </c>
      <c r="Q539" s="601" t="s">
        <v>290</v>
      </c>
      <c r="R539" s="601" t="s">
        <v>1168</v>
      </c>
      <c r="S539" s="637"/>
      <c r="T539" s="601" t="s">
        <v>290</v>
      </c>
      <c r="U539" s="637">
        <v>44691</v>
      </c>
      <c r="V539" s="601" t="s">
        <v>290</v>
      </c>
    </row>
    <row r="540" spans="1:22" ht="14.5">
      <c r="A540" s="601" t="s">
        <v>579</v>
      </c>
      <c r="B540" s="601" t="s">
        <v>693</v>
      </c>
      <c r="C540" s="601" t="s">
        <v>678</v>
      </c>
      <c r="D540" s="601" t="s">
        <v>1366</v>
      </c>
      <c r="E540" s="601" t="s">
        <v>3260</v>
      </c>
      <c r="F540" s="637">
        <v>44712</v>
      </c>
      <c r="G540" s="602">
        <v>-5462.89</v>
      </c>
      <c r="H540" s="602">
        <v>-481553.75</v>
      </c>
      <c r="I540" s="601" t="s">
        <v>20</v>
      </c>
      <c r="J540" s="601" t="s">
        <v>3252</v>
      </c>
      <c r="K540" s="601" t="s">
        <v>2109</v>
      </c>
      <c r="L540" s="601" t="s">
        <v>3261</v>
      </c>
      <c r="M540" s="601" t="s">
        <v>3260</v>
      </c>
      <c r="N540" s="601" t="s">
        <v>290</v>
      </c>
      <c r="O540" s="601" t="s">
        <v>290</v>
      </c>
      <c r="P540" s="601" t="s">
        <v>670</v>
      </c>
      <c r="Q540" s="601" t="s">
        <v>290</v>
      </c>
      <c r="R540" s="601" t="s">
        <v>1168</v>
      </c>
      <c r="S540" s="637"/>
      <c r="T540" s="601" t="s">
        <v>290</v>
      </c>
      <c r="U540" s="637">
        <v>44712</v>
      </c>
      <c r="V540" s="601" t="s">
        <v>290</v>
      </c>
    </row>
    <row r="541" spans="1:22" ht="14.5">
      <c r="A541" s="601" t="s">
        <v>579</v>
      </c>
      <c r="B541" s="601" t="s">
        <v>693</v>
      </c>
      <c r="C541" s="601" t="s">
        <v>678</v>
      </c>
      <c r="D541" s="601" t="s">
        <v>1366</v>
      </c>
      <c r="E541" s="601" t="s">
        <v>3264</v>
      </c>
      <c r="F541" s="637">
        <v>44707</v>
      </c>
      <c r="G541" s="602">
        <v>-57.02</v>
      </c>
      <c r="H541" s="602">
        <v>-4875.21</v>
      </c>
      <c r="I541" s="601" t="s">
        <v>20</v>
      </c>
      <c r="J541" s="601" t="s">
        <v>3252</v>
      </c>
      <c r="K541" s="601" t="s">
        <v>3229</v>
      </c>
      <c r="L541" s="601" t="s">
        <v>3265</v>
      </c>
      <c r="M541" s="601" t="s">
        <v>3264</v>
      </c>
      <c r="N541" s="601" t="s">
        <v>290</v>
      </c>
      <c r="O541" s="601" t="s">
        <v>290</v>
      </c>
      <c r="P541" s="601" t="s">
        <v>670</v>
      </c>
      <c r="Q541" s="601" t="s">
        <v>290</v>
      </c>
      <c r="R541" s="601" t="s">
        <v>1168</v>
      </c>
      <c r="S541" s="637"/>
      <c r="T541" s="601" t="s">
        <v>290</v>
      </c>
      <c r="U541" s="637">
        <v>44707</v>
      </c>
      <c r="V541" s="601" t="s">
        <v>290</v>
      </c>
    </row>
    <row r="542" spans="1:22" ht="14.5">
      <c r="A542" s="601" t="s">
        <v>579</v>
      </c>
      <c r="B542" s="601" t="s">
        <v>693</v>
      </c>
      <c r="C542" s="601" t="s">
        <v>678</v>
      </c>
      <c r="D542" s="601" t="s">
        <v>1366</v>
      </c>
      <c r="E542" s="601" t="s">
        <v>2140</v>
      </c>
      <c r="F542" s="637">
        <v>44675</v>
      </c>
      <c r="G542" s="602">
        <v>-1209.19</v>
      </c>
      <c r="H542" s="602">
        <v>-103083.45</v>
      </c>
      <c r="I542" s="601" t="s">
        <v>20</v>
      </c>
      <c r="J542" s="601" t="s">
        <v>1471</v>
      </c>
      <c r="K542" s="601" t="s">
        <v>2141</v>
      </c>
      <c r="L542" s="601" t="s">
        <v>2142</v>
      </c>
      <c r="M542" s="601" t="s">
        <v>2140</v>
      </c>
      <c r="N542" s="601" t="s">
        <v>290</v>
      </c>
      <c r="O542" s="601" t="s">
        <v>290</v>
      </c>
      <c r="P542" s="601" t="s">
        <v>1401</v>
      </c>
      <c r="Q542" s="601" t="s">
        <v>290</v>
      </c>
      <c r="R542" s="601" t="s">
        <v>1168</v>
      </c>
      <c r="S542" s="637"/>
      <c r="T542" s="601" t="s">
        <v>290</v>
      </c>
      <c r="U542" s="637">
        <v>44657</v>
      </c>
      <c r="V542" s="601" t="s">
        <v>290</v>
      </c>
    </row>
    <row r="543" spans="1:22" ht="14.5">
      <c r="A543" s="601" t="s">
        <v>579</v>
      </c>
      <c r="B543" s="601" t="s">
        <v>693</v>
      </c>
      <c r="C543" s="601" t="s">
        <v>678</v>
      </c>
      <c r="D543" s="601" t="s">
        <v>1366</v>
      </c>
      <c r="E543" s="601" t="s">
        <v>3266</v>
      </c>
      <c r="F543" s="637">
        <v>44733</v>
      </c>
      <c r="G543" s="602">
        <v>-1193.3599999999999</v>
      </c>
      <c r="H543" s="602">
        <v>-105194.68</v>
      </c>
      <c r="I543" s="601" t="s">
        <v>20</v>
      </c>
      <c r="J543" s="601" t="s">
        <v>2143</v>
      </c>
      <c r="K543" s="601" t="s">
        <v>3267</v>
      </c>
      <c r="L543" s="601" t="s">
        <v>3267</v>
      </c>
      <c r="M543" s="601" t="s">
        <v>3266</v>
      </c>
      <c r="N543" s="601" t="s">
        <v>290</v>
      </c>
      <c r="O543" s="601" t="s">
        <v>290</v>
      </c>
      <c r="P543" s="601" t="s">
        <v>1401</v>
      </c>
      <c r="Q543" s="601" t="s">
        <v>290</v>
      </c>
      <c r="R543" s="601" t="s">
        <v>1168</v>
      </c>
      <c r="S543" s="637"/>
      <c r="T543" s="601" t="s">
        <v>290</v>
      </c>
      <c r="U543" s="637">
        <v>44705</v>
      </c>
      <c r="V543" s="601" t="s">
        <v>290</v>
      </c>
    </row>
    <row r="544" spans="1:22" ht="14.5">
      <c r="A544" s="601" t="s">
        <v>579</v>
      </c>
      <c r="B544" s="601" t="s">
        <v>1392</v>
      </c>
      <c r="C544" s="601" t="s">
        <v>678</v>
      </c>
      <c r="D544" s="601" t="s">
        <v>1366</v>
      </c>
      <c r="E544" s="601" t="s">
        <v>3268</v>
      </c>
      <c r="F544" s="637">
        <v>44705</v>
      </c>
      <c r="G544" s="602">
        <v>-1211.21</v>
      </c>
      <c r="H544" s="602">
        <v>-103558.46</v>
      </c>
      <c r="I544" s="601" t="s">
        <v>20</v>
      </c>
      <c r="J544" s="601" t="s">
        <v>2143</v>
      </c>
      <c r="K544" s="601" t="s">
        <v>3269</v>
      </c>
      <c r="L544" s="601" t="s">
        <v>3269</v>
      </c>
      <c r="M544" s="601" t="s">
        <v>3268</v>
      </c>
      <c r="N544" s="601" t="s">
        <v>290</v>
      </c>
      <c r="O544" s="601" t="s">
        <v>290</v>
      </c>
      <c r="P544" s="601" t="s">
        <v>1401</v>
      </c>
      <c r="Q544" s="601" t="s">
        <v>290</v>
      </c>
      <c r="R544" s="601" t="s">
        <v>1168</v>
      </c>
      <c r="S544" s="637"/>
      <c r="T544" s="601" t="s">
        <v>290</v>
      </c>
      <c r="U544" s="637">
        <v>44676</v>
      </c>
      <c r="V544" s="601" t="s">
        <v>290</v>
      </c>
    </row>
    <row r="545" spans="1:22" ht="14.5">
      <c r="A545" s="601" t="s">
        <v>579</v>
      </c>
      <c r="B545" s="601" t="s">
        <v>693</v>
      </c>
      <c r="C545" s="601" t="s">
        <v>678</v>
      </c>
      <c r="D545" s="601" t="s">
        <v>1366</v>
      </c>
      <c r="E545" s="601" t="s">
        <v>3273</v>
      </c>
      <c r="F545" s="637">
        <v>44728</v>
      </c>
      <c r="G545" s="602">
        <v>-1080.69</v>
      </c>
      <c r="H545" s="602">
        <v>-95262.82</v>
      </c>
      <c r="I545" s="601" t="s">
        <v>20</v>
      </c>
      <c r="J545" s="601" t="s">
        <v>2143</v>
      </c>
      <c r="K545" s="601" t="s">
        <v>3274</v>
      </c>
      <c r="L545" s="601" t="s">
        <v>3275</v>
      </c>
      <c r="M545" s="601" t="s">
        <v>3273</v>
      </c>
      <c r="N545" s="601" t="s">
        <v>290</v>
      </c>
      <c r="O545" s="601" t="s">
        <v>290</v>
      </c>
      <c r="P545" s="601" t="s">
        <v>1401</v>
      </c>
      <c r="Q545" s="601" t="s">
        <v>290</v>
      </c>
      <c r="R545" s="601" t="s">
        <v>1168</v>
      </c>
      <c r="S545" s="637"/>
      <c r="T545" s="601" t="s">
        <v>290</v>
      </c>
      <c r="U545" s="637">
        <v>44705</v>
      </c>
      <c r="V545" s="601" t="s">
        <v>290</v>
      </c>
    </row>
    <row r="546" spans="1:22" ht="14.5">
      <c r="A546" s="601" t="s">
        <v>579</v>
      </c>
      <c r="B546" s="601" t="s">
        <v>693</v>
      </c>
      <c r="C546" s="601" t="s">
        <v>678</v>
      </c>
      <c r="D546" s="601" t="s">
        <v>1366</v>
      </c>
      <c r="E546" s="601" t="s">
        <v>3279</v>
      </c>
      <c r="F546" s="637">
        <v>44728</v>
      </c>
      <c r="G546" s="602">
        <v>-1781.91</v>
      </c>
      <c r="H546" s="602">
        <v>-157075.37</v>
      </c>
      <c r="I546" s="601" t="s">
        <v>20</v>
      </c>
      <c r="J546" s="601" t="s">
        <v>2143</v>
      </c>
      <c r="K546" s="601" t="s">
        <v>3280</v>
      </c>
      <c r="L546" s="601" t="s">
        <v>3281</v>
      </c>
      <c r="M546" s="601" t="s">
        <v>3279</v>
      </c>
      <c r="N546" s="601" t="s">
        <v>290</v>
      </c>
      <c r="O546" s="601" t="s">
        <v>290</v>
      </c>
      <c r="P546" s="601" t="s">
        <v>1401</v>
      </c>
      <c r="Q546" s="601" t="s">
        <v>290</v>
      </c>
      <c r="R546" s="601" t="s">
        <v>1168</v>
      </c>
      <c r="S546" s="637"/>
      <c r="T546" s="601" t="s">
        <v>290</v>
      </c>
      <c r="U546" s="637">
        <v>44712</v>
      </c>
      <c r="V546" s="601" t="s">
        <v>290</v>
      </c>
    </row>
    <row r="547" spans="1:22" ht="14.5">
      <c r="A547" s="601" t="s">
        <v>579</v>
      </c>
      <c r="B547" s="601" t="s">
        <v>693</v>
      </c>
      <c r="C547" s="601" t="s">
        <v>678</v>
      </c>
      <c r="D547" s="601" t="s">
        <v>1366</v>
      </c>
      <c r="E547" s="601" t="s">
        <v>3270</v>
      </c>
      <c r="F547" s="637">
        <v>44728</v>
      </c>
      <c r="G547" s="602">
        <v>-23537.21</v>
      </c>
      <c r="H547" s="602">
        <v>-2074805.06</v>
      </c>
      <c r="I547" s="601" t="s">
        <v>20</v>
      </c>
      <c r="J547" s="601" t="s">
        <v>2143</v>
      </c>
      <c r="K547" s="601" t="s">
        <v>3271</v>
      </c>
      <c r="L547" s="601" t="s">
        <v>3272</v>
      </c>
      <c r="M547" s="601" t="s">
        <v>3270</v>
      </c>
      <c r="N547" s="601" t="s">
        <v>290</v>
      </c>
      <c r="O547" s="601" t="s">
        <v>290</v>
      </c>
      <c r="P547" s="601" t="s">
        <v>1401</v>
      </c>
      <c r="Q547" s="601" t="s">
        <v>290</v>
      </c>
      <c r="R547" s="601" t="s">
        <v>1168</v>
      </c>
      <c r="S547" s="637"/>
      <c r="T547" s="601" t="s">
        <v>290</v>
      </c>
      <c r="U547" s="637">
        <v>44674</v>
      </c>
      <c r="V547" s="601" t="s">
        <v>290</v>
      </c>
    </row>
    <row r="548" spans="1:22" ht="14.5">
      <c r="A548" s="601" t="s">
        <v>579</v>
      </c>
      <c r="B548" s="601" t="s">
        <v>693</v>
      </c>
      <c r="C548" s="601" t="s">
        <v>678</v>
      </c>
      <c r="D548" s="601" t="s">
        <v>1366</v>
      </c>
      <c r="E548" s="601" t="s">
        <v>3276</v>
      </c>
      <c r="F548" s="637">
        <v>44728</v>
      </c>
      <c r="G548" s="602">
        <v>-811.08</v>
      </c>
      <c r="H548" s="602">
        <v>-71496.7</v>
      </c>
      <c r="I548" s="601" t="s">
        <v>20</v>
      </c>
      <c r="J548" s="601" t="s">
        <v>2143</v>
      </c>
      <c r="K548" s="601" t="s">
        <v>3277</v>
      </c>
      <c r="L548" s="601" t="s">
        <v>3278</v>
      </c>
      <c r="M548" s="601" t="s">
        <v>3276</v>
      </c>
      <c r="N548" s="601" t="s">
        <v>290</v>
      </c>
      <c r="O548" s="601" t="s">
        <v>290</v>
      </c>
      <c r="P548" s="601" t="s">
        <v>1401</v>
      </c>
      <c r="Q548" s="601" t="s">
        <v>290</v>
      </c>
      <c r="R548" s="601" t="s">
        <v>1168</v>
      </c>
      <c r="S548" s="637"/>
      <c r="T548" s="601" t="s">
        <v>290</v>
      </c>
      <c r="U548" s="637">
        <v>44712</v>
      </c>
      <c r="V548" s="601" t="s">
        <v>290</v>
      </c>
    </row>
    <row r="549" spans="1:22" ht="14.5">
      <c r="A549" s="601" t="s">
        <v>579</v>
      </c>
      <c r="B549" s="601" t="s">
        <v>693</v>
      </c>
      <c r="C549" s="601" t="s">
        <v>678</v>
      </c>
      <c r="D549" s="601" t="s">
        <v>1366</v>
      </c>
      <c r="E549" s="601" t="s">
        <v>3291</v>
      </c>
      <c r="F549" s="637">
        <v>44702</v>
      </c>
      <c r="G549" s="602">
        <v>-1098.1600000000001</v>
      </c>
      <c r="H549" s="602">
        <v>-93892.68</v>
      </c>
      <c r="I549" s="601" t="s">
        <v>20</v>
      </c>
      <c r="J549" s="601" t="s">
        <v>2143</v>
      </c>
      <c r="K549" s="601" t="s">
        <v>3292</v>
      </c>
      <c r="L549" s="601" t="s">
        <v>3293</v>
      </c>
      <c r="M549" s="601" t="s">
        <v>3291</v>
      </c>
      <c r="N549" s="601" t="s">
        <v>290</v>
      </c>
      <c r="O549" s="601" t="s">
        <v>290</v>
      </c>
      <c r="P549" s="601" t="s">
        <v>1401</v>
      </c>
      <c r="Q549" s="601" t="s">
        <v>290</v>
      </c>
      <c r="R549" s="601" t="s">
        <v>1168</v>
      </c>
      <c r="S549" s="637"/>
      <c r="T549" s="601" t="s">
        <v>290</v>
      </c>
      <c r="U549" s="637">
        <v>44676</v>
      </c>
      <c r="V549" s="601" t="s">
        <v>290</v>
      </c>
    </row>
    <row r="550" spans="1:22" ht="14.5">
      <c r="A550" s="601" t="s">
        <v>579</v>
      </c>
      <c r="B550" s="601" t="s">
        <v>693</v>
      </c>
      <c r="C550" s="601" t="s">
        <v>678</v>
      </c>
      <c r="D550" s="601" t="s">
        <v>1366</v>
      </c>
      <c r="E550" s="601" t="s">
        <v>3288</v>
      </c>
      <c r="F550" s="637">
        <v>44702</v>
      </c>
      <c r="G550" s="602">
        <v>-435.97</v>
      </c>
      <c r="H550" s="602">
        <v>-37275.440000000002</v>
      </c>
      <c r="I550" s="601" t="s">
        <v>20</v>
      </c>
      <c r="J550" s="601" t="s">
        <v>2143</v>
      </c>
      <c r="K550" s="601" t="s">
        <v>3289</v>
      </c>
      <c r="L550" s="601" t="s">
        <v>3290</v>
      </c>
      <c r="M550" s="601" t="s">
        <v>3288</v>
      </c>
      <c r="N550" s="601" t="s">
        <v>290</v>
      </c>
      <c r="O550" s="601" t="s">
        <v>290</v>
      </c>
      <c r="P550" s="601" t="s">
        <v>1401</v>
      </c>
      <c r="Q550" s="601" t="s">
        <v>290</v>
      </c>
      <c r="R550" s="601" t="s">
        <v>1168</v>
      </c>
      <c r="S550" s="637"/>
      <c r="T550" s="601" t="s">
        <v>290</v>
      </c>
      <c r="U550" s="637">
        <v>44675</v>
      </c>
      <c r="V550" s="601" t="s">
        <v>290</v>
      </c>
    </row>
    <row r="551" spans="1:22" ht="14.5">
      <c r="A551" s="601" t="s">
        <v>579</v>
      </c>
      <c r="B551" s="601" t="s">
        <v>693</v>
      </c>
      <c r="C551" s="601" t="s">
        <v>678</v>
      </c>
      <c r="D551" s="601" t="s">
        <v>1366</v>
      </c>
      <c r="E551" s="601" t="s">
        <v>3282</v>
      </c>
      <c r="F551" s="637">
        <v>44702</v>
      </c>
      <c r="G551" s="602">
        <v>-4087.96</v>
      </c>
      <c r="H551" s="602">
        <v>-349520.58</v>
      </c>
      <c r="I551" s="601" t="s">
        <v>20</v>
      </c>
      <c r="J551" s="601" t="s">
        <v>2143</v>
      </c>
      <c r="K551" s="601" t="s">
        <v>3283</v>
      </c>
      <c r="L551" s="601" t="s">
        <v>3284</v>
      </c>
      <c r="M551" s="601" t="s">
        <v>3282</v>
      </c>
      <c r="N551" s="601" t="s">
        <v>290</v>
      </c>
      <c r="O551" s="601" t="s">
        <v>290</v>
      </c>
      <c r="P551" s="601" t="s">
        <v>1401</v>
      </c>
      <c r="Q551" s="601" t="s">
        <v>290</v>
      </c>
      <c r="R551" s="601" t="s">
        <v>1168</v>
      </c>
      <c r="S551" s="637"/>
      <c r="T551" s="601" t="s">
        <v>290</v>
      </c>
      <c r="U551" s="637">
        <v>44670</v>
      </c>
      <c r="V551" s="601" t="s">
        <v>290</v>
      </c>
    </row>
    <row r="552" spans="1:22" ht="14.5">
      <c r="A552" s="601" t="s">
        <v>579</v>
      </c>
      <c r="B552" s="601" t="s">
        <v>1163</v>
      </c>
      <c r="C552" s="601" t="s">
        <v>678</v>
      </c>
      <c r="D552" s="601" t="s">
        <v>1366</v>
      </c>
      <c r="E552" s="601" t="s">
        <v>3294</v>
      </c>
      <c r="F552" s="637">
        <v>44725</v>
      </c>
      <c r="G552" s="602">
        <v>-17680.900000000001</v>
      </c>
      <c r="H552" s="602">
        <v>-1558571.34</v>
      </c>
      <c r="I552" s="601" t="s">
        <v>20</v>
      </c>
      <c r="J552" s="601" t="s">
        <v>2143</v>
      </c>
      <c r="K552" s="601" t="s">
        <v>3295</v>
      </c>
      <c r="L552" s="601" t="s">
        <v>3296</v>
      </c>
      <c r="M552" s="601" t="s">
        <v>3294</v>
      </c>
      <c r="N552" s="601" t="s">
        <v>290</v>
      </c>
      <c r="O552" s="601" t="s">
        <v>290</v>
      </c>
      <c r="P552" s="601" t="s">
        <v>1401</v>
      </c>
      <c r="Q552" s="601" t="s">
        <v>290</v>
      </c>
      <c r="R552" s="601" t="s">
        <v>1168</v>
      </c>
      <c r="S552" s="637"/>
      <c r="T552" s="601" t="s">
        <v>290</v>
      </c>
      <c r="U552" s="637">
        <v>44679</v>
      </c>
      <c r="V552" s="601" t="s">
        <v>290</v>
      </c>
    </row>
    <row r="553" spans="1:22" ht="14.5">
      <c r="A553" s="601" t="s">
        <v>579</v>
      </c>
      <c r="B553" s="601" t="s">
        <v>1163</v>
      </c>
      <c r="C553" s="601" t="s">
        <v>678</v>
      </c>
      <c r="D553" s="601" t="s">
        <v>1366</v>
      </c>
      <c r="E553" s="601" t="s">
        <v>3297</v>
      </c>
      <c r="F553" s="637">
        <v>44725</v>
      </c>
      <c r="G553" s="602">
        <v>-877.83</v>
      </c>
      <c r="H553" s="602">
        <v>-77380.710000000006</v>
      </c>
      <c r="I553" s="601" t="s">
        <v>20</v>
      </c>
      <c r="J553" s="601" t="s">
        <v>2143</v>
      </c>
      <c r="K553" s="601" t="s">
        <v>3298</v>
      </c>
      <c r="L553" s="601" t="s">
        <v>3299</v>
      </c>
      <c r="M553" s="601" t="s">
        <v>3297</v>
      </c>
      <c r="N553" s="601" t="s">
        <v>290</v>
      </c>
      <c r="O553" s="601" t="s">
        <v>290</v>
      </c>
      <c r="P553" s="601" t="s">
        <v>1401</v>
      </c>
      <c r="Q553" s="601" t="s">
        <v>290</v>
      </c>
      <c r="R553" s="601" t="s">
        <v>1168</v>
      </c>
      <c r="S553" s="637"/>
      <c r="T553" s="601" t="s">
        <v>290</v>
      </c>
      <c r="U553" s="637">
        <v>44696</v>
      </c>
      <c r="V553" s="601" t="s">
        <v>290</v>
      </c>
    </row>
    <row r="554" spans="1:22" ht="14.5">
      <c r="A554" s="601" t="s">
        <v>579</v>
      </c>
      <c r="B554" s="601" t="s">
        <v>1163</v>
      </c>
      <c r="C554" s="601" t="s">
        <v>678</v>
      </c>
      <c r="D554" s="601" t="s">
        <v>1366</v>
      </c>
      <c r="E554" s="601" t="s">
        <v>3285</v>
      </c>
      <c r="F554" s="637">
        <v>44725</v>
      </c>
      <c r="G554" s="602">
        <v>-515.49</v>
      </c>
      <c r="H554" s="602">
        <v>-45440.44</v>
      </c>
      <c r="I554" s="601" t="s">
        <v>20</v>
      </c>
      <c r="J554" s="601" t="s">
        <v>2143</v>
      </c>
      <c r="K554" s="601" t="s">
        <v>3286</v>
      </c>
      <c r="L554" s="601" t="s">
        <v>3287</v>
      </c>
      <c r="M554" s="601" t="s">
        <v>3285</v>
      </c>
      <c r="N554" s="601" t="s">
        <v>290</v>
      </c>
      <c r="O554" s="601" t="s">
        <v>290</v>
      </c>
      <c r="P554" s="601" t="s">
        <v>1401</v>
      </c>
      <c r="Q554" s="601" t="s">
        <v>290</v>
      </c>
      <c r="R554" s="601" t="s">
        <v>1168</v>
      </c>
      <c r="S554" s="637"/>
      <c r="T554" s="601" t="s">
        <v>290</v>
      </c>
      <c r="U554" s="637">
        <v>44689</v>
      </c>
      <c r="V554" s="601" t="s">
        <v>290</v>
      </c>
    </row>
    <row r="555" spans="1:22" ht="14.5">
      <c r="A555" s="601" t="s">
        <v>579</v>
      </c>
      <c r="B555" s="601" t="s">
        <v>1163</v>
      </c>
      <c r="C555" s="601" t="s">
        <v>678</v>
      </c>
      <c r="D555" s="601" t="s">
        <v>1366</v>
      </c>
      <c r="E555" s="601" t="s">
        <v>3300</v>
      </c>
      <c r="F555" s="637">
        <v>44725</v>
      </c>
      <c r="G555" s="602">
        <v>-6071.97</v>
      </c>
      <c r="H555" s="602">
        <v>-535244.16</v>
      </c>
      <c r="I555" s="601" t="s">
        <v>20</v>
      </c>
      <c r="J555" s="601" t="s">
        <v>2143</v>
      </c>
      <c r="K555" s="601" t="s">
        <v>3301</v>
      </c>
      <c r="L555" s="601" t="s">
        <v>3302</v>
      </c>
      <c r="M555" s="601" t="s">
        <v>3300</v>
      </c>
      <c r="N555" s="601" t="s">
        <v>290</v>
      </c>
      <c r="O555" s="601" t="s">
        <v>290</v>
      </c>
      <c r="P555" s="601" t="s">
        <v>1401</v>
      </c>
      <c r="Q555" s="601" t="s">
        <v>290</v>
      </c>
      <c r="R555" s="601" t="s">
        <v>1168</v>
      </c>
      <c r="S555" s="637"/>
      <c r="T555" s="601" t="s">
        <v>290</v>
      </c>
      <c r="U555" s="637">
        <v>44704</v>
      </c>
      <c r="V555" s="601" t="s">
        <v>290</v>
      </c>
    </row>
    <row r="556" spans="1:22" ht="14.5">
      <c r="A556" s="601" t="s">
        <v>579</v>
      </c>
      <c r="B556" s="601" t="s">
        <v>693</v>
      </c>
      <c r="C556" s="601" t="s">
        <v>678</v>
      </c>
      <c r="D556" s="601" t="s">
        <v>1366</v>
      </c>
      <c r="E556" s="601" t="s">
        <v>2144</v>
      </c>
      <c r="F556" s="637">
        <v>44664</v>
      </c>
      <c r="G556" s="602">
        <v>-3055.27</v>
      </c>
      <c r="H556" s="602">
        <v>-260461.77</v>
      </c>
      <c r="I556" s="601" t="s">
        <v>20</v>
      </c>
      <c r="J556" s="601" t="s">
        <v>2143</v>
      </c>
      <c r="K556" s="601" t="s">
        <v>2145</v>
      </c>
      <c r="L556" s="601" t="s">
        <v>2146</v>
      </c>
      <c r="M556" s="601" t="s">
        <v>2144</v>
      </c>
      <c r="N556" s="601" t="s">
        <v>290</v>
      </c>
      <c r="O556" s="601" t="s">
        <v>290</v>
      </c>
      <c r="P556" s="601" t="s">
        <v>1401</v>
      </c>
      <c r="Q556" s="601" t="s">
        <v>290</v>
      </c>
      <c r="R556" s="601" t="s">
        <v>1168</v>
      </c>
      <c r="S556" s="637">
        <v>44745</v>
      </c>
      <c r="T556" s="601" t="s">
        <v>3867</v>
      </c>
      <c r="U556" s="637">
        <v>44651</v>
      </c>
      <c r="V556" s="601" t="s">
        <v>290</v>
      </c>
    </row>
    <row r="557" spans="1:22" ht="14.5">
      <c r="A557" s="601" t="s">
        <v>579</v>
      </c>
      <c r="B557" s="601" t="s">
        <v>693</v>
      </c>
      <c r="C557" s="601" t="s">
        <v>678</v>
      </c>
      <c r="D557" s="601" t="s">
        <v>1366</v>
      </c>
      <c r="E557" s="601" t="s">
        <v>2150</v>
      </c>
      <c r="F557" s="637">
        <v>44681</v>
      </c>
      <c r="G557" s="602">
        <v>-23875.75</v>
      </c>
      <c r="H557" s="602">
        <v>-2035407.69</v>
      </c>
      <c r="I557" s="601" t="s">
        <v>20</v>
      </c>
      <c r="J557" s="601" t="s">
        <v>2143</v>
      </c>
      <c r="K557" s="601" t="s">
        <v>2151</v>
      </c>
      <c r="L557" s="601" t="s">
        <v>2152</v>
      </c>
      <c r="M557" s="601" t="s">
        <v>2150</v>
      </c>
      <c r="N557" s="601" t="s">
        <v>290</v>
      </c>
      <c r="O557" s="601" t="s">
        <v>290</v>
      </c>
      <c r="P557" s="601" t="s">
        <v>1401</v>
      </c>
      <c r="Q557" s="601" t="s">
        <v>290</v>
      </c>
      <c r="R557" s="601" t="s">
        <v>1168</v>
      </c>
      <c r="S557" s="637">
        <v>44759</v>
      </c>
      <c r="T557" s="601" t="s">
        <v>4035</v>
      </c>
      <c r="U557" s="637">
        <v>44663</v>
      </c>
      <c r="V557" s="601" t="s">
        <v>290</v>
      </c>
    </row>
    <row r="558" spans="1:22" ht="14.5">
      <c r="A558" s="601" t="s">
        <v>579</v>
      </c>
      <c r="B558" s="601" t="s">
        <v>693</v>
      </c>
      <c r="C558" s="601" t="s">
        <v>678</v>
      </c>
      <c r="D558" s="601" t="s">
        <v>1366</v>
      </c>
      <c r="E558" s="601" t="s">
        <v>2147</v>
      </c>
      <c r="F558" s="637">
        <v>44681</v>
      </c>
      <c r="G558" s="602">
        <v>-27236.09</v>
      </c>
      <c r="H558" s="602">
        <v>-2321876.67</v>
      </c>
      <c r="I558" s="601" t="s">
        <v>20</v>
      </c>
      <c r="J558" s="601" t="s">
        <v>2143</v>
      </c>
      <c r="K558" s="601" t="s">
        <v>2148</v>
      </c>
      <c r="L558" s="601" t="s">
        <v>2149</v>
      </c>
      <c r="M558" s="601" t="s">
        <v>2147</v>
      </c>
      <c r="N558" s="601" t="s">
        <v>290</v>
      </c>
      <c r="O558" s="601" t="s">
        <v>290</v>
      </c>
      <c r="P558" s="601" t="s">
        <v>1401</v>
      </c>
      <c r="Q558" s="601" t="s">
        <v>290</v>
      </c>
      <c r="R558" s="601" t="s">
        <v>1168</v>
      </c>
      <c r="S558" s="637">
        <v>44759</v>
      </c>
      <c r="T558" s="601" t="s">
        <v>4036</v>
      </c>
      <c r="U558" s="637">
        <v>44656</v>
      </c>
      <c r="V558" s="601" t="s">
        <v>290</v>
      </c>
    </row>
    <row r="559" spans="1:22" ht="14.5">
      <c r="A559" s="601" t="s">
        <v>579</v>
      </c>
      <c r="B559" s="601" t="s">
        <v>693</v>
      </c>
      <c r="C559" s="601" t="s">
        <v>678</v>
      </c>
      <c r="D559" s="601" t="s">
        <v>1366</v>
      </c>
      <c r="E559" s="601" t="s">
        <v>2153</v>
      </c>
      <c r="F559" s="637">
        <v>44681</v>
      </c>
      <c r="G559" s="602">
        <v>-2911.77</v>
      </c>
      <c r="H559" s="602">
        <v>-248228.39</v>
      </c>
      <c r="I559" s="601" t="s">
        <v>20</v>
      </c>
      <c r="J559" s="601" t="s">
        <v>2143</v>
      </c>
      <c r="K559" s="601" t="s">
        <v>2154</v>
      </c>
      <c r="L559" s="601" t="s">
        <v>2155</v>
      </c>
      <c r="M559" s="601" t="s">
        <v>2153</v>
      </c>
      <c r="N559" s="601" t="s">
        <v>290</v>
      </c>
      <c r="O559" s="601" t="s">
        <v>290</v>
      </c>
      <c r="P559" s="601" t="s">
        <v>1401</v>
      </c>
      <c r="Q559" s="601" t="s">
        <v>290</v>
      </c>
      <c r="R559" s="601" t="s">
        <v>1168</v>
      </c>
      <c r="S559" s="637">
        <v>44759</v>
      </c>
      <c r="T559" s="601" t="s">
        <v>4037</v>
      </c>
      <c r="U559" s="637">
        <v>44663</v>
      </c>
      <c r="V559" s="601" t="s">
        <v>290</v>
      </c>
    </row>
    <row r="560" spans="1:22" ht="14.5">
      <c r="A560" s="601" t="s">
        <v>579</v>
      </c>
      <c r="B560" s="601" t="s">
        <v>693</v>
      </c>
      <c r="C560" s="601" t="s">
        <v>678</v>
      </c>
      <c r="D560" s="601" t="s">
        <v>1366</v>
      </c>
      <c r="E560" s="601" t="s">
        <v>3303</v>
      </c>
      <c r="F560" s="637">
        <v>44710</v>
      </c>
      <c r="G560" s="602">
        <v>-359</v>
      </c>
      <c r="H560" s="602">
        <v>-30694.5</v>
      </c>
      <c r="I560" s="601" t="s">
        <v>20</v>
      </c>
      <c r="J560" s="601" t="s">
        <v>3304</v>
      </c>
      <c r="K560" s="601" t="s">
        <v>3305</v>
      </c>
      <c r="L560" s="601" t="s">
        <v>3306</v>
      </c>
      <c r="M560" s="601" t="s">
        <v>3303</v>
      </c>
      <c r="N560" s="601" t="s">
        <v>290</v>
      </c>
      <c r="O560" s="601" t="s">
        <v>290</v>
      </c>
      <c r="P560" s="601" t="s">
        <v>1401</v>
      </c>
      <c r="Q560" s="601" t="s">
        <v>290</v>
      </c>
      <c r="R560" s="601" t="s">
        <v>1168</v>
      </c>
      <c r="S560" s="637"/>
      <c r="T560" s="601" t="s">
        <v>290</v>
      </c>
      <c r="U560" s="637">
        <v>44679</v>
      </c>
      <c r="V560" s="601" t="s">
        <v>290</v>
      </c>
    </row>
    <row r="561" spans="1:22" ht="14.5">
      <c r="A561" s="601" t="s">
        <v>579</v>
      </c>
      <c r="B561" s="601" t="s">
        <v>693</v>
      </c>
      <c r="C561" s="601" t="s">
        <v>678</v>
      </c>
      <c r="D561" s="601" t="s">
        <v>1366</v>
      </c>
      <c r="E561" s="601" t="s">
        <v>2156</v>
      </c>
      <c r="F561" s="637">
        <v>44681</v>
      </c>
      <c r="G561" s="602">
        <v>-1169.28</v>
      </c>
      <c r="H561" s="602">
        <v>-99681.12</v>
      </c>
      <c r="I561" s="601" t="s">
        <v>20</v>
      </c>
      <c r="J561" s="601" t="s">
        <v>2157</v>
      </c>
      <c r="K561" s="601" t="s">
        <v>2158</v>
      </c>
      <c r="L561" s="601" t="s">
        <v>2158</v>
      </c>
      <c r="M561" s="601" t="s">
        <v>2156</v>
      </c>
      <c r="N561" s="601" t="s">
        <v>290</v>
      </c>
      <c r="O561" s="601" t="s">
        <v>290</v>
      </c>
      <c r="P561" s="601" t="s">
        <v>2159</v>
      </c>
      <c r="Q561" s="601" t="s">
        <v>290</v>
      </c>
      <c r="R561" s="601" t="s">
        <v>1168</v>
      </c>
      <c r="S561" s="637"/>
      <c r="T561" s="601" t="s">
        <v>290</v>
      </c>
      <c r="U561" s="637">
        <v>44678</v>
      </c>
      <c r="V561" s="601" t="s">
        <v>290</v>
      </c>
    </row>
    <row r="562" spans="1:22" ht="14.5">
      <c r="A562" s="601" t="s">
        <v>579</v>
      </c>
      <c r="B562" s="601" t="s">
        <v>1163</v>
      </c>
      <c r="C562" s="601" t="s">
        <v>678</v>
      </c>
      <c r="D562" s="601" t="s">
        <v>1366</v>
      </c>
      <c r="E562" s="601" t="s">
        <v>3307</v>
      </c>
      <c r="F562" s="637">
        <v>44741</v>
      </c>
      <c r="G562" s="602">
        <v>-18072.3</v>
      </c>
      <c r="H562" s="602">
        <v>-1593073.25</v>
      </c>
      <c r="I562" s="601" t="s">
        <v>20</v>
      </c>
      <c r="J562" s="601" t="s">
        <v>3308</v>
      </c>
      <c r="K562" s="601" t="s">
        <v>3309</v>
      </c>
      <c r="L562" s="601" t="s">
        <v>3310</v>
      </c>
      <c r="M562" s="601" t="s">
        <v>3307</v>
      </c>
      <c r="N562" s="601" t="s">
        <v>290</v>
      </c>
      <c r="O562" s="601" t="s">
        <v>290</v>
      </c>
      <c r="P562" s="601" t="s">
        <v>3311</v>
      </c>
      <c r="Q562" s="601" t="s">
        <v>290</v>
      </c>
      <c r="R562" s="601" t="s">
        <v>1168</v>
      </c>
      <c r="S562" s="637"/>
      <c r="T562" s="601" t="s">
        <v>290</v>
      </c>
      <c r="U562" s="637">
        <v>44726</v>
      </c>
      <c r="V562" s="601" t="s">
        <v>290</v>
      </c>
    </row>
    <row r="563" spans="1:22" ht="14.5">
      <c r="A563" s="601" t="s">
        <v>579</v>
      </c>
      <c r="B563" s="601" t="s">
        <v>1163</v>
      </c>
      <c r="C563" s="601" t="s">
        <v>678</v>
      </c>
      <c r="D563" s="601" t="s">
        <v>1366</v>
      </c>
      <c r="E563" s="601" t="s">
        <v>3312</v>
      </c>
      <c r="F563" s="637">
        <v>44742</v>
      </c>
      <c r="G563" s="602">
        <v>-10104.15</v>
      </c>
      <c r="H563" s="602">
        <v>-890680.82</v>
      </c>
      <c r="I563" s="601" t="s">
        <v>20</v>
      </c>
      <c r="J563" s="601" t="s">
        <v>3313</v>
      </c>
      <c r="K563" s="601" t="s">
        <v>3314</v>
      </c>
      <c r="L563" s="601" t="s">
        <v>3315</v>
      </c>
      <c r="M563" s="601" t="s">
        <v>3312</v>
      </c>
      <c r="N563" s="601" t="s">
        <v>290</v>
      </c>
      <c r="O563" s="601" t="s">
        <v>290</v>
      </c>
      <c r="P563" s="601" t="s">
        <v>3311</v>
      </c>
      <c r="Q563" s="601" t="s">
        <v>290</v>
      </c>
      <c r="R563" s="601" t="s">
        <v>1168</v>
      </c>
      <c r="S563" s="637"/>
      <c r="T563" s="601" t="s">
        <v>290</v>
      </c>
      <c r="U563" s="637">
        <v>44737</v>
      </c>
      <c r="V563" s="601" t="s">
        <v>290</v>
      </c>
    </row>
    <row r="564" spans="1:22" ht="14.5">
      <c r="A564" s="601" t="s">
        <v>579</v>
      </c>
      <c r="B564" s="601" t="s">
        <v>693</v>
      </c>
      <c r="C564" s="601" t="s">
        <v>676</v>
      </c>
      <c r="D564" s="601" t="s">
        <v>1366</v>
      </c>
      <c r="E564" s="601" t="s">
        <v>3316</v>
      </c>
      <c r="F564" s="637">
        <v>44692</v>
      </c>
      <c r="G564" s="602">
        <v>-198586.5</v>
      </c>
      <c r="H564" s="602">
        <v>-16979145.75</v>
      </c>
      <c r="I564" s="601" t="s">
        <v>20</v>
      </c>
      <c r="J564" s="601" t="s">
        <v>3317</v>
      </c>
      <c r="K564" s="601" t="s">
        <v>2172</v>
      </c>
      <c r="L564" s="601" t="s">
        <v>3318</v>
      </c>
      <c r="M564" s="601" t="s">
        <v>3316</v>
      </c>
      <c r="N564" s="601" t="s">
        <v>290</v>
      </c>
      <c r="O564" s="601" t="s">
        <v>290</v>
      </c>
      <c r="P564" s="601" t="s">
        <v>1386</v>
      </c>
      <c r="Q564" s="601" t="s">
        <v>290</v>
      </c>
      <c r="R564" s="601" t="s">
        <v>1168</v>
      </c>
      <c r="S564" s="637"/>
      <c r="T564" s="601" t="s">
        <v>290</v>
      </c>
      <c r="U564" s="637">
        <v>44692</v>
      </c>
      <c r="V564" s="601" t="s">
        <v>290</v>
      </c>
    </row>
    <row r="565" spans="1:22" ht="14.5">
      <c r="A565" s="601" t="s">
        <v>579</v>
      </c>
      <c r="B565" s="601" t="s">
        <v>693</v>
      </c>
      <c r="C565" s="601" t="s">
        <v>676</v>
      </c>
      <c r="D565" s="601" t="s">
        <v>1366</v>
      </c>
      <c r="E565" s="601" t="s">
        <v>3319</v>
      </c>
      <c r="F565" s="637">
        <v>44705</v>
      </c>
      <c r="G565" s="602">
        <v>-37852.019999999997</v>
      </c>
      <c r="H565" s="602">
        <v>-3236347.71</v>
      </c>
      <c r="I565" s="601" t="s">
        <v>20</v>
      </c>
      <c r="J565" s="601" t="s">
        <v>3317</v>
      </c>
      <c r="K565" s="601" t="s">
        <v>2172</v>
      </c>
      <c r="L565" s="601" t="s">
        <v>3320</v>
      </c>
      <c r="M565" s="601" t="s">
        <v>3319</v>
      </c>
      <c r="N565" s="601" t="s">
        <v>290</v>
      </c>
      <c r="O565" s="601" t="s">
        <v>290</v>
      </c>
      <c r="P565" s="601" t="s">
        <v>1386</v>
      </c>
      <c r="Q565" s="601" t="s">
        <v>290</v>
      </c>
      <c r="R565" s="601" t="s">
        <v>1168</v>
      </c>
      <c r="S565" s="637"/>
      <c r="T565" s="601" t="s">
        <v>290</v>
      </c>
      <c r="U565" s="637">
        <v>44705</v>
      </c>
      <c r="V565" s="601" t="s">
        <v>290</v>
      </c>
    </row>
    <row r="566" spans="1:22" ht="14.5">
      <c r="A566" s="601" t="s">
        <v>579</v>
      </c>
      <c r="B566" s="601" t="s">
        <v>693</v>
      </c>
      <c r="C566" s="601" t="s">
        <v>676</v>
      </c>
      <c r="D566" s="601" t="s">
        <v>1366</v>
      </c>
      <c r="E566" s="601" t="s">
        <v>2160</v>
      </c>
      <c r="F566" s="637">
        <v>44677</v>
      </c>
      <c r="G566" s="602">
        <v>-211206.56</v>
      </c>
      <c r="H566" s="602">
        <v>-18005359.239999998</v>
      </c>
      <c r="I566" s="601" t="s">
        <v>20</v>
      </c>
      <c r="J566" s="601" t="s">
        <v>2161</v>
      </c>
      <c r="K566" s="601" t="s">
        <v>2162</v>
      </c>
      <c r="L566" s="601" t="s">
        <v>2163</v>
      </c>
      <c r="M566" s="601" t="s">
        <v>2160</v>
      </c>
      <c r="N566" s="601" t="s">
        <v>290</v>
      </c>
      <c r="O566" s="601" t="s">
        <v>290</v>
      </c>
      <c r="P566" s="601" t="s">
        <v>1386</v>
      </c>
      <c r="Q566" s="601" t="s">
        <v>290</v>
      </c>
      <c r="R566" s="601" t="s">
        <v>1168</v>
      </c>
      <c r="S566" s="637"/>
      <c r="T566" s="601" t="s">
        <v>290</v>
      </c>
      <c r="U566" s="637">
        <v>44677</v>
      </c>
      <c r="V566" s="601" t="s">
        <v>290</v>
      </c>
    </row>
    <row r="567" spans="1:22" ht="14.5">
      <c r="A567" s="601" t="s">
        <v>579</v>
      </c>
      <c r="B567" s="601" t="s">
        <v>693</v>
      </c>
      <c r="C567" s="601" t="s">
        <v>676</v>
      </c>
      <c r="D567" s="601" t="s">
        <v>1366</v>
      </c>
      <c r="E567" s="601" t="s">
        <v>2164</v>
      </c>
      <c r="F567" s="637">
        <v>44677</v>
      </c>
      <c r="G567" s="602">
        <v>-162459.29999999999</v>
      </c>
      <c r="H567" s="602">
        <v>-13849655.33</v>
      </c>
      <c r="I567" s="601" t="s">
        <v>20</v>
      </c>
      <c r="J567" s="601" t="s">
        <v>2161</v>
      </c>
      <c r="K567" s="601" t="s">
        <v>2162</v>
      </c>
      <c r="L567" s="601" t="s">
        <v>2165</v>
      </c>
      <c r="M567" s="601" t="s">
        <v>2164</v>
      </c>
      <c r="N567" s="601" t="s">
        <v>290</v>
      </c>
      <c r="O567" s="601" t="s">
        <v>290</v>
      </c>
      <c r="P567" s="601" t="s">
        <v>1386</v>
      </c>
      <c r="Q567" s="601" t="s">
        <v>290</v>
      </c>
      <c r="R567" s="601" t="s">
        <v>1168</v>
      </c>
      <c r="S567" s="637"/>
      <c r="T567" s="601" t="s">
        <v>290</v>
      </c>
      <c r="U567" s="637">
        <v>44677</v>
      </c>
      <c r="V567" s="601" t="s">
        <v>290</v>
      </c>
    </row>
    <row r="568" spans="1:22" ht="14.5">
      <c r="A568" s="601" t="s">
        <v>579</v>
      </c>
      <c r="B568" s="601" t="s">
        <v>693</v>
      </c>
      <c r="C568" s="601" t="s">
        <v>676</v>
      </c>
      <c r="D568" s="601" t="s">
        <v>1366</v>
      </c>
      <c r="E568" s="601" t="s">
        <v>3321</v>
      </c>
      <c r="F568" s="637">
        <v>44692</v>
      </c>
      <c r="G568" s="602">
        <v>-2675.65</v>
      </c>
      <c r="H568" s="602">
        <v>-228768.08</v>
      </c>
      <c r="I568" s="601" t="s">
        <v>20</v>
      </c>
      <c r="J568" s="601" t="s">
        <v>2161</v>
      </c>
      <c r="K568" s="601" t="s">
        <v>2162</v>
      </c>
      <c r="L568" s="601" t="s">
        <v>3322</v>
      </c>
      <c r="M568" s="601" t="s">
        <v>3321</v>
      </c>
      <c r="N568" s="601" t="s">
        <v>290</v>
      </c>
      <c r="O568" s="601" t="s">
        <v>290</v>
      </c>
      <c r="P568" s="601" t="s">
        <v>1386</v>
      </c>
      <c r="Q568" s="601" t="s">
        <v>290</v>
      </c>
      <c r="R568" s="601" t="s">
        <v>1168</v>
      </c>
      <c r="S568" s="637"/>
      <c r="T568" s="601" t="s">
        <v>290</v>
      </c>
      <c r="U568" s="637">
        <v>44692</v>
      </c>
      <c r="V568" s="601" t="s">
        <v>290</v>
      </c>
    </row>
    <row r="569" spans="1:22" ht="14.5">
      <c r="A569" s="601" t="s">
        <v>579</v>
      </c>
      <c r="B569" s="601" t="s">
        <v>693</v>
      </c>
      <c r="C569" s="601" t="s">
        <v>676</v>
      </c>
      <c r="D569" s="601" t="s">
        <v>1366</v>
      </c>
      <c r="E569" s="601" t="s">
        <v>3327</v>
      </c>
      <c r="F569" s="637">
        <v>44720</v>
      </c>
      <c r="G569" s="602">
        <v>-171253.03</v>
      </c>
      <c r="H569" s="602">
        <v>-15095954.59</v>
      </c>
      <c r="I569" s="601" t="s">
        <v>20</v>
      </c>
      <c r="J569" s="601" t="s">
        <v>1402</v>
      </c>
      <c r="K569" s="601" t="s">
        <v>2162</v>
      </c>
      <c r="L569" s="601" t="s">
        <v>3328</v>
      </c>
      <c r="M569" s="601" t="s">
        <v>3327</v>
      </c>
      <c r="N569" s="601" t="s">
        <v>290</v>
      </c>
      <c r="O569" s="601" t="s">
        <v>290</v>
      </c>
      <c r="P569" s="601" t="s">
        <v>1386</v>
      </c>
      <c r="Q569" s="601" t="s">
        <v>290</v>
      </c>
      <c r="R569" s="601" t="s">
        <v>1168</v>
      </c>
      <c r="S569" s="637"/>
      <c r="T569" s="601" t="s">
        <v>290</v>
      </c>
      <c r="U569" s="637">
        <v>44720</v>
      </c>
      <c r="V569" s="601" t="s">
        <v>290</v>
      </c>
    </row>
    <row r="570" spans="1:22" ht="14.5">
      <c r="A570" s="601" t="s">
        <v>579</v>
      </c>
      <c r="B570" s="601" t="s">
        <v>693</v>
      </c>
      <c r="C570" s="601" t="s">
        <v>676</v>
      </c>
      <c r="D570" s="601" t="s">
        <v>1366</v>
      </c>
      <c r="E570" s="601" t="s">
        <v>3329</v>
      </c>
      <c r="F570" s="637">
        <v>44720</v>
      </c>
      <c r="G570" s="602">
        <v>-106351.24</v>
      </c>
      <c r="H570" s="602">
        <v>-9374861.8100000005</v>
      </c>
      <c r="I570" s="601" t="s">
        <v>20</v>
      </c>
      <c r="J570" s="601" t="s">
        <v>1402</v>
      </c>
      <c r="K570" s="601" t="s">
        <v>2162</v>
      </c>
      <c r="L570" s="601" t="s">
        <v>3330</v>
      </c>
      <c r="M570" s="601" t="s">
        <v>3329</v>
      </c>
      <c r="N570" s="601" t="s">
        <v>290</v>
      </c>
      <c r="O570" s="601" t="s">
        <v>290</v>
      </c>
      <c r="P570" s="601" t="s">
        <v>1386</v>
      </c>
      <c r="Q570" s="601" t="s">
        <v>290</v>
      </c>
      <c r="R570" s="601" t="s">
        <v>1168</v>
      </c>
      <c r="S570" s="637"/>
      <c r="T570" s="601" t="s">
        <v>290</v>
      </c>
      <c r="U570" s="637">
        <v>44720</v>
      </c>
      <c r="V570" s="601" t="s">
        <v>290</v>
      </c>
    </row>
    <row r="571" spans="1:22" ht="14.5">
      <c r="A571" s="601" t="s">
        <v>579</v>
      </c>
      <c r="B571" s="601" t="s">
        <v>693</v>
      </c>
      <c r="C571" s="601" t="s">
        <v>676</v>
      </c>
      <c r="D571" s="601" t="s">
        <v>1366</v>
      </c>
      <c r="E571" s="601" t="s">
        <v>3331</v>
      </c>
      <c r="F571" s="637">
        <v>44733</v>
      </c>
      <c r="G571" s="602">
        <v>-132059.81</v>
      </c>
      <c r="H571" s="602">
        <v>-11641072.25</v>
      </c>
      <c r="I571" s="601" t="s">
        <v>20</v>
      </c>
      <c r="J571" s="601" t="s">
        <v>1402</v>
      </c>
      <c r="K571" s="601" t="s">
        <v>2162</v>
      </c>
      <c r="L571" s="601" t="s">
        <v>3332</v>
      </c>
      <c r="M571" s="601" t="s">
        <v>3331</v>
      </c>
      <c r="N571" s="601" t="s">
        <v>290</v>
      </c>
      <c r="O571" s="601" t="s">
        <v>290</v>
      </c>
      <c r="P571" s="601" t="s">
        <v>1386</v>
      </c>
      <c r="Q571" s="601" t="s">
        <v>290</v>
      </c>
      <c r="R571" s="601" t="s">
        <v>1168</v>
      </c>
      <c r="S571" s="637"/>
      <c r="T571" s="601" t="s">
        <v>290</v>
      </c>
      <c r="U571" s="637">
        <v>44733</v>
      </c>
      <c r="V571" s="601" t="s">
        <v>290</v>
      </c>
    </row>
    <row r="572" spans="1:22" ht="14.5">
      <c r="A572" s="601" t="s">
        <v>579</v>
      </c>
      <c r="B572" s="601" t="s">
        <v>693</v>
      </c>
      <c r="C572" s="601" t="s">
        <v>676</v>
      </c>
      <c r="D572" s="601" t="s">
        <v>1366</v>
      </c>
      <c r="E572" s="601" t="s">
        <v>2171</v>
      </c>
      <c r="F572" s="637">
        <v>44657</v>
      </c>
      <c r="G572" s="602">
        <v>-24891.360000000001</v>
      </c>
      <c r="H572" s="602">
        <v>-2121988.44</v>
      </c>
      <c r="I572" s="601" t="s">
        <v>20</v>
      </c>
      <c r="J572" s="601" t="s">
        <v>1402</v>
      </c>
      <c r="K572" s="601" t="s">
        <v>2172</v>
      </c>
      <c r="L572" s="601" t="s">
        <v>2173</v>
      </c>
      <c r="M572" s="601" t="s">
        <v>2171</v>
      </c>
      <c r="N572" s="601" t="s">
        <v>290</v>
      </c>
      <c r="O572" s="601" t="s">
        <v>290</v>
      </c>
      <c r="P572" s="601" t="s">
        <v>1386</v>
      </c>
      <c r="Q572" s="601" t="s">
        <v>290</v>
      </c>
      <c r="R572" s="601" t="s">
        <v>1168</v>
      </c>
      <c r="S572" s="637"/>
      <c r="T572" s="601" t="s">
        <v>290</v>
      </c>
      <c r="U572" s="637">
        <v>44657</v>
      </c>
      <c r="V572" s="601" t="s">
        <v>290</v>
      </c>
    </row>
    <row r="573" spans="1:22" ht="14.5">
      <c r="A573" s="601" t="s">
        <v>579</v>
      </c>
      <c r="B573" s="601" t="s">
        <v>693</v>
      </c>
      <c r="C573" s="601" t="s">
        <v>676</v>
      </c>
      <c r="D573" s="601" t="s">
        <v>1366</v>
      </c>
      <c r="E573" s="601" t="s">
        <v>2174</v>
      </c>
      <c r="F573" s="637">
        <v>44672</v>
      </c>
      <c r="G573" s="602">
        <v>-21565.43</v>
      </c>
      <c r="H573" s="602">
        <v>-1838452.91</v>
      </c>
      <c r="I573" s="601" t="s">
        <v>20</v>
      </c>
      <c r="J573" s="601" t="s">
        <v>1402</v>
      </c>
      <c r="K573" s="601" t="s">
        <v>2166</v>
      </c>
      <c r="L573" s="601" t="s">
        <v>2175</v>
      </c>
      <c r="M573" s="601" t="s">
        <v>2174</v>
      </c>
      <c r="N573" s="601" t="s">
        <v>290</v>
      </c>
      <c r="O573" s="601" t="s">
        <v>290</v>
      </c>
      <c r="P573" s="601" t="s">
        <v>1386</v>
      </c>
      <c r="Q573" s="601" t="s">
        <v>290</v>
      </c>
      <c r="R573" s="601" t="s">
        <v>1168</v>
      </c>
      <c r="S573" s="637"/>
      <c r="T573" s="601" t="s">
        <v>290</v>
      </c>
      <c r="U573" s="637">
        <v>44672</v>
      </c>
      <c r="V573" s="601" t="s">
        <v>290</v>
      </c>
    </row>
    <row r="574" spans="1:22" ht="14.5">
      <c r="A574" s="601" t="s">
        <v>579</v>
      </c>
      <c r="B574" s="601" t="s">
        <v>693</v>
      </c>
      <c r="C574" s="601" t="s">
        <v>676</v>
      </c>
      <c r="D574" s="601" t="s">
        <v>1366</v>
      </c>
      <c r="E574" s="601" t="s">
        <v>2176</v>
      </c>
      <c r="F574" s="637">
        <v>44677</v>
      </c>
      <c r="G574" s="602">
        <v>-1282.32</v>
      </c>
      <c r="H574" s="602">
        <v>-109317.78</v>
      </c>
      <c r="I574" s="601" t="s">
        <v>20</v>
      </c>
      <c r="J574" s="601" t="s">
        <v>1402</v>
      </c>
      <c r="K574" s="601" t="s">
        <v>2172</v>
      </c>
      <c r="L574" s="601" t="s">
        <v>2177</v>
      </c>
      <c r="M574" s="601" t="s">
        <v>2176</v>
      </c>
      <c r="N574" s="601" t="s">
        <v>290</v>
      </c>
      <c r="O574" s="601" t="s">
        <v>290</v>
      </c>
      <c r="P574" s="601" t="s">
        <v>1386</v>
      </c>
      <c r="Q574" s="601" t="s">
        <v>290</v>
      </c>
      <c r="R574" s="601" t="s">
        <v>1168</v>
      </c>
      <c r="S574" s="637"/>
      <c r="T574" s="601" t="s">
        <v>290</v>
      </c>
      <c r="U574" s="637">
        <v>44677</v>
      </c>
      <c r="V574" s="601" t="s">
        <v>290</v>
      </c>
    </row>
    <row r="575" spans="1:22" ht="14.5">
      <c r="A575" s="601" t="s">
        <v>579</v>
      </c>
      <c r="B575" s="601" t="s">
        <v>693</v>
      </c>
      <c r="C575" s="601" t="s">
        <v>676</v>
      </c>
      <c r="D575" s="601" t="s">
        <v>1366</v>
      </c>
      <c r="E575" s="601" t="s">
        <v>3323</v>
      </c>
      <c r="F575" s="637">
        <v>44710</v>
      </c>
      <c r="G575" s="602">
        <v>-1472</v>
      </c>
      <c r="H575" s="602">
        <v>-125856</v>
      </c>
      <c r="I575" s="601" t="s">
        <v>20</v>
      </c>
      <c r="J575" s="601" t="s">
        <v>1402</v>
      </c>
      <c r="K575" s="601" t="s">
        <v>2166</v>
      </c>
      <c r="L575" s="601" t="s">
        <v>3324</v>
      </c>
      <c r="M575" s="601" t="s">
        <v>3323</v>
      </c>
      <c r="N575" s="601" t="s">
        <v>290</v>
      </c>
      <c r="O575" s="601" t="s">
        <v>290</v>
      </c>
      <c r="P575" s="601" t="s">
        <v>1386</v>
      </c>
      <c r="Q575" s="601" t="s">
        <v>290</v>
      </c>
      <c r="R575" s="601" t="s">
        <v>1168</v>
      </c>
      <c r="S575" s="637"/>
      <c r="T575" s="601" t="s">
        <v>290</v>
      </c>
      <c r="U575" s="637">
        <v>44710</v>
      </c>
      <c r="V575" s="601" t="s">
        <v>290</v>
      </c>
    </row>
    <row r="576" spans="1:22" ht="14.5">
      <c r="A576" s="601" t="s">
        <v>579</v>
      </c>
      <c r="B576" s="601" t="s">
        <v>693</v>
      </c>
      <c r="C576" s="601" t="s">
        <v>676</v>
      </c>
      <c r="D576" s="601" t="s">
        <v>1366</v>
      </c>
      <c r="E576" s="601" t="s">
        <v>3325</v>
      </c>
      <c r="F576" s="637">
        <v>44705</v>
      </c>
      <c r="G576" s="602">
        <v>-28348.02</v>
      </c>
      <c r="H576" s="602">
        <v>-2423755.71</v>
      </c>
      <c r="I576" s="601" t="s">
        <v>20</v>
      </c>
      <c r="J576" s="601" t="s">
        <v>1402</v>
      </c>
      <c r="K576" s="601" t="s">
        <v>2172</v>
      </c>
      <c r="L576" s="601" t="s">
        <v>3326</v>
      </c>
      <c r="M576" s="601" t="s">
        <v>3325</v>
      </c>
      <c r="N576" s="601" t="s">
        <v>290</v>
      </c>
      <c r="O576" s="601" t="s">
        <v>290</v>
      </c>
      <c r="P576" s="601" t="s">
        <v>1386</v>
      </c>
      <c r="Q576" s="601" t="s">
        <v>290</v>
      </c>
      <c r="R576" s="601" t="s">
        <v>1168</v>
      </c>
      <c r="S576" s="637"/>
      <c r="T576" s="601" t="s">
        <v>290</v>
      </c>
      <c r="U576" s="637">
        <v>44705</v>
      </c>
      <c r="V576" s="601" t="s">
        <v>290</v>
      </c>
    </row>
    <row r="577" spans="1:22" ht="14.5">
      <c r="A577" s="601" t="s">
        <v>579</v>
      </c>
      <c r="B577" s="601" t="s">
        <v>693</v>
      </c>
      <c r="C577" s="601" t="s">
        <v>676</v>
      </c>
      <c r="D577" s="601" t="s">
        <v>1366</v>
      </c>
      <c r="E577" s="601" t="s">
        <v>2167</v>
      </c>
      <c r="F577" s="637">
        <v>44628</v>
      </c>
      <c r="G577" s="602">
        <v>-95790.399999999994</v>
      </c>
      <c r="H577" s="602">
        <v>-8146973.5199999996</v>
      </c>
      <c r="I577" s="601" t="s">
        <v>20</v>
      </c>
      <c r="J577" s="601" t="s">
        <v>1402</v>
      </c>
      <c r="K577" s="601" t="s">
        <v>2166</v>
      </c>
      <c r="L577" s="601" t="s">
        <v>2168</v>
      </c>
      <c r="M577" s="601" t="s">
        <v>2167</v>
      </c>
      <c r="N577" s="601" t="s">
        <v>290</v>
      </c>
      <c r="O577" s="601" t="s">
        <v>290</v>
      </c>
      <c r="P577" s="601" t="s">
        <v>1386</v>
      </c>
      <c r="Q577" s="601" t="s">
        <v>290</v>
      </c>
      <c r="R577" s="601" t="s">
        <v>1168</v>
      </c>
      <c r="S577" s="637">
        <v>44746</v>
      </c>
      <c r="T577" s="601" t="s">
        <v>3868</v>
      </c>
      <c r="U577" s="637">
        <v>44628</v>
      </c>
      <c r="V577" s="601" t="s">
        <v>290</v>
      </c>
    </row>
    <row r="578" spans="1:22" ht="14.5">
      <c r="A578" s="601" t="s">
        <v>579</v>
      </c>
      <c r="B578" s="601" t="s">
        <v>693</v>
      </c>
      <c r="C578" s="601" t="s">
        <v>676</v>
      </c>
      <c r="D578" s="601" t="s">
        <v>1366</v>
      </c>
      <c r="E578" s="601" t="s">
        <v>2169</v>
      </c>
      <c r="F578" s="637">
        <v>44642</v>
      </c>
      <c r="G578" s="602">
        <v>-61657.89</v>
      </c>
      <c r="H578" s="602">
        <v>-5244003.54</v>
      </c>
      <c r="I578" s="601" t="s">
        <v>20</v>
      </c>
      <c r="J578" s="601" t="s">
        <v>1402</v>
      </c>
      <c r="K578" s="601" t="s">
        <v>2166</v>
      </c>
      <c r="L578" s="601" t="s">
        <v>2170</v>
      </c>
      <c r="M578" s="601" t="s">
        <v>2169</v>
      </c>
      <c r="N578" s="601" t="s">
        <v>290</v>
      </c>
      <c r="O578" s="601" t="s">
        <v>290</v>
      </c>
      <c r="P578" s="601" t="s">
        <v>1386</v>
      </c>
      <c r="Q578" s="601" t="s">
        <v>290</v>
      </c>
      <c r="R578" s="601" t="s">
        <v>1168</v>
      </c>
      <c r="S578" s="637">
        <v>44749</v>
      </c>
      <c r="T578" s="601" t="s">
        <v>3869</v>
      </c>
      <c r="U578" s="637">
        <v>44642</v>
      </c>
      <c r="V578" s="601" t="s">
        <v>290</v>
      </c>
    </row>
    <row r="579" spans="1:22" ht="14.5">
      <c r="A579" s="601" t="s">
        <v>579</v>
      </c>
      <c r="B579" s="601" t="s">
        <v>693</v>
      </c>
      <c r="C579" s="601" t="s">
        <v>678</v>
      </c>
      <c r="D579" s="601" t="s">
        <v>1366</v>
      </c>
      <c r="E579" s="601" t="s">
        <v>2178</v>
      </c>
      <c r="F579" s="637">
        <v>44677</v>
      </c>
      <c r="G579" s="602">
        <v>-9094.4</v>
      </c>
      <c r="H579" s="602">
        <v>-775297.6</v>
      </c>
      <c r="I579" s="601" t="s">
        <v>20</v>
      </c>
      <c r="J579" s="601" t="s">
        <v>1402</v>
      </c>
      <c r="K579" s="601" t="s">
        <v>2166</v>
      </c>
      <c r="L579" s="601" t="s">
        <v>2179</v>
      </c>
      <c r="M579" s="601" t="s">
        <v>2178</v>
      </c>
      <c r="N579" s="601" t="s">
        <v>290</v>
      </c>
      <c r="O579" s="601" t="s">
        <v>290</v>
      </c>
      <c r="P579" s="601" t="s">
        <v>290</v>
      </c>
      <c r="Q579" s="601" t="s">
        <v>290</v>
      </c>
      <c r="R579" s="601" t="s">
        <v>1168</v>
      </c>
      <c r="S579" s="637">
        <v>44759</v>
      </c>
      <c r="T579" s="601" t="s">
        <v>4038</v>
      </c>
      <c r="U579" s="637">
        <v>44677</v>
      </c>
      <c r="V579" s="601" t="s">
        <v>290</v>
      </c>
    </row>
    <row r="580" spans="1:22" ht="14.5">
      <c r="A580" s="601" t="s">
        <v>579</v>
      </c>
      <c r="B580" s="601" t="s">
        <v>693</v>
      </c>
      <c r="C580" s="601" t="s">
        <v>678</v>
      </c>
      <c r="D580" s="601" t="s">
        <v>1366</v>
      </c>
      <c r="E580" s="601" t="s">
        <v>2180</v>
      </c>
      <c r="F580" s="637">
        <v>44677</v>
      </c>
      <c r="G580" s="602">
        <v>-8610.7999999999993</v>
      </c>
      <c r="H580" s="602">
        <v>-734070.7</v>
      </c>
      <c r="I580" s="601" t="s">
        <v>20</v>
      </c>
      <c r="J580" s="601" t="s">
        <v>1402</v>
      </c>
      <c r="K580" s="601" t="s">
        <v>2166</v>
      </c>
      <c r="L580" s="601" t="s">
        <v>2181</v>
      </c>
      <c r="M580" s="601" t="s">
        <v>2180</v>
      </c>
      <c r="N580" s="601" t="s">
        <v>290</v>
      </c>
      <c r="O580" s="601" t="s">
        <v>290</v>
      </c>
      <c r="P580" s="601" t="s">
        <v>290</v>
      </c>
      <c r="Q580" s="601" t="s">
        <v>290</v>
      </c>
      <c r="R580" s="601" t="s">
        <v>1168</v>
      </c>
      <c r="S580" s="637">
        <v>44759</v>
      </c>
      <c r="T580" s="601" t="s">
        <v>4039</v>
      </c>
      <c r="U580" s="637">
        <v>44677</v>
      </c>
      <c r="V580" s="601" t="s">
        <v>290</v>
      </c>
    </row>
    <row r="581" spans="1:22" ht="14.5">
      <c r="A581" s="601" t="s">
        <v>579</v>
      </c>
      <c r="B581" s="601" t="s">
        <v>693</v>
      </c>
      <c r="C581" s="601" t="s">
        <v>676</v>
      </c>
      <c r="D581" s="601" t="s">
        <v>1366</v>
      </c>
      <c r="E581" s="601" t="s">
        <v>3333</v>
      </c>
      <c r="F581" s="637">
        <v>44703</v>
      </c>
      <c r="G581" s="602">
        <v>-137777.22</v>
      </c>
      <c r="H581" s="602">
        <v>-11779952.310000001</v>
      </c>
      <c r="I581" s="601" t="s">
        <v>20</v>
      </c>
      <c r="J581" s="601" t="s">
        <v>3334</v>
      </c>
      <c r="K581" s="601" t="s">
        <v>2182</v>
      </c>
      <c r="L581" s="601" t="s">
        <v>3335</v>
      </c>
      <c r="M581" s="601" t="s">
        <v>3333</v>
      </c>
      <c r="N581" s="601" t="s">
        <v>290</v>
      </c>
      <c r="O581" s="601" t="s">
        <v>290</v>
      </c>
      <c r="P581" s="601" t="s">
        <v>2183</v>
      </c>
      <c r="Q581" s="601" t="s">
        <v>290</v>
      </c>
      <c r="R581" s="601" t="s">
        <v>1168</v>
      </c>
      <c r="S581" s="637"/>
      <c r="T581" s="601" t="s">
        <v>290</v>
      </c>
      <c r="U581" s="637">
        <v>44703</v>
      </c>
      <c r="V581" s="601" t="s">
        <v>290</v>
      </c>
    </row>
    <row r="582" spans="1:22" ht="14.5">
      <c r="A582" s="601" t="s">
        <v>579</v>
      </c>
      <c r="B582" s="601" t="s">
        <v>693</v>
      </c>
      <c r="C582" s="601" t="s">
        <v>676</v>
      </c>
      <c r="D582" s="601" t="s">
        <v>1366</v>
      </c>
      <c r="E582" s="601" t="s">
        <v>3336</v>
      </c>
      <c r="F582" s="637">
        <v>44727</v>
      </c>
      <c r="G582" s="602">
        <v>-135817.89000000001</v>
      </c>
      <c r="H582" s="602">
        <v>-11972347</v>
      </c>
      <c r="I582" s="601" t="s">
        <v>20</v>
      </c>
      <c r="J582" s="601" t="s">
        <v>3337</v>
      </c>
      <c r="K582" s="601" t="s">
        <v>3338</v>
      </c>
      <c r="L582" s="601" t="s">
        <v>3339</v>
      </c>
      <c r="M582" s="601" t="s">
        <v>3336</v>
      </c>
      <c r="N582" s="601" t="s">
        <v>290</v>
      </c>
      <c r="O582" s="601" t="s">
        <v>290</v>
      </c>
      <c r="P582" s="601" t="s">
        <v>2183</v>
      </c>
      <c r="Q582" s="601" t="s">
        <v>290</v>
      </c>
      <c r="R582" s="601" t="s">
        <v>1168</v>
      </c>
      <c r="S582" s="637"/>
      <c r="T582" s="601" t="s">
        <v>290</v>
      </c>
      <c r="U582" s="637">
        <v>44727</v>
      </c>
      <c r="V582" s="601" t="s">
        <v>290</v>
      </c>
    </row>
    <row r="583" spans="1:22" ht="14.5">
      <c r="A583" s="601" t="s">
        <v>579</v>
      </c>
      <c r="B583" s="601" t="s">
        <v>693</v>
      </c>
      <c r="C583" s="601" t="s">
        <v>676</v>
      </c>
      <c r="D583" s="601" t="s">
        <v>1366</v>
      </c>
      <c r="E583" s="601" t="s">
        <v>3340</v>
      </c>
      <c r="F583" s="637">
        <v>44726</v>
      </c>
      <c r="G583" s="602">
        <v>-3952</v>
      </c>
      <c r="H583" s="602">
        <v>-348368.8</v>
      </c>
      <c r="I583" s="601" t="s">
        <v>20</v>
      </c>
      <c r="J583" s="601" t="s">
        <v>3337</v>
      </c>
      <c r="K583" s="601" t="s">
        <v>3341</v>
      </c>
      <c r="L583" s="601" t="s">
        <v>3342</v>
      </c>
      <c r="M583" s="601" t="s">
        <v>3340</v>
      </c>
      <c r="N583" s="601" t="s">
        <v>290</v>
      </c>
      <c r="O583" s="601" t="s">
        <v>290</v>
      </c>
      <c r="P583" s="601" t="s">
        <v>2183</v>
      </c>
      <c r="Q583" s="601" t="s">
        <v>290</v>
      </c>
      <c r="R583" s="601" t="s">
        <v>1168</v>
      </c>
      <c r="S583" s="637"/>
      <c r="T583" s="601" t="s">
        <v>290</v>
      </c>
      <c r="U583" s="637">
        <v>44726</v>
      </c>
      <c r="V583" s="601" t="s">
        <v>290</v>
      </c>
    </row>
    <row r="584" spans="1:22" ht="14.5">
      <c r="A584" s="601" t="s">
        <v>579</v>
      </c>
      <c r="B584" s="601" t="s">
        <v>693</v>
      </c>
      <c r="C584" s="601" t="s">
        <v>676</v>
      </c>
      <c r="D584" s="601" t="s">
        <v>1366</v>
      </c>
      <c r="E584" s="601" t="s">
        <v>3347</v>
      </c>
      <c r="F584" s="637">
        <v>44707</v>
      </c>
      <c r="G584" s="602">
        <v>-89.92</v>
      </c>
      <c r="H584" s="602">
        <v>-7688.16</v>
      </c>
      <c r="I584" s="601" t="s">
        <v>20</v>
      </c>
      <c r="J584" s="601" t="s">
        <v>3344</v>
      </c>
      <c r="K584" s="601" t="s">
        <v>2186</v>
      </c>
      <c r="L584" s="601" t="s">
        <v>3348</v>
      </c>
      <c r="M584" s="601" t="s">
        <v>3347</v>
      </c>
      <c r="N584" s="601" t="s">
        <v>290</v>
      </c>
      <c r="O584" s="601" t="s">
        <v>290</v>
      </c>
      <c r="P584" s="601" t="s">
        <v>2188</v>
      </c>
      <c r="Q584" s="601" t="s">
        <v>290</v>
      </c>
      <c r="R584" s="601" t="s">
        <v>1168</v>
      </c>
      <c r="S584" s="637"/>
      <c r="T584" s="601" t="s">
        <v>290</v>
      </c>
      <c r="U584" s="637">
        <v>44707</v>
      </c>
      <c r="V584" s="601" t="s">
        <v>290</v>
      </c>
    </row>
    <row r="585" spans="1:22" ht="14.5">
      <c r="A585" s="601" t="s">
        <v>579</v>
      </c>
      <c r="B585" s="601" t="s">
        <v>693</v>
      </c>
      <c r="C585" s="601" t="s">
        <v>676</v>
      </c>
      <c r="D585" s="601" t="s">
        <v>1366</v>
      </c>
      <c r="E585" s="601" t="s">
        <v>3343</v>
      </c>
      <c r="F585" s="637">
        <v>44705</v>
      </c>
      <c r="G585" s="602">
        <v>-10993.77</v>
      </c>
      <c r="H585" s="602">
        <v>-939967.34</v>
      </c>
      <c r="I585" s="601" t="s">
        <v>20</v>
      </c>
      <c r="J585" s="601" t="s">
        <v>3344</v>
      </c>
      <c r="K585" s="601" t="s">
        <v>3345</v>
      </c>
      <c r="L585" s="601" t="s">
        <v>3346</v>
      </c>
      <c r="M585" s="601" t="s">
        <v>3343</v>
      </c>
      <c r="N585" s="601" t="s">
        <v>290</v>
      </c>
      <c r="O585" s="601" t="s">
        <v>290</v>
      </c>
      <c r="P585" s="601" t="s">
        <v>2188</v>
      </c>
      <c r="Q585" s="601" t="s">
        <v>290</v>
      </c>
      <c r="R585" s="601" t="s">
        <v>1168</v>
      </c>
      <c r="S585" s="637">
        <v>44759</v>
      </c>
      <c r="T585" s="601" t="s">
        <v>4040</v>
      </c>
      <c r="U585" s="637">
        <v>44705</v>
      </c>
      <c r="V585" s="601" t="s">
        <v>290</v>
      </c>
    </row>
    <row r="586" spans="1:22" ht="14.5">
      <c r="A586" s="601" t="s">
        <v>579</v>
      </c>
      <c r="B586" s="601" t="s">
        <v>693</v>
      </c>
      <c r="C586" s="601" t="s">
        <v>676</v>
      </c>
      <c r="D586" s="601" t="s">
        <v>1366</v>
      </c>
      <c r="E586" s="601" t="s">
        <v>3351</v>
      </c>
      <c r="F586" s="637">
        <v>44726</v>
      </c>
      <c r="G586" s="602">
        <v>-10487.36</v>
      </c>
      <c r="H586" s="602">
        <v>-924460.78</v>
      </c>
      <c r="I586" s="601" t="s">
        <v>20</v>
      </c>
      <c r="J586" s="601" t="s">
        <v>2185</v>
      </c>
      <c r="K586" s="601" t="s">
        <v>3352</v>
      </c>
      <c r="L586" s="601" t="s">
        <v>3353</v>
      </c>
      <c r="M586" s="601" t="s">
        <v>3351</v>
      </c>
      <c r="N586" s="601" t="s">
        <v>290</v>
      </c>
      <c r="O586" s="601" t="s">
        <v>290</v>
      </c>
      <c r="P586" s="601" t="s">
        <v>2188</v>
      </c>
      <c r="Q586" s="601" t="s">
        <v>290</v>
      </c>
      <c r="R586" s="601" t="s">
        <v>1168</v>
      </c>
      <c r="S586" s="637"/>
      <c r="T586" s="601" t="s">
        <v>290</v>
      </c>
      <c r="U586" s="637">
        <v>44726</v>
      </c>
      <c r="V586" s="601" t="s">
        <v>290</v>
      </c>
    </row>
    <row r="587" spans="1:22" ht="14.5">
      <c r="A587" s="601" t="s">
        <v>579</v>
      </c>
      <c r="B587" s="601" t="s">
        <v>693</v>
      </c>
      <c r="C587" s="601" t="s">
        <v>676</v>
      </c>
      <c r="D587" s="601" t="s">
        <v>1366</v>
      </c>
      <c r="E587" s="601" t="s">
        <v>2184</v>
      </c>
      <c r="F587" s="637">
        <v>44675</v>
      </c>
      <c r="G587" s="602">
        <v>-6967.12</v>
      </c>
      <c r="H587" s="602">
        <v>-593946.98</v>
      </c>
      <c r="I587" s="601" t="s">
        <v>20</v>
      </c>
      <c r="J587" s="601" t="s">
        <v>2185</v>
      </c>
      <c r="K587" s="601" t="s">
        <v>2186</v>
      </c>
      <c r="L587" s="601" t="s">
        <v>2187</v>
      </c>
      <c r="M587" s="601" t="s">
        <v>2184</v>
      </c>
      <c r="N587" s="601" t="s">
        <v>290</v>
      </c>
      <c r="O587" s="601" t="s">
        <v>290</v>
      </c>
      <c r="P587" s="601" t="s">
        <v>2188</v>
      </c>
      <c r="Q587" s="601" t="s">
        <v>290</v>
      </c>
      <c r="R587" s="601" t="s">
        <v>1168</v>
      </c>
      <c r="S587" s="637"/>
      <c r="T587" s="601" t="s">
        <v>290</v>
      </c>
      <c r="U587" s="637">
        <v>44675</v>
      </c>
      <c r="V587" s="601" t="s">
        <v>290</v>
      </c>
    </row>
    <row r="588" spans="1:22" ht="14.5">
      <c r="A588" s="601" t="s">
        <v>579</v>
      </c>
      <c r="B588" s="601" t="s">
        <v>693</v>
      </c>
      <c r="C588" s="601" t="s">
        <v>676</v>
      </c>
      <c r="D588" s="601" t="s">
        <v>1366</v>
      </c>
      <c r="E588" s="601" t="s">
        <v>3349</v>
      </c>
      <c r="F588" s="637">
        <v>44703</v>
      </c>
      <c r="G588" s="602">
        <v>-45141.7</v>
      </c>
      <c r="H588" s="602">
        <v>-3859615.35</v>
      </c>
      <c r="I588" s="601" t="s">
        <v>20</v>
      </c>
      <c r="J588" s="601" t="s">
        <v>2185</v>
      </c>
      <c r="K588" s="601" t="s">
        <v>3345</v>
      </c>
      <c r="L588" s="601" t="s">
        <v>3350</v>
      </c>
      <c r="M588" s="601" t="s">
        <v>3349</v>
      </c>
      <c r="N588" s="601" t="s">
        <v>290</v>
      </c>
      <c r="O588" s="601" t="s">
        <v>290</v>
      </c>
      <c r="P588" s="601" t="s">
        <v>2188</v>
      </c>
      <c r="Q588" s="601" t="s">
        <v>290</v>
      </c>
      <c r="R588" s="601" t="s">
        <v>1168</v>
      </c>
      <c r="S588" s="637"/>
      <c r="T588" s="601" t="s">
        <v>290</v>
      </c>
      <c r="U588" s="637">
        <v>44703</v>
      </c>
      <c r="V588" s="601" t="s">
        <v>290</v>
      </c>
    </row>
    <row r="589" spans="1:22" ht="14.5">
      <c r="A589" s="601" t="s">
        <v>579</v>
      </c>
      <c r="B589" s="601" t="s">
        <v>693</v>
      </c>
      <c r="C589" s="601" t="s">
        <v>676</v>
      </c>
      <c r="D589" s="601" t="s">
        <v>1366</v>
      </c>
      <c r="E589" s="601" t="s">
        <v>3354</v>
      </c>
      <c r="F589" s="637">
        <v>44719</v>
      </c>
      <c r="G589" s="602">
        <v>-2548.06</v>
      </c>
      <c r="H589" s="602">
        <v>-224611.49</v>
      </c>
      <c r="I589" s="601" t="s">
        <v>20</v>
      </c>
      <c r="J589" s="601" t="s">
        <v>2185</v>
      </c>
      <c r="K589" s="601" t="s">
        <v>3345</v>
      </c>
      <c r="L589" s="601" t="s">
        <v>3355</v>
      </c>
      <c r="M589" s="601" t="s">
        <v>3354</v>
      </c>
      <c r="N589" s="601" t="s">
        <v>290</v>
      </c>
      <c r="O589" s="601" t="s">
        <v>290</v>
      </c>
      <c r="P589" s="601" t="s">
        <v>2188</v>
      </c>
      <c r="Q589" s="601" t="s">
        <v>290</v>
      </c>
      <c r="R589" s="601" t="s">
        <v>1168</v>
      </c>
      <c r="S589" s="637"/>
      <c r="T589" s="601" t="s">
        <v>290</v>
      </c>
      <c r="U589" s="637">
        <v>44719</v>
      </c>
      <c r="V589" s="601" t="s">
        <v>290</v>
      </c>
    </row>
    <row r="590" spans="1:22" ht="14.5">
      <c r="A590" s="601" t="s">
        <v>579</v>
      </c>
      <c r="B590" s="601" t="s">
        <v>693</v>
      </c>
      <c r="C590" s="601" t="s">
        <v>676</v>
      </c>
      <c r="D590" s="601" t="s">
        <v>1366</v>
      </c>
      <c r="E590" s="601" t="s">
        <v>3356</v>
      </c>
      <c r="F590" s="637">
        <v>44703</v>
      </c>
      <c r="G590" s="602">
        <v>-1601.44</v>
      </c>
      <c r="H590" s="602">
        <v>-136923.12</v>
      </c>
      <c r="I590" s="601" t="s">
        <v>20</v>
      </c>
      <c r="J590" s="601" t="s">
        <v>3357</v>
      </c>
      <c r="K590" s="601" t="s">
        <v>2191</v>
      </c>
      <c r="L590" s="601" t="s">
        <v>3358</v>
      </c>
      <c r="M590" s="601" t="s">
        <v>3356</v>
      </c>
      <c r="N590" s="601" t="s">
        <v>290</v>
      </c>
      <c r="O590" s="601" t="s">
        <v>290</v>
      </c>
      <c r="P590" s="601" t="s">
        <v>2193</v>
      </c>
      <c r="Q590" s="601" t="s">
        <v>290</v>
      </c>
      <c r="R590" s="601" t="s">
        <v>1168</v>
      </c>
      <c r="S590" s="637"/>
      <c r="T590" s="601" t="s">
        <v>290</v>
      </c>
      <c r="U590" s="637">
        <v>44703</v>
      </c>
      <c r="V590" s="601" t="s">
        <v>290</v>
      </c>
    </row>
    <row r="591" spans="1:22" ht="14.5">
      <c r="A591" s="601" t="s">
        <v>579</v>
      </c>
      <c r="B591" s="601" t="s">
        <v>693</v>
      </c>
      <c r="C591" s="601" t="s">
        <v>676</v>
      </c>
      <c r="D591" s="601" t="s">
        <v>1366</v>
      </c>
      <c r="E591" s="601" t="s">
        <v>3359</v>
      </c>
      <c r="F591" s="637">
        <v>44740</v>
      </c>
      <c r="G591" s="602">
        <v>-1806</v>
      </c>
      <c r="H591" s="602">
        <v>-159198.9</v>
      </c>
      <c r="I591" s="601" t="s">
        <v>20</v>
      </c>
      <c r="J591" s="601" t="s">
        <v>3357</v>
      </c>
      <c r="K591" s="601" t="s">
        <v>3360</v>
      </c>
      <c r="L591" s="601" t="s">
        <v>3361</v>
      </c>
      <c r="M591" s="601" t="s">
        <v>3359</v>
      </c>
      <c r="N591" s="601" t="s">
        <v>290</v>
      </c>
      <c r="O591" s="601" t="s">
        <v>290</v>
      </c>
      <c r="P591" s="601" t="s">
        <v>2193</v>
      </c>
      <c r="Q591" s="601" t="s">
        <v>290</v>
      </c>
      <c r="R591" s="601" t="s">
        <v>1168</v>
      </c>
      <c r="S591" s="637">
        <v>44749</v>
      </c>
      <c r="T591" s="601" t="s">
        <v>3870</v>
      </c>
      <c r="U591" s="637">
        <v>44740</v>
      </c>
      <c r="V591" s="601" t="s">
        <v>290</v>
      </c>
    </row>
    <row r="592" spans="1:22" ht="14.5">
      <c r="A592" s="601" t="s">
        <v>579</v>
      </c>
      <c r="B592" s="601" t="s">
        <v>693</v>
      </c>
      <c r="C592" s="601" t="s">
        <v>676</v>
      </c>
      <c r="D592" s="601" t="s">
        <v>1366</v>
      </c>
      <c r="E592" s="601" t="s">
        <v>2189</v>
      </c>
      <c r="F592" s="637">
        <v>44671</v>
      </c>
      <c r="G592" s="602">
        <v>-4052.88</v>
      </c>
      <c r="H592" s="602">
        <v>-345508.02</v>
      </c>
      <c r="I592" s="601" t="s">
        <v>20</v>
      </c>
      <c r="J592" s="601" t="s">
        <v>2190</v>
      </c>
      <c r="K592" s="601" t="s">
        <v>2191</v>
      </c>
      <c r="L592" s="601" t="s">
        <v>2192</v>
      </c>
      <c r="M592" s="601" t="s">
        <v>2189</v>
      </c>
      <c r="N592" s="601" t="s">
        <v>290</v>
      </c>
      <c r="O592" s="601" t="s">
        <v>290</v>
      </c>
      <c r="P592" s="601" t="s">
        <v>2193</v>
      </c>
      <c r="Q592" s="601" t="s">
        <v>290</v>
      </c>
      <c r="R592" s="601" t="s">
        <v>1168</v>
      </c>
      <c r="S592" s="637"/>
      <c r="T592" s="601" t="s">
        <v>290</v>
      </c>
      <c r="U592" s="637">
        <v>44671</v>
      </c>
      <c r="V592" s="601" t="s">
        <v>290</v>
      </c>
    </row>
    <row r="593" spans="1:22" ht="14.5">
      <c r="A593" s="601" t="s">
        <v>579</v>
      </c>
      <c r="B593" s="601" t="s">
        <v>1163</v>
      </c>
      <c r="C593" s="601" t="s">
        <v>678</v>
      </c>
      <c r="D593" s="601" t="s">
        <v>1366</v>
      </c>
      <c r="E593" s="601" t="s">
        <v>3362</v>
      </c>
      <c r="F593" s="637">
        <v>44739</v>
      </c>
      <c r="G593" s="602">
        <v>-21860.06</v>
      </c>
      <c r="H593" s="602">
        <v>-1926964.29</v>
      </c>
      <c r="I593" s="601" t="s">
        <v>20</v>
      </c>
      <c r="J593" s="601" t="s">
        <v>3363</v>
      </c>
      <c r="K593" s="601" t="s">
        <v>2090</v>
      </c>
      <c r="L593" s="601" t="s">
        <v>3364</v>
      </c>
      <c r="M593" s="601" t="s">
        <v>3362</v>
      </c>
      <c r="N593" s="601" t="s">
        <v>290</v>
      </c>
      <c r="O593" s="601" t="s">
        <v>290</v>
      </c>
      <c r="P593" s="601" t="s">
        <v>738</v>
      </c>
      <c r="Q593" s="601" t="s">
        <v>290</v>
      </c>
      <c r="R593" s="601" t="s">
        <v>1168</v>
      </c>
      <c r="S593" s="637">
        <v>44749</v>
      </c>
      <c r="T593" s="601" t="s">
        <v>3871</v>
      </c>
      <c r="U593" s="637">
        <v>44739</v>
      </c>
      <c r="V593" s="601" t="s">
        <v>290</v>
      </c>
    </row>
    <row r="594" spans="1:22" ht="14.5">
      <c r="A594" s="601" t="s">
        <v>579</v>
      </c>
      <c r="B594" s="601" t="s">
        <v>1163</v>
      </c>
      <c r="C594" s="601" t="s">
        <v>676</v>
      </c>
      <c r="D594" s="601" t="s">
        <v>1366</v>
      </c>
      <c r="E594" s="601" t="s">
        <v>2194</v>
      </c>
      <c r="F594" s="637">
        <v>44410</v>
      </c>
      <c r="G594" s="602">
        <v>-27000</v>
      </c>
      <c r="H594" s="602">
        <v>-2266650</v>
      </c>
      <c r="I594" s="601" t="s">
        <v>20</v>
      </c>
      <c r="J594" s="601" t="s">
        <v>2195</v>
      </c>
      <c r="K594" s="601" t="s">
        <v>2196</v>
      </c>
      <c r="L594" s="601" t="s">
        <v>2197</v>
      </c>
      <c r="M594" s="601" t="s">
        <v>2194</v>
      </c>
      <c r="N594" s="601" t="s">
        <v>290</v>
      </c>
      <c r="O594" s="601" t="s">
        <v>290</v>
      </c>
      <c r="P594" s="601" t="s">
        <v>2198</v>
      </c>
      <c r="Q594" s="601" t="s">
        <v>290</v>
      </c>
      <c r="R594" s="601" t="s">
        <v>1168</v>
      </c>
      <c r="S594" s="637">
        <v>44760</v>
      </c>
      <c r="T594" s="601" t="s">
        <v>4041</v>
      </c>
      <c r="U594" s="637">
        <v>44410</v>
      </c>
      <c r="V594" s="601" t="s">
        <v>290</v>
      </c>
    </row>
    <row r="595" spans="1:22" ht="14.5">
      <c r="A595" s="601" t="s">
        <v>579</v>
      </c>
      <c r="B595" s="601" t="s">
        <v>693</v>
      </c>
      <c r="C595" s="601" t="s">
        <v>678</v>
      </c>
      <c r="D595" s="601" t="s">
        <v>1366</v>
      </c>
      <c r="E595" s="601" t="s">
        <v>2200</v>
      </c>
      <c r="F595" s="637">
        <v>44669</v>
      </c>
      <c r="G595" s="602">
        <v>-4991.93</v>
      </c>
      <c r="H595" s="602">
        <v>-425562.03</v>
      </c>
      <c r="I595" s="601" t="s">
        <v>20</v>
      </c>
      <c r="J595" s="601" t="s">
        <v>2199</v>
      </c>
      <c r="K595" s="601" t="s">
        <v>2087</v>
      </c>
      <c r="L595" s="601" t="s">
        <v>2201</v>
      </c>
      <c r="M595" s="601" t="s">
        <v>2200</v>
      </c>
      <c r="N595" s="601" t="s">
        <v>290</v>
      </c>
      <c r="O595" s="601" t="s">
        <v>290</v>
      </c>
      <c r="P595" s="601" t="s">
        <v>1404</v>
      </c>
      <c r="Q595" s="601" t="s">
        <v>290</v>
      </c>
      <c r="R595" s="601" t="s">
        <v>1168</v>
      </c>
      <c r="S595" s="637">
        <v>44749</v>
      </c>
      <c r="T595" s="601" t="s">
        <v>3872</v>
      </c>
      <c r="U595" s="637">
        <v>44669</v>
      </c>
      <c r="V595" s="601" t="s">
        <v>290</v>
      </c>
    </row>
    <row r="596" spans="1:22" ht="14.5">
      <c r="A596" s="601" t="s">
        <v>579</v>
      </c>
      <c r="B596" s="601" t="s">
        <v>693</v>
      </c>
      <c r="C596" s="601" t="s">
        <v>678</v>
      </c>
      <c r="D596" s="601" t="s">
        <v>1366</v>
      </c>
      <c r="E596" s="601" t="s">
        <v>3370</v>
      </c>
      <c r="F596" s="637">
        <v>44712</v>
      </c>
      <c r="G596" s="602">
        <v>-17866.849999999999</v>
      </c>
      <c r="H596" s="602">
        <v>-1574962.83</v>
      </c>
      <c r="I596" s="601" t="s">
        <v>20</v>
      </c>
      <c r="J596" s="601" t="s">
        <v>3366</v>
      </c>
      <c r="K596" s="601" t="s">
        <v>3371</v>
      </c>
      <c r="L596" s="601" t="s">
        <v>3372</v>
      </c>
      <c r="M596" s="601" t="s">
        <v>3370</v>
      </c>
      <c r="N596" s="601" t="s">
        <v>290</v>
      </c>
      <c r="O596" s="601" t="s">
        <v>290</v>
      </c>
      <c r="P596" s="601" t="s">
        <v>1404</v>
      </c>
      <c r="Q596" s="601" t="s">
        <v>290</v>
      </c>
      <c r="R596" s="601" t="s">
        <v>1168</v>
      </c>
      <c r="S596" s="637"/>
      <c r="T596" s="601" t="s">
        <v>290</v>
      </c>
      <c r="U596" s="637">
        <v>44712</v>
      </c>
      <c r="V596" s="601" t="s">
        <v>290</v>
      </c>
    </row>
    <row r="597" spans="1:22" ht="14.5">
      <c r="A597" s="601" t="s">
        <v>579</v>
      </c>
      <c r="B597" s="601" t="s">
        <v>1163</v>
      </c>
      <c r="C597" s="601" t="s">
        <v>678</v>
      </c>
      <c r="D597" s="601" t="s">
        <v>1366</v>
      </c>
      <c r="E597" s="601" t="s">
        <v>3373</v>
      </c>
      <c r="F597" s="637">
        <v>44740</v>
      </c>
      <c r="G597" s="602">
        <v>-3247.38</v>
      </c>
      <c r="H597" s="602">
        <v>-286256.55</v>
      </c>
      <c r="I597" s="601" t="s">
        <v>20</v>
      </c>
      <c r="J597" s="601" t="s">
        <v>3366</v>
      </c>
      <c r="K597" s="601" t="s">
        <v>3371</v>
      </c>
      <c r="L597" s="601" t="s">
        <v>3374</v>
      </c>
      <c r="M597" s="601" t="s">
        <v>3373</v>
      </c>
      <c r="N597" s="601" t="s">
        <v>290</v>
      </c>
      <c r="O597" s="601" t="s">
        <v>290</v>
      </c>
      <c r="P597" s="601" t="s">
        <v>1404</v>
      </c>
      <c r="Q597" s="601" t="s">
        <v>290</v>
      </c>
      <c r="R597" s="601" t="s">
        <v>1168</v>
      </c>
      <c r="S597" s="637"/>
      <c r="T597" s="601" t="s">
        <v>290</v>
      </c>
      <c r="U597" s="637">
        <v>44740</v>
      </c>
      <c r="V597" s="601" t="s">
        <v>290</v>
      </c>
    </row>
    <row r="598" spans="1:22" ht="14.5">
      <c r="A598" s="601" t="s">
        <v>579</v>
      </c>
      <c r="B598" s="601" t="s">
        <v>693</v>
      </c>
      <c r="C598" s="601" t="s">
        <v>678</v>
      </c>
      <c r="D598" s="601" t="s">
        <v>1366</v>
      </c>
      <c r="E598" s="601" t="s">
        <v>3365</v>
      </c>
      <c r="F598" s="637">
        <v>44699</v>
      </c>
      <c r="G598" s="602">
        <v>-1007.7</v>
      </c>
      <c r="H598" s="602">
        <v>-86158.35</v>
      </c>
      <c r="I598" s="601" t="s">
        <v>20</v>
      </c>
      <c r="J598" s="601" t="s">
        <v>3366</v>
      </c>
      <c r="K598" s="601" t="s">
        <v>2087</v>
      </c>
      <c r="L598" s="601" t="s">
        <v>3367</v>
      </c>
      <c r="M598" s="601" t="s">
        <v>3365</v>
      </c>
      <c r="N598" s="601" t="s">
        <v>290</v>
      </c>
      <c r="O598" s="601" t="s">
        <v>290</v>
      </c>
      <c r="P598" s="601" t="s">
        <v>1404</v>
      </c>
      <c r="Q598" s="601" t="s">
        <v>290</v>
      </c>
      <c r="R598" s="601" t="s">
        <v>1168</v>
      </c>
      <c r="S598" s="637">
        <v>44749</v>
      </c>
      <c r="T598" s="601" t="s">
        <v>3873</v>
      </c>
      <c r="U598" s="637">
        <v>44699</v>
      </c>
      <c r="V598" s="601" t="s">
        <v>290</v>
      </c>
    </row>
    <row r="599" spans="1:22" ht="14.5">
      <c r="A599" s="601" t="s">
        <v>579</v>
      </c>
      <c r="B599" s="601" t="s">
        <v>693</v>
      </c>
      <c r="C599" s="601" t="s">
        <v>678</v>
      </c>
      <c r="D599" s="601" t="s">
        <v>1366</v>
      </c>
      <c r="E599" s="601" t="s">
        <v>3368</v>
      </c>
      <c r="F599" s="637">
        <v>44699</v>
      </c>
      <c r="G599" s="602">
        <v>-2915.12</v>
      </c>
      <c r="H599" s="602">
        <v>-249242.76</v>
      </c>
      <c r="I599" s="601" t="s">
        <v>20</v>
      </c>
      <c r="J599" s="601" t="s">
        <v>3366</v>
      </c>
      <c r="K599" s="601" t="s">
        <v>2084</v>
      </c>
      <c r="L599" s="601" t="s">
        <v>3369</v>
      </c>
      <c r="M599" s="601" t="s">
        <v>3368</v>
      </c>
      <c r="N599" s="601" t="s">
        <v>290</v>
      </c>
      <c r="O599" s="601" t="s">
        <v>290</v>
      </c>
      <c r="P599" s="601" t="s">
        <v>1404</v>
      </c>
      <c r="Q599" s="601" t="s">
        <v>290</v>
      </c>
      <c r="R599" s="601" t="s">
        <v>1168</v>
      </c>
      <c r="S599" s="637">
        <v>44749</v>
      </c>
      <c r="T599" s="601" t="s">
        <v>3874</v>
      </c>
      <c r="U599" s="637">
        <v>44699</v>
      </c>
      <c r="V599" s="601" t="s">
        <v>290</v>
      </c>
    </row>
    <row r="600" spans="1:22" ht="14.5">
      <c r="A600" s="601" t="s">
        <v>579</v>
      </c>
      <c r="B600" s="601" t="s">
        <v>1163</v>
      </c>
      <c r="C600" s="601" t="s">
        <v>678</v>
      </c>
      <c r="D600" s="601" t="s">
        <v>1366</v>
      </c>
      <c r="E600" s="601" t="s">
        <v>3375</v>
      </c>
      <c r="F600" s="637">
        <v>44726</v>
      </c>
      <c r="G600" s="602">
        <v>-5738.41</v>
      </c>
      <c r="H600" s="602">
        <v>-505840.84</v>
      </c>
      <c r="I600" s="601" t="s">
        <v>20</v>
      </c>
      <c r="J600" s="601" t="s">
        <v>1403</v>
      </c>
      <c r="K600" s="601" t="s">
        <v>3376</v>
      </c>
      <c r="L600" s="601" t="s">
        <v>3377</v>
      </c>
      <c r="M600" s="601" t="s">
        <v>3375</v>
      </c>
      <c r="N600" s="601" t="s">
        <v>290</v>
      </c>
      <c r="O600" s="601" t="s">
        <v>290</v>
      </c>
      <c r="P600" s="601" t="s">
        <v>1404</v>
      </c>
      <c r="Q600" s="601" t="s">
        <v>290</v>
      </c>
      <c r="R600" s="601" t="s">
        <v>1168</v>
      </c>
      <c r="S600" s="637"/>
      <c r="T600" s="601" t="s">
        <v>290</v>
      </c>
      <c r="U600" s="637">
        <v>44726</v>
      </c>
      <c r="V600" s="601" t="s">
        <v>290</v>
      </c>
    </row>
    <row r="601" spans="1:22" ht="14.5">
      <c r="A601" s="601" t="s">
        <v>579</v>
      </c>
      <c r="B601" s="601" t="s">
        <v>693</v>
      </c>
      <c r="C601" s="601" t="s">
        <v>676</v>
      </c>
      <c r="D601" s="601" t="s">
        <v>1366</v>
      </c>
      <c r="E601" s="601" t="s">
        <v>3378</v>
      </c>
      <c r="F601" s="637">
        <v>44713</v>
      </c>
      <c r="G601" s="602">
        <v>-10816</v>
      </c>
      <c r="H601" s="602">
        <v>-953430.4</v>
      </c>
      <c r="I601" s="601" t="s">
        <v>20</v>
      </c>
      <c r="J601" s="601" t="s">
        <v>3379</v>
      </c>
      <c r="K601" s="601" t="s">
        <v>3380</v>
      </c>
      <c r="L601" s="601" t="s">
        <v>3381</v>
      </c>
      <c r="M601" s="601" t="s">
        <v>3378</v>
      </c>
      <c r="N601" s="601" t="s">
        <v>290</v>
      </c>
      <c r="O601" s="601" t="s">
        <v>290</v>
      </c>
      <c r="P601" s="601" t="s">
        <v>3382</v>
      </c>
      <c r="Q601" s="601" t="s">
        <v>290</v>
      </c>
      <c r="R601" s="601" t="s">
        <v>1168</v>
      </c>
      <c r="S601" s="637"/>
      <c r="T601" s="601" t="s">
        <v>290</v>
      </c>
      <c r="U601" s="637">
        <v>44713</v>
      </c>
      <c r="V601" s="601" t="s">
        <v>290</v>
      </c>
    </row>
    <row r="602" spans="1:22" ht="14.5">
      <c r="A602" s="601" t="s">
        <v>579</v>
      </c>
      <c r="B602" s="601" t="s">
        <v>693</v>
      </c>
      <c r="C602" s="601" t="s">
        <v>676</v>
      </c>
      <c r="D602" s="601" t="s">
        <v>1366</v>
      </c>
      <c r="E602" s="601" t="s">
        <v>2202</v>
      </c>
      <c r="F602" s="637">
        <v>44675</v>
      </c>
      <c r="G602" s="602">
        <v>-2577.9</v>
      </c>
      <c r="H602" s="602">
        <v>-219765.98</v>
      </c>
      <c r="I602" s="601" t="s">
        <v>20</v>
      </c>
      <c r="J602" s="601" t="s">
        <v>1405</v>
      </c>
      <c r="K602" s="601" t="s">
        <v>2203</v>
      </c>
      <c r="L602" s="601" t="s">
        <v>2204</v>
      </c>
      <c r="M602" s="601" t="s">
        <v>2202</v>
      </c>
      <c r="N602" s="601" t="s">
        <v>290</v>
      </c>
      <c r="O602" s="601" t="s">
        <v>290</v>
      </c>
      <c r="P602" s="601" t="s">
        <v>1406</v>
      </c>
      <c r="Q602" s="601" t="s">
        <v>290</v>
      </c>
      <c r="R602" s="601" t="s">
        <v>1168</v>
      </c>
      <c r="S602" s="637">
        <v>44749</v>
      </c>
      <c r="T602" s="601" t="s">
        <v>3875</v>
      </c>
      <c r="U602" s="637">
        <v>44675</v>
      </c>
      <c r="V602" s="601" t="s">
        <v>290</v>
      </c>
    </row>
    <row r="603" spans="1:22" ht="14.5">
      <c r="A603" s="601" t="s">
        <v>579</v>
      </c>
      <c r="B603" s="601" t="s">
        <v>693</v>
      </c>
      <c r="C603" s="601" t="s">
        <v>678</v>
      </c>
      <c r="D603" s="601" t="s">
        <v>1366</v>
      </c>
      <c r="E603" s="601" t="s">
        <v>2205</v>
      </c>
      <c r="F603" s="637">
        <v>44670</v>
      </c>
      <c r="G603" s="602">
        <v>-2514.1999999999998</v>
      </c>
      <c r="H603" s="602">
        <v>-214335.55</v>
      </c>
      <c r="I603" s="601" t="s">
        <v>20</v>
      </c>
      <c r="J603" s="601" t="s">
        <v>1405</v>
      </c>
      <c r="K603" s="601" t="s">
        <v>2206</v>
      </c>
      <c r="L603" s="601" t="s">
        <v>2207</v>
      </c>
      <c r="M603" s="601" t="s">
        <v>2205</v>
      </c>
      <c r="N603" s="601" t="s">
        <v>290</v>
      </c>
      <c r="O603" s="601" t="s">
        <v>290</v>
      </c>
      <c r="P603" s="601" t="s">
        <v>1406</v>
      </c>
      <c r="Q603" s="601" t="s">
        <v>290</v>
      </c>
      <c r="R603" s="601" t="s">
        <v>1168</v>
      </c>
      <c r="S603" s="637">
        <v>44749</v>
      </c>
      <c r="T603" s="601" t="s">
        <v>3876</v>
      </c>
      <c r="U603" s="637">
        <v>44670</v>
      </c>
      <c r="V603" s="601" t="s">
        <v>290</v>
      </c>
    </row>
    <row r="604" spans="1:22" ht="14.5">
      <c r="A604" s="601" t="s">
        <v>579</v>
      </c>
      <c r="B604" s="601" t="s">
        <v>693</v>
      </c>
      <c r="C604" s="601" t="s">
        <v>678</v>
      </c>
      <c r="D604" s="601" t="s">
        <v>1366</v>
      </c>
      <c r="E604" s="601" t="s">
        <v>3383</v>
      </c>
      <c r="F604" s="637">
        <v>44713</v>
      </c>
      <c r="G604" s="602">
        <v>-1702.5</v>
      </c>
      <c r="H604" s="602">
        <v>-150075.38</v>
      </c>
      <c r="I604" s="601" t="s">
        <v>20</v>
      </c>
      <c r="J604" s="601" t="s">
        <v>3384</v>
      </c>
      <c r="K604" s="601" t="s">
        <v>2206</v>
      </c>
      <c r="L604" s="601" t="s">
        <v>3385</v>
      </c>
      <c r="M604" s="601" t="s">
        <v>3383</v>
      </c>
      <c r="N604" s="601" t="s">
        <v>290</v>
      </c>
      <c r="O604" s="601" t="s">
        <v>290</v>
      </c>
      <c r="P604" s="601" t="s">
        <v>1406</v>
      </c>
      <c r="Q604" s="601" t="s">
        <v>290</v>
      </c>
      <c r="R604" s="601" t="s">
        <v>1168</v>
      </c>
      <c r="S604" s="637"/>
      <c r="T604" s="601" t="s">
        <v>290</v>
      </c>
      <c r="U604" s="637">
        <v>44713</v>
      </c>
      <c r="V604" s="601" t="s">
        <v>290</v>
      </c>
    </row>
    <row r="605" spans="1:22" ht="14.5">
      <c r="A605" s="601" t="s">
        <v>579</v>
      </c>
      <c r="B605" s="601" t="s">
        <v>1163</v>
      </c>
      <c r="C605" s="601" t="s">
        <v>678</v>
      </c>
      <c r="D605" s="601" t="s">
        <v>1366</v>
      </c>
      <c r="E605" s="601" t="s">
        <v>3386</v>
      </c>
      <c r="F605" s="637">
        <v>44735</v>
      </c>
      <c r="G605" s="602">
        <v>-2348.88</v>
      </c>
      <c r="H605" s="602">
        <v>-207053.77</v>
      </c>
      <c r="I605" s="601" t="s">
        <v>20</v>
      </c>
      <c r="J605" s="601" t="s">
        <v>3384</v>
      </c>
      <c r="K605" s="601" t="s">
        <v>2206</v>
      </c>
      <c r="L605" s="601" t="s">
        <v>3387</v>
      </c>
      <c r="M605" s="601" t="s">
        <v>3386</v>
      </c>
      <c r="N605" s="601" t="s">
        <v>290</v>
      </c>
      <c r="O605" s="601" t="s">
        <v>290</v>
      </c>
      <c r="P605" s="601" t="s">
        <v>1406</v>
      </c>
      <c r="Q605" s="601" t="s">
        <v>290</v>
      </c>
      <c r="R605" s="601" t="s">
        <v>1168</v>
      </c>
      <c r="S605" s="637"/>
      <c r="T605" s="601" t="s">
        <v>290</v>
      </c>
      <c r="U605" s="637">
        <v>44735</v>
      </c>
      <c r="V605" s="601" t="s">
        <v>290</v>
      </c>
    </row>
    <row r="606" spans="1:22" ht="14.5">
      <c r="A606" s="601" t="s">
        <v>579</v>
      </c>
      <c r="B606" s="601" t="s">
        <v>693</v>
      </c>
      <c r="C606" s="601" t="s">
        <v>676</v>
      </c>
      <c r="D606" s="601" t="s">
        <v>1366</v>
      </c>
      <c r="E606" s="601" t="s">
        <v>2208</v>
      </c>
      <c r="F606" s="637">
        <v>44663</v>
      </c>
      <c r="G606" s="602">
        <v>-1008.6</v>
      </c>
      <c r="H606" s="602">
        <v>-85983.15</v>
      </c>
      <c r="I606" s="601" t="s">
        <v>20</v>
      </c>
      <c r="J606" s="601" t="s">
        <v>1472</v>
      </c>
      <c r="K606" s="601" t="s">
        <v>2203</v>
      </c>
      <c r="L606" s="601" t="s">
        <v>2209</v>
      </c>
      <c r="M606" s="601" t="s">
        <v>2208</v>
      </c>
      <c r="N606" s="601" t="s">
        <v>290</v>
      </c>
      <c r="O606" s="601" t="s">
        <v>290</v>
      </c>
      <c r="P606" s="601" t="s">
        <v>1406</v>
      </c>
      <c r="Q606" s="601" t="s">
        <v>290</v>
      </c>
      <c r="R606" s="601" t="s">
        <v>1168</v>
      </c>
      <c r="S606" s="637">
        <v>44745</v>
      </c>
      <c r="T606" s="601" t="s">
        <v>3877</v>
      </c>
      <c r="U606" s="637">
        <v>44663</v>
      </c>
      <c r="V606" s="601" t="s">
        <v>290</v>
      </c>
    </row>
    <row r="607" spans="1:22" ht="14.5">
      <c r="A607" s="601" t="s">
        <v>579</v>
      </c>
      <c r="B607" s="601" t="s">
        <v>693</v>
      </c>
      <c r="C607" s="601" t="s">
        <v>676</v>
      </c>
      <c r="D607" s="601" t="s">
        <v>1366</v>
      </c>
      <c r="E607" s="601" t="s">
        <v>2210</v>
      </c>
      <c r="F607" s="637">
        <v>44594</v>
      </c>
      <c r="G607" s="602">
        <v>-25910.959999999999</v>
      </c>
      <c r="H607" s="602">
        <v>-2203727.15</v>
      </c>
      <c r="I607" s="601" t="s">
        <v>20</v>
      </c>
      <c r="J607" s="601" t="s">
        <v>2211</v>
      </c>
      <c r="K607" s="601" t="s">
        <v>2212</v>
      </c>
      <c r="L607" s="601" t="s">
        <v>2213</v>
      </c>
      <c r="M607" s="601" t="s">
        <v>2210</v>
      </c>
      <c r="N607" s="601" t="s">
        <v>290</v>
      </c>
      <c r="O607" s="601" t="s">
        <v>290</v>
      </c>
      <c r="P607" s="601" t="s">
        <v>1185</v>
      </c>
      <c r="Q607" s="601" t="s">
        <v>290</v>
      </c>
      <c r="R607" s="601" t="s">
        <v>1168</v>
      </c>
      <c r="S607" s="637">
        <v>44761</v>
      </c>
      <c r="T607" s="601" t="s">
        <v>4042</v>
      </c>
      <c r="U607" s="637">
        <v>44594</v>
      </c>
      <c r="V607" s="601" t="s">
        <v>290</v>
      </c>
    </row>
    <row r="608" spans="1:22" ht="14.5">
      <c r="A608" s="601" t="s">
        <v>579</v>
      </c>
      <c r="B608" s="601" t="s">
        <v>693</v>
      </c>
      <c r="C608" s="601" t="s">
        <v>678</v>
      </c>
      <c r="D608" s="601" t="s">
        <v>1366</v>
      </c>
      <c r="E608" s="601" t="s">
        <v>2216</v>
      </c>
      <c r="F608" s="637">
        <v>44629</v>
      </c>
      <c r="G608" s="602">
        <v>-6136.93</v>
      </c>
      <c r="H608" s="602">
        <v>-521945.9</v>
      </c>
      <c r="I608" s="601" t="s">
        <v>20</v>
      </c>
      <c r="J608" s="601" t="s">
        <v>2214</v>
      </c>
      <c r="K608" s="601" t="s">
        <v>2217</v>
      </c>
      <c r="L608" s="601" t="s">
        <v>2217</v>
      </c>
      <c r="M608" s="601" t="s">
        <v>2216</v>
      </c>
      <c r="N608" s="601" t="s">
        <v>290</v>
      </c>
      <c r="O608" s="601" t="s">
        <v>290</v>
      </c>
      <c r="P608" s="601" t="s">
        <v>2215</v>
      </c>
      <c r="Q608" s="601" t="s">
        <v>290</v>
      </c>
      <c r="R608" s="601" t="s">
        <v>1168</v>
      </c>
      <c r="S608" s="637">
        <v>44760</v>
      </c>
      <c r="T608" s="601" t="s">
        <v>4043</v>
      </c>
      <c r="U608" s="637">
        <v>44615</v>
      </c>
      <c r="V608" s="601" t="s">
        <v>290</v>
      </c>
    </row>
    <row r="609" spans="1:22" ht="14.5">
      <c r="A609" s="601" t="s">
        <v>579</v>
      </c>
      <c r="B609" s="601" t="s">
        <v>693</v>
      </c>
      <c r="C609" s="601" t="s">
        <v>676</v>
      </c>
      <c r="D609" s="601" t="s">
        <v>1366</v>
      </c>
      <c r="E609" s="601" t="s">
        <v>3388</v>
      </c>
      <c r="F609" s="637">
        <v>44742</v>
      </c>
      <c r="G609" s="602">
        <v>-45926.27</v>
      </c>
      <c r="H609" s="602">
        <v>-4048400.7</v>
      </c>
      <c r="I609" s="601" t="s">
        <v>20</v>
      </c>
      <c r="J609" s="601" t="s">
        <v>3389</v>
      </c>
      <c r="K609" s="601" t="s">
        <v>2596</v>
      </c>
      <c r="L609" s="601" t="s">
        <v>3390</v>
      </c>
      <c r="M609" s="601" t="s">
        <v>3388</v>
      </c>
      <c r="N609" s="601" t="s">
        <v>290</v>
      </c>
      <c r="O609" s="601" t="s">
        <v>290</v>
      </c>
      <c r="P609" s="601" t="s">
        <v>2598</v>
      </c>
      <c r="Q609" s="601" t="s">
        <v>290</v>
      </c>
      <c r="R609" s="601" t="s">
        <v>1168</v>
      </c>
      <c r="S609" s="637"/>
      <c r="T609" s="601" t="s">
        <v>290</v>
      </c>
      <c r="U609" s="637">
        <v>44742</v>
      </c>
      <c r="V609" s="601" t="s">
        <v>290</v>
      </c>
    </row>
    <row r="610" spans="1:22" ht="14.5">
      <c r="A610" s="601" t="s">
        <v>579</v>
      </c>
      <c r="B610" s="601" t="s">
        <v>693</v>
      </c>
      <c r="C610" s="601" t="s">
        <v>676</v>
      </c>
      <c r="D610" s="601" t="s">
        <v>1366</v>
      </c>
      <c r="E610" s="601" t="s">
        <v>3391</v>
      </c>
      <c r="F610" s="637">
        <v>44742</v>
      </c>
      <c r="G610" s="602">
        <v>-2975.34</v>
      </c>
      <c r="H610" s="602">
        <v>-262276.21999999997</v>
      </c>
      <c r="I610" s="601" t="s">
        <v>20</v>
      </c>
      <c r="J610" s="601" t="s">
        <v>3389</v>
      </c>
      <c r="K610" s="601" t="s">
        <v>3020</v>
      </c>
      <c r="L610" s="601" t="s">
        <v>3392</v>
      </c>
      <c r="M610" s="601" t="s">
        <v>3391</v>
      </c>
      <c r="N610" s="601" t="s">
        <v>290</v>
      </c>
      <c r="O610" s="601" t="s">
        <v>290</v>
      </c>
      <c r="P610" s="601" t="s">
        <v>2598</v>
      </c>
      <c r="Q610" s="601" t="s">
        <v>290</v>
      </c>
      <c r="R610" s="601" t="s">
        <v>1168</v>
      </c>
      <c r="S610" s="637"/>
      <c r="T610" s="601" t="s">
        <v>290</v>
      </c>
      <c r="U610" s="637">
        <v>44742</v>
      </c>
      <c r="V610" s="601" t="s">
        <v>290</v>
      </c>
    </row>
    <row r="611" spans="1:22" ht="14.5">
      <c r="A611" s="601" t="s">
        <v>579</v>
      </c>
      <c r="B611" s="601" t="s">
        <v>693</v>
      </c>
      <c r="C611" s="601" t="s">
        <v>676</v>
      </c>
      <c r="D611" s="601" t="s">
        <v>1366</v>
      </c>
      <c r="E611" s="601" t="s">
        <v>3393</v>
      </c>
      <c r="F611" s="637">
        <v>44742</v>
      </c>
      <c r="G611" s="602">
        <v>-65253.64</v>
      </c>
      <c r="H611" s="602">
        <v>-5752108.3700000001</v>
      </c>
      <c r="I611" s="601" t="s">
        <v>20</v>
      </c>
      <c r="J611" s="601" t="s">
        <v>3389</v>
      </c>
      <c r="K611" s="601" t="s">
        <v>3020</v>
      </c>
      <c r="L611" s="601" t="s">
        <v>3394</v>
      </c>
      <c r="M611" s="601" t="s">
        <v>3393</v>
      </c>
      <c r="N611" s="601" t="s">
        <v>290</v>
      </c>
      <c r="O611" s="601" t="s">
        <v>290</v>
      </c>
      <c r="P611" s="601" t="s">
        <v>2598</v>
      </c>
      <c r="Q611" s="601" t="s">
        <v>290</v>
      </c>
      <c r="R611" s="601" t="s">
        <v>1168</v>
      </c>
      <c r="S611" s="637"/>
      <c r="T611" s="601" t="s">
        <v>290</v>
      </c>
      <c r="U611" s="637">
        <v>44742</v>
      </c>
      <c r="V611" s="601" t="s">
        <v>290</v>
      </c>
    </row>
    <row r="612" spans="1:22" ht="14.5">
      <c r="A612" s="601" t="s">
        <v>579</v>
      </c>
      <c r="B612" s="601" t="s">
        <v>693</v>
      </c>
      <c r="C612" s="601" t="s">
        <v>676</v>
      </c>
      <c r="D612" s="601" t="s">
        <v>1366</v>
      </c>
      <c r="E612" s="601" t="s">
        <v>3395</v>
      </c>
      <c r="F612" s="637">
        <v>44742</v>
      </c>
      <c r="G612" s="602">
        <v>-33129.620000000003</v>
      </c>
      <c r="H612" s="602">
        <v>-2920376</v>
      </c>
      <c r="I612" s="601" t="s">
        <v>20</v>
      </c>
      <c r="J612" s="601" t="s">
        <v>3389</v>
      </c>
      <c r="K612" s="601" t="s">
        <v>3020</v>
      </c>
      <c r="L612" s="601" t="s">
        <v>3396</v>
      </c>
      <c r="M612" s="601" t="s">
        <v>3395</v>
      </c>
      <c r="N612" s="601" t="s">
        <v>290</v>
      </c>
      <c r="O612" s="601" t="s">
        <v>290</v>
      </c>
      <c r="P612" s="601" t="s">
        <v>2598</v>
      </c>
      <c r="Q612" s="601" t="s">
        <v>290</v>
      </c>
      <c r="R612" s="601" t="s">
        <v>1168</v>
      </c>
      <c r="S612" s="637"/>
      <c r="T612" s="601" t="s">
        <v>290</v>
      </c>
      <c r="U612" s="637">
        <v>44742</v>
      </c>
      <c r="V612" s="601" t="s">
        <v>290</v>
      </c>
    </row>
    <row r="613" spans="1:22" ht="14.5">
      <c r="A613" s="601" t="s">
        <v>579</v>
      </c>
      <c r="B613" s="601" t="s">
        <v>693</v>
      </c>
      <c r="C613" s="601" t="s">
        <v>676</v>
      </c>
      <c r="D613" s="601" t="s">
        <v>1366</v>
      </c>
      <c r="E613" s="601" t="s">
        <v>3397</v>
      </c>
      <c r="F613" s="637">
        <v>44742</v>
      </c>
      <c r="G613" s="602">
        <v>-548750.30000000005</v>
      </c>
      <c r="H613" s="602">
        <v>-48372338.950000003</v>
      </c>
      <c r="I613" s="601" t="s">
        <v>20</v>
      </c>
      <c r="J613" s="601" t="s">
        <v>3389</v>
      </c>
      <c r="K613" s="601" t="s">
        <v>3020</v>
      </c>
      <c r="L613" s="601" t="s">
        <v>3398</v>
      </c>
      <c r="M613" s="601" t="s">
        <v>3397</v>
      </c>
      <c r="N613" s="601" t="s">
        <v>290</v>
      </c>
      <c r="O613" s="601" t="s">
        <v>290</v>
      </c>
      <c r="P613" s="601" t="s">
        <v>2598</v>
      </c>
      <c r="Q613" s="601" t="s">
        <v>290</v>
      </c>
      <c r="R613" s="601" t="s">
        <v>1168</v>
      </c>
      <c r="S613" s="637"/>
      <c r="T613" s="601" t="s">
        <v>290</v>
      </c>
      <c r="U613" s="637">
        <v>44742</v>
      </c>
      <c r="V613" s="601" t="s">
        <v>290</v>
      </c>
    </row>
    <row r="614" spans="1:22" ht="14.5">
      <c r="A614" s="601" t="s">
        <v>579</v>
      </c>
      <c r="B614" s="601" t="s">
        <v>693</v>
      </c>
      <c r="C614" s="601" t="s">
        <v>678</v>
      </c>
      <c r="D614" s="601" t="s">
        <v>1366</v>
      </c>
      <c r="E614" s="601" t="s">
        <v>3399</v>
      </c>
      <c r="F614" s="637">
        <v>44733</v>
      </c>
      <c r="G614" s="602">
        <v>-213989.65</v>
      </c>
      <c r="H614" s="602">
        <v>-18863187.649999999</v>
      </c>
      <c r="I614" s="601" t="s">
        <v>20</v>
      </c>
      <c r="J614" s="601" t="s">
        <v>3400</v>
      </c>
      <c r="K614" s="601" t="s">
        <v>3020</v>
      </c>
      <c r="L614" s="601" t="s">
        <v>3401</v>
      </c>
      <c r="M614" s="601" t="s">
        <v>3399</v>
      </c>
      <c r="N614" s="601" t="s">
        <v>290</v>
      </c>
      <c r="O614" s="601" t="s">
        <v>290</v>
      </c>
      <c r="P614" s="601" t="s">
        <v>2598</v>
      </c>
      <c r="Q614" s="601" t="s">
        <v>290</v>
      </c>
      <c r="R614" s="601" t="s">
        <v>1168</v>
      </c>
      <c r="S614" s="637"/>
      <c r="T614" s="601" t="s">
        <v>290</v>
      </c>
      <c r="U614" s="637">
        <v>44733</v>
      </c>
      <c r="V614" s="601" t="s">
        <v>290</v>
      </c>
    </row>
    <row r="615" spans="1:22" ht="14.5">
      <c r="A615" s="601" t="s">
        <v>579</v>
      </c>
      <c r="B615" s="601" t="s">
        <v>693</v>
      </c>
      <c r="C615" s="601" t="s">
        <v>678</v>
      </c>
      <c r="D615" s="601" t="s">
        <v>1366</v>
      </c>
      <c r="E615" s="601" t="s">
        <v>3402</v>
      </c>
      <c r="F615" s="637">
        <v>44700</v>
      </c>
      <c r="G615" s="602">
        <v>-3532.3</v>
      </c>
      <c r="H615" s="602">
        <v>-302011.65000000002</v>
      </c>
      <c r="I615" s="601" t="s">
        <v>20</v>
      </c>
      <c r="J615" s="601" t="s">
        <v>3403</v>
      </c>
      <c r="K615" s="601" t="s">
        <v>3404</v>
      </c>
      <c r="L615" s="601" t="s">
        <v>3404</v>
      </c>
      <c r="M615" s="601" t="s">
        <v>3402</v>
      </c>
      <c r="N615" s="601" t="s">
        <v>290</v>
      </c>
      <c r="O615" s="601" t="s">
        <v>290</v>
      </c>
      <c r="P615" s="601" t="s">
        <v>1407</v>
      </c>
      <c r="Q615" s="601" t="s">
        <v>290</v>
      </c>
      <c r="R615" s="601" t="s">
        <v>1168</v>
      </c>
      <c r="S615" s="637"/>
      <c r="T615" s="601" t="s">
        <v>290</v>
      </c>
      <c r="U615" s="637">
        <v>44676</v>
      </c>
      <c r="V615" s="601" t="s">
        <v>290</v>
      </c>
    </row>
    <row r="616" spans="1:22" ht="14.5">
      <c r="A616" s="601" t="s">
        <v>579</v>
      </c>
      <c r="B616" s="601" t="s">
        <v>693</v>
      </c>
      <c r="C616" s="601" t="s">
        <v>678</v>
      </c>
      <c r="D616" s="601" t="s">
        <v>1366</v>
      </c>
      <c r="E616" s="601" t="s">
        <v>2220</v>
      </c>
      <c r="F616" s="637">
        <v>44675</v>
      </c>
      <c r="G616" s="602">
        <v>-2138.6</v>
      </c>
      <c r="H616" s="602">
        <v>-182315.65</v>
      </c>
      <c r="I616" s="601" t="s">
        <v>20</v>
      </c>
      <c r="J616" s="601" t="s">
        <v>1408</v>
      </c>
      <c r="K616" s="601" t="s">
        <v>2221</v>
      </c>
      <c r="L616" s="601" t="s">
        <v>2221</v>
      </c>
      <c r="M616" s="601" t="s">
        <v>2220</v>
      </c>
      <c r="N616" s="601" t="s">
        <v>290</v>
      </c>
      <c r="O616" s="601" t="s">
        <v>290</v>
      </c>
      <c r="P616" s="601" t="s">
        <v>1407</v>
      </c>
      <c r="Q616" s="601" t="s">
        <v>290</v>
      </c>
      <c r="R616" s="601" t="s">
        <v>1168</v>
      </c>
      <c r="S616" s="637"/>
      <c r="T616" s="601" t="s">
        <v>290</v>
      </c>
      <c r="U616" s="637">
        <v>44671</v>
      </c>
      <c r="V616" s="601" t="s">
        <v>290</v>
      </c>
    </row>
    <row r="617" spans="1:22" ht="14.5">
      <c r="A617" s="601" t="s">
        <v>579</v>
      </c>
      <c r="B617" s="601" t="s">
        <v>693</v>
      </c>
      <c r="C617" s="601" t="s">
        <v>678</v>
      </c>
      <c r="D617" s="601" t="s">
        <v>1366</v>
      </c>
      <c r="E617" s="601" t="s">
        <v>3408</v>
      </c>
      <c r="F617" s="637">
        <v>44705</v>
      </c>
      <c r="G617" s="602">
        <v>-2020.7</v>
      </c>
      <c r="H617" s="602">
        <v>-172769.85</v>
      </c>
      <c r="I617" s="601" t="s">
        <v>20</v>
      </c>
      <c r="J617" s="601" t="s">
        <v>1408</v>
      </c>
      <c r="K617" s="601" t="s">
        <v>3409</v>
      </c>
      <c r="L617" s="601" t="s">
        <v>3409</v>
      </c>
      <c r="M617" s="601" t="s">
        <v>3408</v>
      </c>
      <c r="N617" s="601" t="s">
        <v>290</v>
      </c>
      <c r="O617" s="601" t="s">
        <v>290</v>
      </c>
      <c r="P617" s="601" t="s">
        <v>1407</v>
      </c>
      <c r="Q617" s="601" t="s">
        <v>290</v>
      </c>
      <c r="R617" s="601" t="s">
        <v>1168</v>
      </c>
      <c r="S617" s="637"/>
      <c r="T617" s="601" t="s">
        <v>290</v>
      </c>
      <c r="U617" s="637">
        <v>44703</v>
      </c>
      <c r="V617" s="601" t="s">
        <v>290</v>
      </c>
    </row>
    <row r="618" spans="1:22" ht="14.5">
      <c r="A618" s="601" t="s">
        <v>579</v>
      </c>
      <c r="B618" s="601" t="s">
        <v>1163</v>
      </c>
      <c r="C618" s="601" t="s">
        <v>678</v>
      </c>
      <c r="D618" s="601" t="s">
        <v>1366</v>
      </c>
      <c r="E618" s="601" t="s">
        <v>3410</v>
      </c>
      <c r="F618" s="637">
        <v>44725</v>
      </c>
      <c r="G618" s="602">
        <v>-5779.49</v>
      </c>
      <c r="H618" s="602">
        <v>-509462.04</v>
      </c>
      <c r="I618" s="601" t="s">
        <v>20</v>
      </c>
      <c r="J618" s="601" t="s">
        <v>1408</v>
      </c>
      <c r="K618" s="601" t="s">
        <v>3411</v>
      </c>
      <c r="L618" s="601" t="s">
        <v>3411</v>
      </c>
      <c r="M618" s="601" t="s">
        <v>3410</v>
      </c>
      <c r="N618" s="601" t="s">
        <v>290</v>
      </c>
      <c r="O618" s="601" t="s">
        <v>290</v>
      </c>
      <c r="P618" s="601" t="s">
        <v>1407</v>
      </c>
      <c r="Q618" s="601" t="s">
        <v>290</v>
      </c>
      <c r="R618" s="601" t="s">
        <v>1168</v>
      </c>
      <c r="S618" s="637"/>
      <c r="T618" s="601" t="s">
        <v>290</v>
      </c>
      <c r="U618" s="637">
        <v>44717</v>
      </c>
      <c r="V618" s="601" t="s">
        <v>290</v>
      </c>
    </row>
    <row r="619" spans="1:22" ht="14.5">
      <c r="A619" s="601" t="s">
        <v>579</v>
      </c>
      <c r="B619" s="601" t="s">
        <v>1163</v>
      </c>
      <c r="C619" s="601" t="s">
        <v>678</v>
      </c>
      <c r="D619" s="601" t="s">
        <v>1366</v>
      </c>
      <c r="E619" s="601" t="s">
        <v>3405</v>
      </c>
      <c r="F619" s="637">
        <v>44737</v>
      </c>
      <c r="G619" s="602">
        <v>-2545.0700000000002</v>
      </c>
      <c r="H619" s="602">
        <v>-224347.92</v>
      </c>
      <c r="I619" s="601" t="s">
        <v>20</v>
      </c>
      <c r="J619" s="601" t="s">
        <v>1408</v>
      </c>
      <c r="K619" s="601" t="s">
        <v>3406</v>
      </c>
      <c r="L619" s="601" t="s">
        <v>3407</v>
      </c>
      <c r="M619" s="601" t="s">
        <v>3405</v>
      </c>
      <c r="N619" s="601" t="s">
        <v>290</v>
      </c>
      <c r="O619" s="601" t="s">
        <v>290</v>
      </c>
      <c r="P619" s="601" t="s">
        <v>1407</v>
      </c>
      <c r="Q619" s="601" t="s">
        <v>290</v>
      </c>
      <c r="R619" s="601" t="s">
        <v>1168</v>
      </c>
      <c r="S619" s="637"/>
      <c r="T619" s="601" t="s">
        <v>290</v>
      </c>
      <c r="U619" s="637">
        <v>44732</v>
      </c>
      <c r="V619" s="601" t="s">
        <v>290</v>
      </c>
    </row>
    <row r="620" spans="1:22" ht="14.5">
      <c r="A620" s="601" t="s">
        <v>579</v>
      </c>
      <c r="B620" s="601" t="s">
        <v>693</v>
      </c>
      <c r="C620" s="601" t="s">
        <v>678</v>
      </c>
      <c r="D620" s="601" t="s">
        <v>1366</v>
      </c>
      <c r="E620" s="601" t="s">
        <v>2218</v>
      </c>
      <c r="F620" s="637">
        <v>44672</v>
      </c>
      <c r="G620" s="602">
        <v>-3396.3</v>
      </c>
      <c r="H620" s="602">
        <v>-289534.58</v>
      </c>
      <c r="I620" s="601" t="s">
        <v>20</v>
      </c>
      <c r="J620" s="601" t="s">
        <v>1408</v>
      </c>
      <c r="K620" s="601" t="s">
        <v>2219</v>
      </c>
      <c r="L620" s="601" t="s">
        <v>2219</v>
      </c>
      <c r="M620" s="601" t="s">
        <v>2218</v>
      </c>
      <c r="N620" s="601" t="s">
        <v>290</v>
      </c>
      <c r="O620" s="601" t="s">
        <v>290</v>
      </c>
      <c r="P620" s="601" t="s">
        <v>1407</v>
      </c>
      <c r="Q620" s="601" t="s">
        <v>290</v>
      </c>
      <c r="R620" s="601" t="s">
        <v>1168</v>
      </c>
      <c r="S620" s="637">
        <v>44761</v>
      </c>
      <c r="T620" s="601" t="s">
        <v>4044</v>
      </c>
      <c r="U620" s="637">
        <v>44671</v>
      </c>
      <c r="V620" s="601" t="s">
        <v>290</v>
      </c>
    </row>
    <row r="621" spans="1:22" ht="14.5">
      <c r="A621" s="601" t="s">
        <v>579</v>
      </c>
      <c r="B621" s="601" t="s">
        <v>693</v>
      </c>
      <c r="C621" s="601" t="s">
        <v>678</v>
      </c>
      <c r="D621" s="601" t="s">
        <v>1366</v>
      </c>
      <c r="E621" s="601" t="s">
        <v>3412</v>
      </c>
      <c r="F621" s="637">
        <v>44718</v>
      </c>
      <c r="G621" s="602">
        <v>-1097.3</v>
      </c>
      <c r="H621" s="602">
        <v>-96727</v>
      </c>
      <c r="I621" s="601" t="s">
        <v>20</v>
      </c>
      <c r="J621" s="601" t="s">
        <v>2222</v>
      </c>
      <c r="K621" s="601" t="s">
        <v>3413</v>
      </c>
      <c r="L621" s="601" t="s">
        <v>3414</v>
      </c>
      <c r="M621" s="601" t="s">
        <v>3412</v>
      </c>
      <c r="N621" s="601" t="s">
        <v>290</v>
      </c>
      <c r="O621" s="601" t="s">
        <v>290</v>
      </c>
      <c r="P621" s="601" t="s">
        <v>1407</v>
      </c>
      <c r="Q621" s="601" t="s">
        <v>290</v>
      </c>
      <c r="R621" s="601" t="s">
        <v>1168</v>
      </c>
      <c r="S621" s="637"/>
      <c r="T621" s="601" t="s">
        <v>290</v>
      </c>
      <c r="U621" s="637">
        <v>44713</v>
      </c>
      <c r="V621" s="601" t="s">
        <v>290</v>
      </c>
    </row>
    <row r="622" spans="1:22" ht="14.5">
      <c r="A622" s="601" t="s">
        <v>579</v>
      </c>
      <c r="B622" s="601" t="s">
        <v>693</v>
      </c>
      <c r="C622" s="601" t="s">
        <v>676</v>
      </c>
      <c r="D622" s="601" t="s">
        <v>1366</v>
      </c>
      <c r="E622" s="601" t="s">
        <v>3415</v>
      </c>
      <c r="F622" s="637">
        <v>44721</v>
      </c>
      <c r="G622" s="602">
        <v>-39525.620000000003</v>
      </c>
      <c r="H622" s="602">
        <v>-3484183.4</v>
      </c>
      <c r="I622" s="601" t="s">
        <v>20</v>
      </c>
      <c r="J622" s="601" t="s">
        <v>3416</v>
      </c>
      <c r="K622" s="601" t="s">
        <v>3417</v>
      </c>
      <c r="L622" s="601" t="s">
        <v>3418</v>
      </c>
      <c r="M622" s="601" t="s">
        <v>3415</v>
      </c>
      <c r="N622" s="601" t="s">
        <v>290</v>
      </c>
      <c r="O622" s="601" t="s">
        <v>290</v>
      </c>
      <c r="P622" s="601" t="s">
        <v>668</v>
      </c>
      <c r="Q622" s="601" t="s">
        <v>290</v>
      </c>
      <c r="R622" s="601" t="s">
        <v>1168</v>
      </c>
      <c r="S622" s="637"/>
      <c r="T622" s="601" t="s">
        <v>290</v>
      </c>
      <c r="U622" s="637">
        <v>44721</v>
      </c>
      <c r="V622" s="601" t="s">
        <v>290</v>
      </c>
    </row>
    <row r="623" spans="1:22" ht="14.5">
      <c r="A623" s="601" t="s">
        <v>579</v>
      </c>
      <c r="B623" s="601" t="s">
        <v>693</v>
      </c>
      <c r="C623" s="601" t="s">
        <v>676</v>
      </c>
      <c r="D623" s="601" t="s">
        <v>1366</v>
      </c>
      <c r="E623" s="601" t="s">
        <v>3419</v>
      </c>
      <c r="F623" s="637">
        <v>44725</v>
      </c>
      <c r="G623" s="602">
        <v>-27521.57</v>
      </c>
      <c r="H623" s="602">
        <v>-2426026.4</v>
      </c>
      <c r="I623" s="601" t="s">
        <v>20</v>
      </c>
      <c r="J623" s="601" t="s">
        <v>3416</v>
      </c>
      <c r="K623" s="601" t="s">
        <v>3417</v>
      </c>
      <c r="L623" s="601" t="s">
        <v>3420</v>
      </c>
      <c r="M623" s="601" t="s">
        <v>3419</v>
      </c>
      <c r="N623" s="601" t="s">
        <v>290</v>
      </c>
      <c r="O623" s="601" t="s">
        <v>290</v>
      </c>
      <c r="P623" s="601" t="s">
        <v>668</v>
      </c>
      <c r="Q623" s="601" t="s">
        <v>290</v>
      </c>
      <c r="R623" s="601" t="s">
        <v>1168</v>
      </c>
      <c r="S623" s="637"/>
      <c r="T623" s="601" t="s">
        <v>290</v>
      </c>
      <c r="U623" s="637">
        <v>44725</v>
      </c>
      <c r="V623" s="601" t="s">
        <v>290</v>
      </c>
    </row>
    <row r="624" spans="1:22" ht="14.5">
      <c r="A624" s="601" t="s">
        <v>579</v>
      </c>
      <c r="B624" s="601" t="s">
        <v>693</v>
      </c>
      <c r="C624" s="601" t="s">
        <v>676</v>
      </c>
      <c r="D624" s="601" t="s">
        <v>1366</v>
      </c>
      <c r="E624" s="601" t="s">
        <v>2225</v>
      </c>
      <c r="F624" s="637">
        <v>44678</v>
      </c>
      <c r="G624" s="602">
        <v>-104189.32</v>
      </c>
      <c r="H624" s="602">
        <v>-8882139.5299999993</v>
      </c>
      <c r="I624" s="601" t="s">
        <v>20</v>
      </c>
      <c r="J624" s="601" t="s">
        <v>1409</v>
      </c>
      <c r="K624" s="601" t="s">
        <v>2011</v>
      </c>
      <c r="L624" s="601" t="s">
        <v>2226</v>
      </c>
      <c r="M624" s="601" t="s">
        <v>2225</v>
      </c>
      <c r="N624" s="601" t="s">
        <v>290</v>
      </c>
      <c r="O624" s="601" t="s">
        <v>290</v>
      </c>
      <c r="P624" s="601" t="s">
        <v>668</v>
      </c>
      <c r="Q624" s="601" t="s">
        <v>290</v>
      </c>
      <c r="R624" s="601" t="s">
        <v>1168</v>
      </c>
      <c r="S624" s="637"/>
      <c r="T624" s="601" t="s">
        <v>290</v>
      </c>
      <c r="U624" s="637">
        <v>44678</v>
      </c>
      <c r="V624" s="601" t="s">
        <v>290</v>
      </c>
    </row>
    <row r="625" spans="1:22" ht="14.5">
      <c r="A625" s="601" t="s">
        <v>579</v>
      </c>
      <c r="B625" s="601" t="s">
        <v>693</v>
      </c>
      <c r="C625" s="601" t="s">
        <v>676</v>
      </c>
      <c r="D625" s="601" t="s">
        <v>1366</v>
      </c>
      <c r="E625" s="601" t="s">
        <v>3421</v>
      </c>
      <c r="F625" s="637">
        <v>44711</v>
      </c>
      <c r="G625" s="602">
        <v>-6837.69</v>
      </c>
      <c r="H625" s="602">
        <v>-584622.5</v>
      </c>
      <c r="I625" s="601" t="s">
        <v>20</v>
      </c>
      <c r="J625" s="601" t="s">
        <v>1409</v>
      </c>
      <c r="K625" s="601" t="s">
        <v>2011</v>
      </c>
      <c r="L625" s="601" t="s">
        <v>3422</v>
      </c>
      <c r="M625" s="601" t="s">
        <v>3421</v>
      </c>
      <c r="N625" s="601" t="s">
        <v>290</v>
      </c>
      <c r="O625" s="601" t="s">
        <v>290</v>
      </c>
      <c r="P625" s="601" t="s">
        <v>668</v>
      </c>
      <c r="Q625" s="601" t="s">
        <v>290</v>
      </c>
      <c r="R625" s="601" t="s">
        <v>1168</v>
      </c>
      <c r="S625" s="637"/>
      <c r="T625" s="601" t="s">
        <v>290</v>
      </c>
      <c r="U625" s="637">
        <v>44711</v>
      </c>
      <c r="V625" s="601" t="s">
        <v>290</v>
      </c>
    </row>
    <row r="626" spans="1:22" ht="14.5">
      <c r="A626" s="601" t="s">
        <v>579</v>
      </c>
      <c r="B626" s="601" t="s">
        <v>693</v>
      </c>
      <c r="C626" s="601" t="s">
        <v>676</v>
      </c>
      <c r="D626" s="601" t="s">
        <v>1366</v>
      </c>
      <c r="E626" s="601" t="s">
        <v>2223</v>
      </c>
      <c r="F626" s="637">
        <v>44657</v>
      </c>
      <c r="G626" s="602">
        <v>-123188.61</v>
      </c>
      <c r="H626" s="602">
        <v>-10501829</v>
      </c>
      <c r="I626" s="601" t="s">
        <v>20</v>
      </c>
      <c r="J626" s="601" t="s">
        <v>1409</v>
      </c>
      <c r="K626" s="601" t="s">
        <v>2011</v>
      </c>
      <c r="L626" s="601" t="s">
        <v>2224</v>
      </c>
      <c r="M626" s="601" t="s">
        <v>2223</v>
      </c>
      <c r="N626" s="601" t="s">
        <v>290</v>
      </c>
      <c r="O626" s="601" t="s">
        <v>290</v>
      </c>
      <c r="P626" s="601" t="s">
        <v>668</v>
      </c>
      <c r="Q626" s="601" t="s">
        <v>290</v>
      </c>
      <c r="R626" s="601" t="s">
        <v>1168</v>
      </c>
      <c r="S626" s="637">
        <v>44749</v>
      </c>
      <c r="T626" s="601" t="s">
        <v>3878</v>
      </c>
      <c r="U626" s="637">
        <v>44657</v>
      </c>
      <c r="V626" s="601" t="s">
        <v>290</v>
      </c>
    </row>
    <row r="627" spans="1:22" ht="14.5">
      <c r="A627" s="601" t="s">
        <v>579</v>
      </c>
      <c r="B627" s="601" t="s">
        <v>693</v>
      </c>
      <c r="C627" s="601" t="s">
        <v>676</v>
      </c>
      <c r="D627" s="601" t="s">
        <v>1366</v>
      </c>
      <c r="E627" s="601" t="s">
        <v>3425</v>
      </c>
      <c r="F627" s="637">
        <v>44733</v>
      </c>
      <c r="G627" s="602">
        <v>-34169.19</v>
      </c>
      <c r="H627" s="602">
        <v>-3012014.1</v>
      </c>
      <c r="I627" s="601" t="s">
        <v>20</v>
      </c>
      <c r="J627" s="601" t="s">
        <v>1241</v>
      </c>
      <c r="K627" s="601" t="s">
        <v>3417</v>
      </c>
      <c r="L627" s="601" t="s">
        <v>3426</v>
      </c>
      <c r="M627" s="601" t="s">
        <v>3425</v>
      </c>
      <c r="N627" s="601" t="s">
        <v>290</v>
      </c>
      <c r="O627" s="601" t="s">
        <v>290</v>
      </c>
      <c r="P627" s="601" t="s">
        <v>668</v>
      </c>
      <c r="Q627" s="601" t="s">
        <v>290</v>
      </c>
      <c r="R627" s="601" t="s">
        <v>1168</v>
      </c>
      <c r="S627" s="637"/>
      <c r="T627" s="601" t="s">
        <v>290</v>
      </c>
      <c r="U627" s="637">
        <v>44733</v>
      </c>
      <c r="V627" s="601" t="s">
        <v>290</v>
      </c>
    </row>
    <row r="628" spans="1:22" ht="14.5">
      <c r="A628" s="601" t="s">
        <v>579</v>
      </c>
      <c r="B628" s="601" t="s">
        <v>693</v>
      </c>
      <c r="C628" s="601" t="s">
        <v>676</v>
      </c>
      <c r="D628" s="601" t="s">
        <v>1366</v>
      </c>
      <c r="E628" s="601" t="s">
        <v>3427</v>
      </c>
      <c r="F628" s="637">
        <v>44733</v>
      </c>
      <c r="G628" s="602">
        <v>-41761.69</v>
      </c>
      <c r="H628" s="602">
        <v>-3681292.97</v>
      </c>
      <c r="I628" s="601" t="s">
        <v>20</v>
      </c>
      <c r="J628" s="601" t="s">
        <v>1241</v>
      </c>
      <c r="K628" s="601" t="s">
        <v>3417</v>
      </c>
      <c r="L628" s="601" t="s">
        <v>3428</v>
      </c>
      <c r="M628" s="601" t="s">
        <v>3427</v>
      </c>
      <c r="N628" s="601" t="s">
        <v>290</v>
      </c>
      <c r="O628" s="601" t="s">
        <v>290</v>
      </c>
      <c r="P628" s="601" t="s">
        <v>668</v>
      </c>
      <c r="Q628" s="601" t="s">
        <v>290</v>
      </c>
      <c r="R628" s="601" t="s">
        <v>1168</v>
      </c>
      <c r="S628" s="637"/>
      <c r="T628" s="601" t="s">
        <v>290</v>
      </c>
      <c r="U628" s="637">
        <v>44733</v>
      </c>
      <c r="V628" s="601" t="s">
        <v>290</v>
      </c>
    </row>
    <row r="629" spans="1:22" ht="14.5">
      <c r="A629" s="601" t="s">
        <v>579</v>
      </c>
      <c r="B629" s="601" t="s">
        <v>693</v>
      </c>
      <c r="C629" s="601" t="s">
        <v>676</v>
      </c>
      <c r="D629" s="601" t="s">
        <v>1366</v>
      </c>
      <c r="E629" s="601" t="s">
        <v>3429</v>
      </c>
      <c r="F629" s="637">
        <v>44735</v>
      </c>
      <c r="G629" s="602">
        <v>-199126</v>
      </c>
      <c r="H629" s="602">
        <v>-17552956.899999999</v>
      </c>
      <c r="I629" s="601" t="s">
        <v>20</v>
      </c>
      <c r="J629" s="601" t="s">
        <v>1241</v>
      </c>
      <c r="K629" s="601" t="s">
        <v>3417</v>
      </c>
      <c r="L629" s="601" t="s">
        <v>3430</v>
      </c>
      <c r="M629" s="601" t="s">
        <v>3429</v>
      </c>
      <c r="N629" s="601" t="s">
        <v>290</v>
      </c>
      <c r="O629" s="601" t="s">
        <v>290</v>
      </c>
      <c r="P629" s="601" t="s">
        <v>668</v>
      </c>
      <c r="Q629" s="601" t="s">
        <v>290</v>
      </c>
      <c r="R629" s="601" t="s">
        <v>1168</v>
      </c>
      <c r="S629" s="637"/>
      <c r="T629" s="601" t="s">
        <v>290</v>
      </c>
      <c r="U629" s="637">
        <v>44735</v>
      </c>
      <c r="V629" s="601" t="s">
        <v>290</v>
      </c>
    </row>
    <row r="630" spans="1:22" ht="14.5">
      <c r="A630" s="601" t="s">
        <v>579</v>
      </c>
      <c r="B630" s="601" t="s">
        <v>693</v>
      </c>
      <c r="C630" s="601" t="s">
        <v>676</v>
      </c>
      <c r="D630" s="601" t="s">
        <v>1366</v>
      </c>
      <c r="E630" s="601" t="s">
        <v>2227</v>
      </c>
      <c r="F630" s="637">
        <v>44620</v>
      </c>
      <c r="G630" s="602">
        <v>-37985.01</v>
      </c>
      <c r="H630" s="602">
        <v>-3230625.1</v>
      </c>
      <c r="I630" s="601" t="s">
        <v>20</v>
      </c>
      <c r="J630" s="601" t="s">
        <v>1241</v>
      </c>
      <c r="K630" s="601" t="s">
        <v>2228</v>
      </c>
      <c r="L630" s="601" t="s">
        <v>2229</v>
      </c>
      <c r="M630" s="601" t="s">
        <v>2227</v>
      </c>
      <c r="N630" s="601" t="s">
        <v>290</v>
      </c>
      <c r="O630" s="601" t="s">
        <v>290</v>
      </c>
      <c r="P630" s="601" t="s">
        <v>668</v>
      </c>
      <c r="Q630" s="601" t="s">
        <v>290</v>
      </c>
      <c r="R630" s="601" t="s">
        <v>1168</v>
      </c>
      <c r="S630" s="637"/>
      <c r="T630" s="601" t="s">
        <v>290</v>
      </c>
      <c r="U630" s="637">
        <v>44620</v>
      </c>
      <c r="V630" s="601" t="s">
        <v>290</v>
      </c>
    </row>
    <row r="631" spans="1:22" ht="14.5">
      <c r="A631" s="601" t="s">
        <v>579</v>
      </c>
      <c r="B631" s="601" t="s">
        <v>693</v>
      </c>
      <c r="C631" s="601" t="s">
        <v>676</v>
      </c>
      <c r="D631" s="601" t="s">
        <v>1366</v>
      </c>
      <c r="E631" s="601" t="s">
        <v>2230</v>
      </c>
      <c r="F631" s="637">
        <v>44620</v>
      </c>
      <c r="G631" s="602">
        <v>-96331.51</v>
      </c>
      <c r="H631" s="602">
        <v>-8192994.9299999997</v>
      </c>
      <c r="I631" s="601" t="s">
        <v>20</v>
      </c>
      <c r="J631" s="601" t="s">
        <v>1241</v>
      </c>
      <c r="K631" s="601" t="s">
        <v>2228</v>
      </c>
      <c r="L631" s="601" t="s">
        <v>2231</v>
      </c>
      <c r="M631" s="601" t="s">
        <v>2230</v>
      </c>
      <c r="N631" s="601" t="s">
        <v>290</v>
      </c>
      <c r="O631" s="601" t="s">
        <v>290</v>
      </c>
      <c r="P631" s="601" t="s">
        <v>668</v>
      </c>
      <c r="Q631" s="601" t="s">
        <v>290</v>
      </c>
      <c r="R631" s="601" t="s">
        <v>1168</v>
      </c>
      <c r="S631" s="637"/>
      <c r="T631" s="601" t="s">
        <v>290</v>
      </c>
      <c r="U631" s="637">
        <v>44620</v>
      </c>
      <c r="V631" s="601" t="s">
        <v>290</v>
      </c>
    </row>
    <row r="632" spans="1:22" ht="14.5">
      <c r="A632" s="601" t="s">
        <v>579</v>
      </c>
      <c r="B632" s="601" t="s">
        <v>693</v>
      </c>
      <c r="C632" s="601" t="s">
        <v>676</v>
      </c>
      <c r="D632" s="601" t="s">
        <v>1366</v>
      </c>
      <c r="E632" s="601" t="s">
        <v>3423</v>
      </c>
      <c r="F632" s="637">
        <v>44698</v>
      </c>
      <c r="G632" s="602">
        <v>-146531.49</v>
      </c>
      <c r="H632" s="602">
        <v>-12528442.4</v>
      </c>
      <c r="I632" s="601" t="s">
        <v>20</v>
      </c>
      <c r="J632" s="601" t="s">
        <v>1241</v>
      </c>
      <c r="K632" s="601" t="s">
        <v>2011</v>
      </c>
      <c r="L632" s="601" t="s">
        <v>3424</v>
      </c>
      <c r="M632" s="601" t="s">
        <v>3423</v>
      </c>
      <c r="N632" s="601" t="s">
        <v>290</v>
      </c>
      <c r="O632" s="601" t="s">
        <v>290</v>
      </c>
      <c r="P632" s="601" t="s">
        <v>668</v>
      </c>
      <c r="Q632" s="601" t="s">
        <v>290</v>
      </c>
      <c r="R632" s="601" t="s">
        <v>1168</v>
      </c>
      <c r="S632" s="637"/>
      <c r="T632" s="601" t="s">
        <v>290</v>
      </c>
      <c r="U632" s="637">
        <v>44698</v>
      </c>
      <c r="V632" s="601" t="s">
        <v>290</v>
      </c>
    </row>
    <row r="633" spans="1:22" ht="14.5">
      <c r="A633" s="601" t="s">
        <v>579</v>
      </c>
      <c r="B633" s="601" t="s">
        <v>693</v>
      </c>
      <c r="C633" s="601" t="s">
        <v>676</v>
      </c>
      <c r="D633" s="601" t="s">
        <v>1366</v>
      </c>
      <c r="E633" s="601" t="s">
        <v>3431</v>
      </c>
      <c r="F633" s="637">
        <v>44726</v>
      </c>
      <c r="G633" s="602">
        <v>-173718.64</v>
      </c>
      <c r="H633" s="602">
        <v>-15313298.119999999</v>
      </c>
      <c r="I633" s="601" t="s">
        <v>20</v>
      </c>
      <c r="J633" s="601" t="s">
        <v>1241</v>
      </c>
      <c r="K633" s="601" t="s">
        <v>2011</v>
      </c>
      <c r="L633" s="601" t="s">
        <v>3432</v>
      </c>
      <c r="M633" s="601" t="s">
        <v>3431</v>
      </c>
      <c r="N633" s="601" t="s">
        <v>290</v>
      </c>
      <c r="O633" s="601" t="s">
        <v>290</v>
      </c>
      <c r="P633" s="601" t="s">
        <v>668</v>
      </c>
      <c r="Q633" s="601" t="s">
        <v>290</v>
      </c>
      <c r="R633" s="601" t="s">
        <v>1168</v>
      </c>
      <c r="S633" s="637"/>
      <c r="T633" s="601" t="s">
        <v>290</v>
      </c>
      <c r="U633" s="637">
        <v>44726</v>
      </c>
      <c r="V633" s="601" t="s">
        <v>290</v>
      </c>
    </row>
    <row r="634" spans="1:22" ht="14.5">
      <c r="A634" s="601" t="s">
        <v>579</v>
      </c>
      <c r="B634" s="601" t="s">
        <v>1175</v>
      </c>
      <c r="C634" s="601" t="s">
        <v>678</v>
      </c>
      <c r="D634" s="601" t="s">
        <v>1366</v>
      </c>
      <c r="E634" s="601" t="s">
        <v>3433</v>
      </c>
      <c r="F634" s="637">
        <v>44714</v>
      </c>
      <c r="G634" s="602">
        <v>-5930.4</v>
      </c>
      <c r="H634" s="602">
        <v>-522764.76</v>
      </c>
      <c r="I634" s="601" t="s">
        <v>20</v>
      </c>
      <c r="J634" s="601" t="s">
        <v>3434</v>
      </c>
      <c r="K634" s="601" t="s">
        <v>3435</v>
      </c>
      <c r="L634" s="601" t="s">
        <v>3435</v>
      </c>
      <c r="M634" s="601" t="s">
        <v>3433</v>
      </c>
      <c r="N634" s="601" t="s">
        <v>290</v>
      </c>
      <c r="O634" s="601" t="s">
        <v>290</v>
      </c>
      <c r="P634" s="601" t="s">
        <v>2236</v>
      </c>
      <c r="Q634" s="601" t="s">
        <v>290</v>
      </c>
      <c r="R634" s="601" t="s">
        <v>2298</v>
      </c>
      <c r="S634" s="637"/>
      <c r="T634" s="601" t="s">
        <v>290</v>
      </c>
      <c r="U634" s="637">
        <v>44698</v>
      </c>
      <c r="V634" s="601" t="s">
        <v>290</v>
      </c>
    </row>
    <row r="635" spans="1:22" ht="14.5">
      <c r="A635" s="601" t="s">
        <v>579</v>
      </c>
      <c r="B635" s="601" t="s">
        <v>1175</v>
      </c>
      <c r="C635" s="601" t="s">
        <v>678</v>
      </c>
      <c r="D635" s="601" t="s">
        <v>1366</v>
      </c>
      <c r="E635" s="601" t="s">
        <v>2232</v>
      </c>
      <c r="F635" s="637">
        <v>44675</v>
      </c>
      <c r="G635" s="602">
        <v>-11122.4</v>
      </c>
      <c r="H635" s="602">
        <v>-948184.6</v>
      </c>
      <c r="I635" s="601" t="s">
        <v>20</v>
      </c>
      <c r="J635" s="601" t="s">
        <v>2233</v>
      </c>
      <c r="K635" s="601" t="s">
        <v>2234</v>
      </c>
      <c r="L635" s="601" t="s">
        <v>2235</v>
      </c>
      <c r="M635" s="601" t="s">
        <v>2232</v>
      </c>
      <c r="N635" s="601" t="s">
        <v>290</v>
      </c>
      <c r="O635" s="601" t="s">
        <v>290</v>
      </c>
      <c r="P635" s="601" t="s">
        <v>2236</v>
      </c>
      <c r="Q635" s="601" t="s">
        <v>290</v>
      </c>
      <c r="R635" s="601" t="s">
        <v>1168</v>
      </c>
      <c r="S635" s="637"/>
      <c r="T635" s="601" t="s">
        <v>290</v>
      </c>
      <c r="U635" s="637">
        <v>44643</v>
      </c>
      <c r="V635" s="601" t="s">
        <v>290</v>
      </c>
    </row>
    <row r="636" spans="1:22" ht="14.5">
      <c r="A636" s="601" t="s">
        <v>579</v>
      </c>
      <c r="B636" s="601" t="s">
        <v>693</v>
      </c>
      <c r="C636" s="601" t="s">
        <v>678</v>
      </c>
      <c r="D636" s="601" t="s">
        <v>1366</v>
      </c>
      <c r="E636" s="601" t="s">
        <v>3436</v>
      </c>
      <c r="F636" s="637">
        <v>44737</v>
      </c>
      <c r="G636" s="602">
        <v>-5656.8</v>
      </c>
      <c r="H636" s="602">
        <v>-498646.92</v>
      </c>
      <c r="I636" s="601" t="s">
        <v>20</v>
      </c>
      <c r="J636" s="601" t="s">
        <v>3437</v>
      </c>
      <c r="K636" s="601" t="s">
        <v>3438</v>
      </c>
      <c r="L636" s="601" t="s">
        <v>3438</v>
      </c>
      <c r="M636" s="601" t="s">
        <v>3436</v>
      </c>
      <c r="N636" s="601" t="s">
        <v>290</v>
      </c>
      <c r="O636" s="601" t="s">
        <v>290</v>
      </c>
      <c r="P636" s="601" t="s">
        <v>2236</v>
      </c>
      <c r="Q636" s="601" t="s">
        <v>290</v>
      </c>
      <c r="R636" s="601" t="s">
        <v>1168</v>
      </c>
      <c r="S636" s="637">
        <v>44749</v>
      </c>
      <c r="T636" s="601" t="s">
        <v>3879</v>
      </c>
      <c r="U636" s="637">
        <v>44714</v>
      </c>
      <c r="V636" s="601" t="s">
        <v>290</v>
      </c>
    </row>
    <row r="637" spans="1:22" ht="14.5">
      <c r="A637" s="601" t="s">
        <v>579</v>
      </c>
      <c r="B637" s="601" t="s">
        <v>693</v>
      </c>
      <c r="C637" s="601" t="s">
        <v>678</v>
      </c>
      <c r="D637" s="601" t="s">
        <v>1366</v>
      </c>
      <c r="E637" s="601" t="s">
        <v>3439</v>
      </c>
      <c r="F637" s="637">
        <v>44721</v>
      </c>
      <c r="G637" s="602">
        <v>-540</v>
      </c>
      <c r="H637" s="602">
        <v>-47601</v>
      </c>
      <c r="I637" s="601" t="s">
        <v>20</v>
      </c>
      <c r="J637" s="601" t="s">
        <v>3440</v>
      </c>
      <c r="K637" s="601" t="s">
        <v>3441</v>
      </c>
      <c r="L637" s="601" t="s">
        <v>3442</v>
      </c>
      <c r="M637" s="601" t="s">
        <v>3439</v>
      </c>
      <c r="N637" s="601" t="s">
        <v>290</v>
      </c>
      <c r="O637" s="601" t="s">
        <v>290</v>
      </c>
      <c r="P637" s="601" t="s">
        <v>2237</v>
      </c>
      <c r="Q637" s="601" t="s">
        <v>290</v>
      </c>
      <c r="R637" s="601" t="s">
        <v>1168</v>
      </c>
      <c r="S637" s="637"/>
      <c r="T637" s="601" t="s">
        <v>290</v>
      </c>
      <c r="U637" s="637">
        <v>44721</v>
      </c>
      <c r="V637" s="601" t="s">
        <v>290</v>
      </c>
    </row>
    <row r="638" spans="1:22" ht="14.5">
      <c r="A638" s="601" t="s">
        <v>579</v>
      </c>
      <c r="B638" s="601" t="s">
        <v>693</v>
      </c>
      <c r="C638" s="601" t="s">
        <v>676</v>
      </c>
      <c r="D638" s="601" t="s">
        <v>1366</v>
      </c>
      <c r="E638" s="601" t="s">
        <v>2243</v>
      </c>
      <c r="F638" s="637">
        <v>44676</v>
      </c>
      <c r="G638" s="602">
        <v>-29614.44</v>
      </c>
      <c r="H638" s="602">
        <v>-2524631.0099999998</v>
      </c>
      <c r="I638" s="601" t="s">
        <v>20</v>
      </c>
      <c r="J638" s="601" t="s">
        <v>2241</v>
      </c>
      <c r="K638" s="601" t="s">
        <v>2244</v>
      </c>
      <c r="L638" s="601" t="s">
        <v>2245</v>
      </c>
      <c r="M638" s="601" t="s">
        <v>2243</v>
      </c>
      <c r="N638" s="601" t="s">
        <v>290</v>
      </c>
      <c r="O638" s="601" t="s">
        <v>290</v>
      </c>
      <c r="P638" s="601" t="s">
        <v>2239</v>
      </c>
      <c r="Q638" s="601" t="s">
        <v>290</v>
      </c>
      <c r="R638" s="601" t="s">
        <v>1168</v>
      </c>
      <c r="S638" s="637">
        <v>44749</v>
      </c>
      <c r="T638" s="601" t="s">
        <v>3880</v>
      </c>
      <c r="U638" s="637">
        <v>44676</v>
      </c>
      <c r="V638" s="601" t="s">
        <v>290</v>
      </c>
    </row>
    <row r="639" spans="1:22" ht="14.5">
      <c r="A639" s="601" t="s">
        <v>579</v>
      </c>
      <c r="B639" s="601" t="s">
        <v>693</v>
      </c>
      <c r="C639" s="601" t="s">
        <v>676</v>
      </c>
      <c r="D639" s="601" t="s">
        <v>1366</v>
      </c>
      <c r="E639" s="601" t="s">
        <v>2240</v>
      </c>
      <c r="F639" s="637">
        <v>44677</v>
      </c>
      <c r="G639" s="602">
        <v>-4546.88</v>
      </c>
      <c r="H639" s="602">
        <v>-387621.52</v>
      </c>
      <c r="I639" s="601" t="s">
        <v>20</v>
      </c>
      <c r="J639" s="601" t="s">
        <v>2241</v>
      </c>
      <c r="K639" s="601" t="s">
        <v>2238</v>
      </c>
      <c r="L639" s="601" t="s">
        <v>2242</v>
      </c>
      <c r="M639" s="601" t="s">
        <v>2240</v>
      </c>
      <c r="N639" s="601" t="s">
        <v>290</v>
      </c>
      <c r="O639" s="601" t="s">
        <v>290</v>
      </c>
      <c r="P639" s="601" t="s">
        <v>2239</v>
      </c>
      <c r="Q639" s="601" t="s">
        <v>290</v>
      </c>
      <c r="R639" s="601" t="s">
        <v>1168</v>
      </c>
      <c r="S639" s="637">
        <v>44761</v>
      </c>
      <c r="T639" s="601" t="s">
        <v>4045</v>
      </c>
      <c r="U639" s="637">
        <v>44677</v>
      </c>
      <c r="V639" s="601" t="s">
        <v>290</v>
      </c>
    </row>
    <row r="640" spans="1:22" ht="14.5">
      <c r="A640" s="601" t="s">
        <v>579</v>
      </c>
      <c r="B640" s="601" t="s">
        <v>693</v>
      </c>
      <c r="C640" s="601" t="s">
        <v>676</v>
      </c>
      <c r="D640" s="601" t="s">
        <v>1366</v>
      </c>
      <c r="E640" s="601" t="s">
        <v>3443</v>
      </c>
      <c r="F640" s="637">
        <v>44741</v>
      </c>
      <c r="G640" s="602">
        <v>-37145.040000000001</v>
      </c>
      <c r="H640" s="602">
        <v>-3274335.28</v>
      </c>
      <c r="I640" s="601" t="s">
        <v>20</v>
      </c>
      <c r="J640" s="601" t="s">
        <v>3444</v>
      </c>
      <c r="K640" s="601" t="s">
        <v>3445</v>
      </c>
      <c r="L640" s="601" t="s">
        <v>3446</v>
      </c>
      <c r="M640" s="601" t="s">
        <v>3443</v>
      </c>
      <c r="N640" s="601" t="s">
        <v>290</v>
      </c>
      <c r="O640" s="601" t="s">
        <v>290</v>
      </c>
      <c r="P640" s="601" t="s">
        <v>1411</v>
      </c>
      <c r="Q640" s="601" t="s">
        <v>290</v>
      </c>
      <c r="R640" s="601" t="s">
        <v>1168</v>
      </c>
      <c r="S640" s="637"/>
      <c r="T640" s="601" t="s">
        <v>290</v>
      </c>
      <c r="U640" s="637">
        <v>44741</v>
      </c>
      <c r="V640" s="601" t="s">
        <v>290</v>
      </c>
    </row>
    <row r="641" spans="1:22" ht="14.5">
      <c r="A641" s="601" t="s">
        <v>579</v>
      </c>
      <c r="B641" s="601" t="s">
        <v>693</v>
      </c>
      <c r="C641" s="601" t="s">
        <v>676</v>
      </c>
      <c r="D641" s="601" t="s">
        <v>1366</v>
      </c>
      <c r="E641" s="601" t="s">
        <v>2246</v>
      </c>
      <c r="F641" s="637">
        <v>44678</v>
      </c>
      <c r="G641" s="602">
        <v>-154228.59</v>
      </c>
      <c r="H641" s="602">
        <v>-13147987.300000001</v>
      </c>
      <c r="I641" s="601" t="s">
        <v>20</v>
      </c>
      <c r="J641" s="601" t="s">
        <v>1410</v>
      </c>
      <c r="K641" s="601" t="s">
        <v>2247</v>
      </c>
      <c r="L641" s="601" t="s">
        <v>2248</v>
      </c>
      <c r="M641" s="601" t="s">
        <v>2246</v>
      </c>
      <c r="N641" s="601" t="s">
        <v>290</v>
      </c>
      <c r="O641" s="601" t="s">
        <v>290</v>
      </c>
      <c r="P641" s="601" t="s">
        <v>1411</v>
      </c>
      <c r="Q641" s="601" t="s">
        <v>290</v>
      </c>
      <c r="R641" s="601" t="s">
        <v>1168</v>
      </c>
      <c r="S641" s="637"/>
      <c r="T641" s="601" t="s">
        <v>290</v>
      </c>
      <c r="U641" s="637">
        <v>44678</v>
      </c>
      <c r="V641" s="601" t="s">
        <v>290</v>
      </c>
    </row>
    <row r="642" spans="1:22" ht="14.5">
      <c r="A642" s="601" t="s">
        <v>579</v>
      </c>
      <c r="B642" s="601" t="s">
        <v>693</v>
      </c>
      <c r="C642" s="601" t="s">
        <v>676</v>
      </c>
      <c r="D642" s="601" t="s">
        <v>1366</v>
      </c>
      <c r="E642" s="601" t="s">
        <v>2249</v>
      </c>
      <c r="F642" s="637">
        <v>44678</v>
      </c>
      <c r="G642" s="602">
        <v>-129680.76</v>
      </c>
      <c r="H642" s="602">
        <v>-11055284.789999999</v>
      </c>
      <c r="I642" s="601" t="s">
        <v>20</v>
      </c>
      <c r="J642" s="601" t="s">
        <v>1410</v>
      </c>
      <c r="K642" s="601" t="s">
        <v>2247</v>
      </c>
      <c r="L642" s="601" t="s">
        <v>2250</v>
      </c>
      <c r="M642" s="601" t="s">
        <v>2249</v>
      </c>
      <c r="N642" s="601" t="s">
        <v>290</v>
      </c>
      <c r="O642" s="601" t="s">
        <v>290</v>
      </c>
      <c r="P642" s="601" t="s">
        <v>1411</v>
      </c>
      <c r="Q642" s="601" t="s">
        <v>290</v>
      </c>
      <c r="R642" s="601" t="s">
        <v>1168</v>
      </c>
      <c r="S642" s="637"/>
      <c r="T642" s="601" t="s">
        <v>290</v>
      </c>
      <c r="U642" s="637">
        <v>44678</v>
      </c>
      <c r="V642" s="601" t="s">
        <v>290</v>
      </c>
    </row>
    <row r="643" spans="1:22" ht="14.5">
      <c r="A643" s="601" t="s">
        <v>579</v>
      </c>
      <c r="B643" s="601" t="s">
        <v>693</v>
      </c>
      <c r="C643" s="601" t="s">
        <v>676</v>
      </c>
      <c r="D643" s="601" t="s">
        <v>1366</v>
      </c>
      <c r="E643" s="601" t="s">
        <v>2251</v>
      </c>
      <c r="F643" s="637">
        <v>44678</v>
      </c>
      <c r="G643" s="602">
        <v>-115317.63</v>
      </c>
      <c r="H643" s="602">
        <v>-9830827.9600000009</v>
      </c>
      <c r="I643" s="601" t="s">
        <v>20</v>
      </c>
      <c r="J643" s="601" t="s">
        <v>1410</v>
      </c>
      <c r="K643" s="601" t="s">
        <v>2247</v>
      </c>
      <c r="L643" s="601" t="s">
        <v>2252</v>
      </c>
      <c r="M643" s="601" t="s">
        <v>2251</v>
      </c>
      <c r="N643" s="601" t="s">
        <v>290</v>
      </c>
      <c r="O643" s="601" t="s">
        <v>290</v>
      </c>
      <c r="P643" s="601" t="s">
        <v>1411</v>
      </c>
      <c r="Q643" s="601" t="s">
        <v>290</v>
      </c>
      <c r="R643" s="601" t="s">
        <v>1168</v>
      </c>
      <c r="S643" s="637"/>
      <c r="T643" s="601" t="s">
        <v>290</v>
      </c>
      <c r="U643" s="637">
        <v>44678</v>
      </c>
      <c r="V643" s="601" t="s">
        <v>290</v>
      </c>
    </row>
    <row r="644" spans="1:22" ht="14.5">
      <c r="A644" s="601" t="s">
        <v>579</v>
      </c>
      <c r="B644" s="601" t="s">
        <v>693</v>
      </c>
      <c r="C644" s="601" t="s">
        <v>676</v>
      </c>
      <c r="D644" s="601" t="s">
        <v>1366</v>
      </c>
      <c r="E644" s="601" t="s">
        <v>2253</v>
      </c>
      <c r="F644" s="637">
        <v>44678</v>
      </c>
      <c r="G644" s="602">
        <v>-200222.5</v>
      </c>
      <c r="H644" s="602">
        <v>-17068968.129999999</v>
      </c>
      <c r="I644" s="601" t="s">
        <v>20</v>
      </c>
      <c r="J644" s="601" t="s">
        <v>1410</v>
      </c>
      <c r="K644" s="601" t="s">
        <v>2247</v>
      </c>
      <c r="L644" s="601" t="s">
        <v>2254</v>
      </c>
      <c r="M644" s="601" t="s">
        <v>2253</v>
      </c>
      <c r="N644" s="601" t="s">
        <v>290</v>
      </c>
      <c r="O644" s="601" t="s">
        <v>290</v>
      </c>
      <c r="P644" s="601" t="s">
        <v>1385</v>
      </c>
      <c r="Q644" s="601" t="s">
        <v>290</v>
      </c>
      <c r="R644" s="601" t="s">
        <v>1168</v>
      </c>
      <c r="S644" s="637"/>
      <c r="T644" s="601" t="s">
        <v>290</v>
      </c>
      <c r="U644" s="637">
        <v>44678</v>
      </c>
      <c r="V644" s="601" t="s">
        <v>290</v>
      </c>
    </row>
    <row r="645" spans="1:22" ht="14.5">
      <c r="A645" s="601" t="s">
        <v>579</v>
      </c>
      <c r="B645" s="601" t="s">
        <v>693</v>
      </c>
      <c r="C645" s="601" t="s">
        <v>676</v>
      </c>
      <c r="D645" s="601" t="s">
        <v>1366</v>
      </c>
      <c r="E645" s="601" t="s">
        <v>3447</v>
      </c>
      <c r="F645" s="637">
        <v>44691</v>
      </c>
      <c r="G645" s="602">
        <v>-216973.38</v>
      </c>
      <c r="H645" s="602">
        <v>-18551223.989999998</v>
      </c>
      <c r="I645" s="601" t="s">
        <v>20</v>
      </c>
      <c r="J645" s="601" t="s">
        <v>1410</v>
      </c>
      <c r="K645" s="601" t="s">
        <v>2247</v>
      </c>
      <c r="L645" s="601" t="s">
        <v>3448</v>
      </c>
      <c r="M645" s="601" t="s">
        <v>3447</v>
      </c>
      <c r="N645" s="601" t="s">
        <v>290</v>
      </c>
      <c r="O645" s="601" t="s">
        <v>290</v>
      </c>
      <c r="P645" s="601" t="s">
        <v>1411</v>
      </c>
      <c r="Q645" s="601" t="s">
        <v>290</v>
      </c>
      <c r="R645" s="601" t="s">
        <v>1168</v>
      </c>
      <c r="S645" s="637"/>
      <c r="T645" s="601" t="s">
        <v>290</v>
      </c>
      <c r="U645" s="637">
        <v>44691</v>
      </c>
      <c r="V645" s="601" t="s">
        <v>290</v>
      </c>
    </row>
    <row r="646" spans="1:22" ht="14.5">
      <c r="A646" s="601" t="s">
        <v>579</v>
      </c>
      <c r="B646" s="601" t="s">
        <v>693</v>
      </c>
      <c r="C646" s="601" t="s">
        <v>676</v>
      </c>
      <c r="D646" s="601" t="s">
        <v>1366</v>
      </c>
      <c r="E646" s="601" t="s">
        <v>3449</v>
      </c>
      <c r="F646" s="637">
        <v>44706</v>
      </c>
      <c r="G646" s="602">
        <v>-85817.7</v>
      </c>
      <c r="H646" s="602">
        <v>-7337413.3499999996</v>
      </c>
      <c r="I646" s="601" t="s">
        <v>20</v>
      </c>
      <c r="J646" s="601" t="s">
        <v>1410</v>
      </c>
      <c r="K646" s="601" t="s">
        <v>2247</v>
      </c>
      <c r="L646" s="601" t="s">
        <v>3450</v>
      </c>
      <c r="M646" s="601" t="s">
        <v>3449</v>
      </c>
      <c r="N646" s="601" t="s">
        <v>290</v>
      </c>
      <c r="O646" s="601" t="s">
        <v>290</v>
      </c>
      <c r="P646" s="601" t="s">
        <v>1411</v>
      </c>
      <c r="Q646" s="601" t="s">
        <v>290</v>
      </c>
      <c r="R646" s="601" t="s">
        <v>1168</v>
      </c>
      <c r="S646" s="637"/>
      <c r="T646" s="601" t="s">
        <v>290</v>
      </c>
      <c r="U646" s="637">
        <v>44706</v>
      </c>
      <c r="V646" s="601" t="s">
        <v>290</v>
      </c>
    </row>
    <row r="647" spans="1:22" ht="14.5">
      <c r="A647" s="601" t="s">
        <v>579</v>
      </c>
      <c r="B647" s="601" t="s">
        <v>693</v>
      </c>
      <c r="C647" s="601" t="s">
        <v>676</v>
      </c>
      <c r="D647" s="601" t="s">
        <v>1366</v>
      </c>
      <c r="E647" s="601" t="s">
        <v>3451</v>
      </c>
      <c r="F647" s="637">
        <v>44740</v>
      </c>
      <c r="G647" s="602">
        <v>-6855.5</v>
      </c>
      <c r="H647" s="602">
        <v>-604312.32999999996</v>
      </c>
      <c r="I647" s="601" t="s">
        <v>20</v>
      </c>
      <c r="J647" s="601" t="s">
        <v>1410</v>
      </c>
      <c r="K647" s="601" t="s">
        <v>2247</v>
      </c>
      <c r="L647" s="601" t="s">
        <v>3452</v>
      </c>
      <c r="M647" s="601" t="s">
        <v>3451</v>
      </c>
      <c r="N647" s="601" t="s">
        <v>290</v>
      </c>
      <c r="O647" s="601" t="s">
        <v>290</v>
      </c>
      <c r="P647" s="601" t="s">
        <v>1411</v>
      </c>
      <c r="Q647" s="601" t="s">
        <v>290</v>
      </c>
      <c r="R647" s="601" t="s">
        <v>1168</v>
      </c>
      <c r="S647" s="637">
        <v>44749</v>
      </c>
      <c r="T647" s="601" t="s">
        <v>3881</v>
      </c>
      <c r="U647" s="637">
        <v>44740</v>
      </c>
      <c r="V647" s="601" t="s">
        <v>290</v>
      </c>
    </row>
    <row r="648" spans="1:22" ht="14.5">
      <c r="A648" s="601" t="s">
        <v>579</v>
      </c>
      <c r="B648" s="601" t="s">
        <v>693</v>
      </c>
      <c r="C648" s="601" t="s">
        <v>676</v>
      </c>
      <c r="D648" s="601" t="s">
        <v>1366</v>
      </c>
      <c r="E648" s="601" t="s">
        <v>3453</v>
      </c>
      <c r="F648" s="637">
        <v>44693</v>
      </c>
      <c r="G648" s="602">
        <v>-309029.32</v>
      </c>
      <c r="H648" s="602">
        <v>-26422006.859999999</v>
      </c>
      <c r="I648" s="601" t="s">
        <v>20</v>
      </c>
      <c r="J648" s="601" t="s">
        <v>3454</v>
      </c>
      <c r="K648" s="601" t="s">
        <v>3455</v>
      </c>
      <c r="L648" s="601" t="s">
        <v>3456</v>
      </c>
      <c r="M648" s="601" t="s">
        <v>3453</v>
      </c>
      <c r="N648" s="601" t="s">
        <v>290</v>
      </c>
      <c r="O648" s="601" t="s">
        <v>290</v>
      </c>
      <c r="P648" s="601" t="s">
        <v>1412</v>
      </c>
      <c r="Q648" s="601" t="s">
        <v>290</v>
      </c>
      <c r="R648" s="601" t="s">
        <v>1168</v>
      </c>
      <c r="S648" s="637"/>
      <c r="T648" s="601" t="s">
        <v>290</v>
      </c>
      <c r="U648" s="637">
        <v>44693</v>
      </c>
      <c r="V648" s="601" t="s">
        <v>290</v>
      </c>
    </row>
    <row r="649" spans="1:22" ht="14.5">
      <c r="A649" s="601" t="s">
        <v>579</v>
      </c>
      <c r="B649" s="601" t="s">
        <v>693</v>
      </c>
      <c r="C649" s="601" t="s">
        <v>676</v>
      </c>
      <c r="D649" s="601" t="s">
        <v>1366</v>
      </c>
      <c r="E649" s="601" t="s">
        <v>3457</v>
      </c>
      <c r="F649" s="637">
        <v>44698</v>
      </c>
      <c r="G649" s="602">
        <v>-320787.43</v>
      </c>
      <c r="H649" s="602">
        <v>-27427325.27</v>
      </c>
      <c r="I649" s="601" t="s">
        <v>20</v>
      </c>
      <c r="J649" s="601" t="s">
        <v>3454</v>
      </c>
      <c r="K649" s="601" t="s">
        <v>3455</v>
      </c>
      <c r="L649" s="601" t="s">
        <v>3458</v>
      </c>
      <c r="M649" s="601" t="s">
        <v>3457</v>
      </c>
      <c r="N649" s="601" t="s">
        <v>290</v>
      </c>
      <c r="O649" s="601" t="s">
        <v>290</v>
      </c>
      <c r="P649" s="601" t="s">
        <v>1412</v>
      </c>
      <c r="Q649" s="601" t="s">
        <v>290</v>
      </c>
      <c r="R649" s="601" t="s">
        <v>1168</v>
      </c>
      <c r="S649" s="637"/>
      <c r="T649" s="601" t="s">
        <v>290</v>
      </c>
      <c r="U649" s="637">
        <v>44698</v>
      </c>
      <c r="V649" s="601" t="s">
        <v>290</v>
      </c>
    </row>
    <row r="650" spans="1:22" ht="14.5">
      <c r="A650" s="601" t="s">
        <v>579</v>
      </c>
      <c r="B650" s="601" t="s">
        <v>693</v>
      </c>
      <c r="C650" s="601" t="s">
        <v>676</v>
      </c>
      <c r="D650" s="601" t="s">
        <v>1366</v>
      </c>
      <c r="E650" s="601" t="s">
        <v>2257</v>
      </c>
      <c r="F650" s="637">
        <v>44629</v>
      </c>
      <c r="G650" s="602">
        <v>-280775.3</v>
      </c>
      <c r="H650" s="602">
        <v>-23879939.27</v>
      </c>
      <c r="I650" s="601" t="s">
        <v>20</v>
      </c>
      <c r="J650" s="601" t="s">
        <v>2256</v>
      </c>
      <c r="K650" s="601" t="s">
        <v>2255</v>
      </c>
      <c r="L650" s="601" t="s">
        <v>2258</v>
      </c>
      <c r="M650" s="601" t="s">
        <v>2257</v>
      </c>
      <c r="N650" s="601" t="s">
        <v>290</v>
      </c>
      <c r="O650" s="601" t="s">
        <v>290</v>
      </c>
      <c r="P650" s="601" t="s">
        <v>1412</v>
      </c>
      <c r="Q650" s="601" t="s">
        <v>290</v>
      </c>
      <c r="R650" s="601" t="s">
        <v>1168</v>
      </c>
      <c r="S650" s="637"/>
      <c r="T650" s="601" t="s">
        <v>290</v>
      </c>
      <c r="U650" s="637">
        <v>44629</v>
      </c>
      <c r="V650" s="601" t="s">
        <v>290</v>
      </c>
    </row>
    <row r="651" spans="1:22" ht="14.5">
      <c r="A651" s="601" t="s">
        <v>579</v>
      </c>
      <c r="B651" s="601" t="s">
        <v>693</v>
      </c>
      <c r="C651" s="601" t="s">
        <v>678</v>
      </c>
      <c r="D651" s="601" t="s">
        <v>1366</v>
      </c>
      <c r="E651" s="601" t="s">
        <v>2259</v>
      </c>
      <c r="F651" s="637">
        <v>44669</v>
      </c>
      <c r="G651" s="602">
        <v>-12129.65</v>
      </c>
      <c r="H651" s="602">
        <v>-1034052.66</v>
      </c>
      <c r="I651" s="601" t="s">
        <v>20</v>
      </c>
      <c r="J651" s="601" t="s">
        <v>1240</v>
      </c>
      <c r="K651" s="601" t="s">
        <v>2065</v>
      </c>
      <c r="L651" s="601" t="s">
        <v>2260</v>
      </c>
      <c r="M651" s="601" t="s">
        <v>2259</v>
      </c>
      <c r="N651" s="601" t="s">
        <v>290</v>
      </c>
      <c r="O651" s="601" t="s">
        <v>290</v>
      </c>
      <c r="P651" s="601" t="s">
        <v>669</v>
      </c>
      <c r="Q651" s="601" t="s">
        <v>290</v>
      </c>
      <c r="R651" s="601" t="s">
        <v>1168</v>
      </c>
      <c r="S651" s="637">
        <v>44745</v>
      </c>
      <c r="T651" s="601" t="s">
        <v>3882</v>
      </c>
      <c r="U651" s="637">
        <v>44669</v>
      </c>
      <c r="V651" s="601" t="s">
        <v>290</v>
      </c>
    </row>
    <row r="652" spans="1:22" ht="14.5">
      <c r="A652" s="601" t="s">
        <v>579</v>
      </c>
      <c r="B652" s="601" t="s">
        <v>693</v>
      </c>
      <c r="C652" s="601" t="s">
        <v>678</v>
      </c>
      <c r="D652" s="601" t="s">
        <v>1366</v>
      </c>
      <c r="E652" s="601" t="s">
        <v>2263</v>
      </c>
      <c r="F652" s="637">
        <v>44671</v>
      </c>
      <c r="G652" s="602">
        <v>-6366.37</v>
      </c>
      <c r="H652" s="602">
        <v>-542733.04</v>
      </c>
      <c r="I652" s="601" t="s">
        <v>20</v>
      </c>
      <c r="J652" s="601" t="s">
        <v>1413</v>
      </c>
      <c r="K652" s="601" t="s">
        <v>2084</v>
      </c>
      <c r="L652" s="601" t="s">
        <v>2264</v>
      </c>
      <c r="M652" s="601" t="s">
        <v>2263</v>
      </c>
      <c r="N652" s="601" t="s">
        <v>290</v>
      </c>
      <c r="O652" s="601" t="s">
        <v>290</v>
      </c>
      <c r="P652" s="601" t="s">
        <v>669</v>
      </c>
      <c r="Q652" s="601" t="s">
        <v>290</v>
      </c>
      <c r="R652" s="601" t="s">
        <v>1168</v>
      </c>
      <c r="S652" s="637"/>
      <c r="T652" s="601" t="s">
        <v>290</v>
      </c>
      <c r="U652" s="637">
        <v>44671</v>
      </c>
      <c r="V652" s="601" t="s">
        <v>290</v>
      </c>
    </row>
    <row r="653" spans="1:22" ht="14.5">
      <c r="A653" s="601" t="s">
        <v>579</v>
      </c>
      <c r="B653" s="601" t="s">
        <v>693</v>
      </c>
      <c r="C653" s="601" t="s">
        <v>678</v>
      </c>
      <c r="D653" s="601" t="s">
        <v>1366</v>
      </c>
      <c r="E653" s="601" t="s">
        <v>3459</v>
      </c>
      <c r="F653" s="637">
        <v>44712</v>
      </c>
      <c r="G653" s="602">
        <v>-450.54</v>
      </c>
      <c r="H653" s="602">
        <v>-39715.1</v>
      </c>
      <c r="I653" s="601" t="s">
        <v>20</v>
      </c>
      <c r="J653" s="601" t="s">
        <v>1413</v>
      </c>
      <c r="K653" s="601" t="s">
        <v>3460</v>
      </c>
      <c r="L653" s="601" t="s">
        <v>3461</v>
      </c>
      <c r="M653" s="601" t="s">
        <v>3459</v>
      </c>
      <c r="N653" s="601" t="s">
        <v>290</v>
      </c>
      <c r="O653" s="601" t="s">
        <v>290</v>
      </c>
      <c r="P653" s="601" t="s">
        <v>669</v>
      </c>
      <c r="Q653" s="601" t="s">
        <v>290</v>
      </c>
      <c r="R653" s="601" t="s">
        <v>1168</v>
      </c>
      <c r="S653" s="637"/>
      <c r="T653" s="601" t="s">
        <v>290</v>
      </c>
      <c r="U653" s="637">
        <v>44712</v>
      </c>
      <c r="V653" s="601" t="s">
        <v>290</v>
      </c>
    </row>
    <row r="654" spans="1:22" ht="14.5">
      <c r="A654" s="601" t="s">
        <v>579</v>
      </c>
      <c r="B654" s="601" t="s">
        <v>693</v>
      </c>
      <c r="C654" s="601" t="s">
        <v>678</v>
      </c>
      <c r="D654" s="601" t="s">
        <v>1366</v>
      </c>
      <c r="E654" s="601" t="s">
        <v>3462</v>
      </c>
      <c r="F654" s="637">
        <v>44689</v>
      </c>
      <c r="G654" s="602">
        <v>-4403.57</v>
      </c>
      <c r="H654" s="602">
        <v>-376505.24</v>
      </c>
      <c r="I654" s="601" t="s">
        <v>20</v>
      </c>
      <c r="J654" s="601" t="s">
        <v>1413</v>
      </c>
      <c r="K654" s="601" t="s">
        <v>2262</v>
      </c>
      <c r="L654" s="601" t="s">
        <v>3463</v>
      </c>
      <c r="M654" s="601" t="s">
        <v>3462</v>
      </c>
      <c r="N654" s="601" t="s">
        <v>290</v>
      </c>
      <c r="O654" s="601" t="s">
        <v>290</v>
      </c>
      <c r="P654" s="601" t="s">
        <v>669</v>
      </c>
      <c r="Q654" s="601" t="s">
        <v>290</v>
      </c>
      <c r="R654" s="601" t="s">
        <v>1168</v>
      </c>
      <c r="S654" s="637"/>
      <c r="T654" s="601" t="s">
        <v>290</v>
      </c>
      <c r="U654" s="637">
        <v>44689</v>
      </c>
      <c r="V654" s="601" t="s">
        <v>290</v>
      </c>
    </row>
    <row r="655" spans="1:22" ht="14.5">
      <c r="A655" s="601" t="s">
        <v>579</v>
      </c>
      <c r="B655" s="601" t="s">
        <v>693</v>
      </c>
      <c r="C655" s="601" t="s">
        <v>678</v>
      </c>
      <c r="D655" s="601" t="s">
        <v>1366</v>
      </c>
      <c r="E655" s="601" t="s">
        <v>3464</v>
      </c>
      <c r="F655" s="637">
        <v>44699</v>
      </c>
      <c r="G655" s="602">
        <v>-24658.86</v>
      </c>
      <c r="H655" s="602">
        <v>-2108332.5299999998</v>
      </c>
      <c r="I655" s="601" t="s">
        <v>20</v>
      </c>
      <c r="J655" s="601" t="s">
        <v>1413</v>
      </c>
      <c r="K655" s="601" t="s">
        <v>2261</v>
      </c>
      <c r="L655" s="601" t="s">
        <v>3465</v>
      </c>
      <c r="M655" s="601" t="s">
        <v>3464</v>
      </c>
      <c r="N655" s="601" t="s">
        <v>290</v>
      </c>
      <c r="O655" s="601" t="s">
        <v>290</v>
      </c>
      <c r="P655" s="601" t="s">
        <v>669</v>
      </c>
      <c r="Q655" s="601" t="s">
        <v>290</v>
      </c>
      <c r="R655" s="601" t="s">
        <v>1168</v>
      </c>
      <c r="S655" s="637"/>
      <c r="T655" s="601" t="s">
        <v>290</v>
      </c>
      <c r="U655" s="637">
        <v>44699</v>
      </c>
      <c r="V655" s="601" t="s">
        <v>290</v>
      </c>
    </row>
    <row r="656" spans="1:22" ht="14.5">
      <c r="A656" s="601" t="s">
        <v>579</v>
      </c>
      <c r="B656" s="601" t="s">
        <v>693</v>
      </c>
      <c r="C656" s="601" t="s">
        <v>678</v>
      </c>
      <c r="D656" s="601" t="s">
        <v>1366</v>
      </c>
      <c r="E656" s="601" t="s">
        <v>3466</v>
      </c>
      <c r="F656" s="637">
        <v>44689</v>
      </c>
      <c r="G656" s="602">
        <v>-13735.48</v>
      </c>
      <c r="H656" s="602">
        <v>-1174383.54</v>
      </c>
      <c r="I656" s="601" t="s">
        <v>20</v>
      </c>
      <c r="J656" s="601" t="s">
        <v>1413</v>
      </c>
      <c r="K656" s="601" t="s">
        <v>2084</v>
      </c>
      <c r="L656" s="601" t="s">
        <v>3467</v>
      </c>
      <c r="M656" s="601" t="s">
        <v>3466</v>
      </c>
      <c r="N656" s="601" t="s">
        <v>290</v>
      </c>
      <c r="O656" s="601" t="s">
        <v>290</v>
      </c>
      <c r="P656" s="601" t="s">
        <v>669</v>
      </c>
      <c r="Q656" s="601" t="s">
        <v>290</v>
      </c>
      <c r="R656" s="601" t="s">
        <v>1168</v>
      </c>
      <c r="S656" s="637"/>
      <c r="T656" s="601" t="s">
        <v>290</v>
      </c>
      <c r="U656" s="637">
        <v>44689</v>
      </c>
      <c r="V656" s="601" t="s">
        <v>290</v>
      </c>
    </row>
    <row r="657" spans="1:22" ht="14.5">
      <c r="A657" s="601" t="s">
        <v>579</v>
      </c>
      <c r="B657" s="601" t="s">
        <v>1163</v>
      </c>
      <c r="C657" s="601" t="s">
        <v>678</v>
      </c>
      <c r="D657" s="601" t="s">
        <v>1366</v>
      </c>
      <c r="E657" s="601" t="s">
        <v>3468</v>
      </c>
      <c r="F657" s="637">
        <v>44721</v>
      </c>
      <c r="G657" s="602">
        <v>-566.46</v>
      </c>
      <c r="H657" s="602">
        <v>-49933.45</v>
      </c>
      <c r="I657" s="601" t="s">
        <v>20</v>
      </c>
      <c r="J657" s="601" t="s">
        <v>1413</v>
      </c>
      <c r="K657" s="601" t="s">
        <v>2084</v>
      </c>
      <c r="L657" s="601" t="s">
        <v>3469</v>
      </c>
      <c r="M657" s="601" t="s">
        <v>3468</v>
      </c>
      <c r="N657" s="601" t="s">
        <v>290</v>
      </c>
      <c r="O657" s="601" t="s">
        <v>290</v>
      </c>
      <c r="P657" s="601" t="s">
        <v>669</v>
      </c>
      <c r="Q657" s="601" t="s">
        <v>290</v>
      </c>
      <c r="R657" s="601" t="s">
        <v>1168</v>
      </c>
      <c r="S657" s="637"/>
      <c r="T657" s="601" t="s">
        <v>290</v>
      </c>
      <c r="U657" s="637">
        <v>44721</v>
      </c>
      <c r="V657" s="601" t="s">
        <v>290</v>
      </c>
    </row>
    <row r="658" spans="1:22" ht="14.5">
      <c r="A658" s="601" t="s">
        <v>579</v>
      </c>
      <c r="B658" s="601" t="s">
        <v>1163</v>
      </c>
      <c r="C658" s="601" t="s">
        <v>678</v>
      </c>
      <c r="D658" s="601" t="s">
        <v>1366</v>
      </c>
      <c r="E658" s="601" t="s">
        <v>3470</v>
      </c>
      <c r="F658" s="637">
        <v>44717</v>
      </c>
      <c r="G658" s="602">
        <v>-5062.8999999999996</v>
      </c>
      <c r="H658" s="602">
        <v>-446294.64</v>
      </c>
      <c r="I658" s="601" t="s">
        <v>20</v>
      </c>
      <c r="J658" s="601" t="s">
        <v>1413</v>
      </c>
      <c r="K658" s="601" t="s">
        <v>2084</v>
      </c>
      <c r="L658" s="601" t="s">
        <v>3471</v>
      </c>
      <c r="M658" s="601" t="s">
        <v>3470</v>
      </c>
      <c r="N658" s="601" t="s">
        <v>290</v>
      </c>
      <c r="O658" s="601" t="s">
        <v>290</v>
      </c>
      <c r="P658" s="601" t="s">
        <v>669</v>
      </c>
      <c r="Q658" s="601" t="s">
        <v>290</v>
      </c>
      <c r="R658" s="601" t="s">
        <v>1168</v>
      </c>
      <c r="S658" s="637"/>
      <c r="T658" s="601" t="s">
        <v>290</v>
      </c>
      <c r="U658" s="637">
        <v>44717</v>
      </c>
      <c r="V658" s="601" t="s">
        <v>290</v>
      </c>
    </row>
    <row r="659" spans="1:22" ht="14.5">
      <c r="A659" s="601" t="s">
        <v>579</v>
      </c>
      <c r="B659" s="601" t="s">
        <v>1163</v>
      </c>
      <c r="C659" s="601" t="s">
        <v>678</v>
      </c>
      <c r="D659" s="601" t="s">
        <v>1366</v>
      </c>
      <c r="E659" s="601" t="s">
        <v>3474</v>
      </c>
      <c r="F659" s="637">
        <v>44739</v>
      </c>
      <c r="G659" s="602">
        <v>-2557.61</v>
      </c>
      <c r="H659" s="602">
        <v>-225453.32</v>
      </c>
      <c r="I659" s="601" t="s">
        <v>20</v>
      </c>
      <c r="J659" s="601" t="s">
        <v>1413</v>
      </c>
      <c r="K659" s="601" t="s">
        <v>3475</v>
      </c>
      <c r="L659" s="601" t="s">
        <v>3476</v>
      </c>
      <c r="M659" s="601" t="s">
        <v>3474</v>
      </c>
      <c r="N659" s="601" t="s">
        <v>290</v>
      </c>
      <c r="O659" s="601" t="s">
        <v>290</v>
      </c>
      <c r="P659" s="601" t="s">
        <v>669</v>
      </c>
      <c r="Q659" s="601" t="s">
        <v>290</v>
      </c>
      <c r="R659" s="601" t="s">
        <v>1168</v>
      </c>
      <c r="S659" s="637"/>
      <c r="T659" s="601" t="s">
        <v>290</v>
      </c>
      <c r="U659" s="637">
        <v>44739</v>
      </c>
      <c r="V659" s="601" t="s">
        <v>290</v>
      </c>
    </row>
    <row r="660" spans="1:22" ht="14.5">
      <c r="A660" s="601" t="s">
        <v>579</v>
      </c>
      <c r="B660" s="601" t="s">
        <v>1163</v>
      </c>
      <c r="C660" s="601" t="s">
        <v>678</v>
      </c>
      <c r="D660" s="601" t="s">
        <v>1366</v>
      </c>
      <c r="E660" s="601" t="s">
        <v>3472</v>
      </c>
      <c r="F660" s="637">
        <v>44741</v>
      </c>
      <c r="G660" s="602">
        <v>-19450.400000000001</v>
      </c>
      <c r="H660" s="602">
        <v>-1714552.76</v>
      </c>
      <c r="I660" s="601" t="s">
        <v>20</v>
      </c>
      <c r="J660" s="601" t="s">
        <v>1413</v>
      </c>
      <c r="K660" s="601" t="s">
        <v>2084</v>
      </c>
      <c r="L660" s="601" t="s">
        <v>3473</v>
      </c>
      <c r="M660" s="601" t="s">
        <v>3472</v>
      </c>
      <c r="N660" s="601" t="s">
        <v>290</v>
      </c>
      <c r="O660" s="601" t="s">
        <v>290</v>
      </c>
      <c r="P660" s="601" t="s">
        <v>669</v>
      </c>
      <c r="Q660" s="601" t="s">
        <v>290</v>
      </c>
      <c r="R660" s="601" t="s">
        <v>1168</v>
      </c>
      <c r="S660" s="637"/>
      <c r="T660" s="601" t="s">
        <v>290</v>
      </c>
      <c r="U660" s="637">
        <v>44741</v>
      </c>
      <c r="V660" s="601" t="s">
        <v>290</v>
      </c>
    </row>
    <row r="661" spans="1:22" ht="14.5">
      <c r="A661" s="601" t="s">
        <v>579</v>
      </c>
      <c r="B661" s="601" t="s">
        <v>693</v>
      </c>
      <c r="C661" s="601" t="s">
        <v>676</v>
      </c>
      <c r="D661" s="601" t="s">
        <v>1366</v>
      </c>
      <c r="E661" s="601" t="s">
        <v>3513</v>
      </c>
      <c r="F661" s="637">
        <v>44704</v>
      </c>
      <c r="G661" s="602">
        <v>-184371.89</v>
      </c>
      <c r="H661" s="602">
        <v>-15763796.6</v>
      </c>
      <c r="I661" s="601" t="s">
        <v>20</v>
      </c>
      <c r="J661" s="601" t="s">
        <v>1415</v>
      </c>
      <c r="K661" s="601" t="s">
        <v>3514</v>
      </c>
      <c r="L661" s="601" t="s">
        <v>3515</v>
      </c>
      <c r="M661" s="601" t="s">
        <v>3513</v>
      </c>
      <c r="N661" s="601" t="s">
        <v>290</v>
      </c>
      <c r="O661" s="601" t="s">
        <v>290</v>
      </c>
      <c r="P661" s="601" t="s">
        <v>1414</v>
      </c>
      <c r="Q661" s="601" t="s">
        <v>290</v>
      </c>
      <c r="R661" s="601" t="s">
        <v>1168</v>
      </c>
      <c r="S661" s="637"/>
      <c r="T661" s="601" t="s">
        <v>290</v>
      </c>
      <c r="U661" s="637">
        <v>44704</v>
      </c>
      <c r="V661" s="601" t="s">
        <v>290</v>
      </c>
    </row>
    <row r="662" spans="1:22" ht="14.5">
      <c r="A662" s="601" t="s">
        <v>579</v>
      </c>
      <c r="B662" s="601" t="s">
        <v>693</v>
      </c>
      <c r="C662" s="601" t="s">
        <v>676</v>
      </c>
      <c r="D662" s="601" t="s">
        <v>1366</v>
      </c>
      <c r="E662" s="601" t="s">
        <v>3516</v>
      </c>
      <c r="F662" s="637">
        <v>44704</v>
      </c>
      <c r="G662" s="602">
        <v>-260386.89</v>
      </c>
      <c r="H662" s="602">
        <v>-22263079.100000001</v>
      </c>
      <c r="I662" s="601" t="s">
        <v>20</v>
      </c>
      <c r="J662" s="601" t="s">
        <v>1415</v>
      </c>
      <c r="K662" s="601" t="s">
        <v>3514</v>
      </c>
      <c r="L662" s="601" t="s">
        <v>3517</v>
      </c>
      <c r="M662" s="601" t="s">
        <v>3516</v>
      </c>
      <c r="N662" s="601" t="s">
        <v>290</v>
      </c>
      <c r="O662" s="601" t="s">
        <v>290</v>
      </c>
      <c r="P662" s="601" t="s">
        <v>1414</v>
      </c>
      <c r="Q662" s="601" t="s">
        <v>290</v>
      </c>
      <c r="R662" s="601" t="s">
        <v>1168</v>
      </c>
      <c r="S662" s="637"/>
      <c r="T662" s="601" t="s">
        <v>290</v>
      </c>
      <c r="U662" s="637">
        <v>44704</v>
      </c>
      <c r="V662" s="601" t="s">
        <v>290</v>
      </c>
    </row>
    <row r="663" spans="1:22" ht="14.5">
      <c r="A663" s="601" t="s">
        <v>579</v>
      </c>
      <c r="B663" s="601" t="s">
        <v>693</v>
      </c>
      <c r="C663" s="601" t="s">
        <v>676</v>
      </c>
      <c r="D663" s="601" t="s">
        <v>1366</v>
      </c>
      <c r="E663" s="601" t="s">
        <v>3518</v>
      </c>
      <c r="F663" s="637">
        <v>44704</v>
      </c>
      <c r="G663" s="602">
        <v>-150112.56</v>
      </c>
      <c r="H663" s="602">
        <v>-12834623.880000001</v>
      </c>
      <c r="I663" s="601" t="s">
        <v>20</v>
      </c>
      <c r="J663" s="601" t="s">
        <v>1415</v>
      </c>
      <c r="K663" s="601" t="s">
        <v>3514</v>
      </c>
      <c r="L663" s="601" t="s">
        <v>3519</v>
      </c>
      <c r="M663" s="601" t="s">
        <v>3518</v>
      </c>
      <c r="N663" s="601" t="s">
        <v>290</v>
      </c>
      <c r="O663" s="601" t="s">
        <v>290</v>
      </c>
      <c r="P663" s="601" t="s">
        <v>1414</v>
      </c>
      <c r="Q663" s="601" t="s">
        <v>290</v>
      </c>
      <c r="R663" s="601" t="s">
        <v>1168</v>
      </c>
      <c r="S663" s="637"/>
      <c r="T663" s="601" t="s">
        <v>290</v>
      </c>
      <c r="U663" s="637">
        <v>44704</v>
      </c>
      <c r="V663" s="601" t="s">
        <v>290</v>
      </c>
    </row>
    <row r="664" spans="1:22" ht="14.5">
      <c r="A664" s="601" t="s">
        <v>579</v>
      </c>
      <c r="B664" s="601" t="s">
        <v>693</v>
      </c>
      <c r="C664" s="601" t="s">
        <v>676</v>
      </c>
      <c r="D664" s="601" t="s">
        <v>1366</v>
      </c>
      <c r="E664" s="601" t="s">
        <v>3520</v>
      </c>
      <c r="F664" s="637">
        <v>44704</v>
      </c>
      <c r="G664" s="602">
        <v>-161702.19</v>
      </c>
      <c r="H664" s="602">
        <v>-13825537.25</v>
      </c>
      <c r="I664" s="601" t="s">
        <v>20</v>
      </c>
      <c r="J664" s="601" t="s">
        <v>1415</v>
      </c>
      <c r="K664" s="601" t="s">
        <v>3514</v>
      </c>
      <c r="L664" s="601" t="s">
        <v>3521</v>
      </c>
      <c r="M664" s="601" t="s">
        <v>3520</v>
      </c>
      <c r="N664" s="601" t="s">
        <v>290</v>
      </c>
      <c r="O664" s="601" t="s">
        <v>290</v>
      </c>
      <c r="P664" s="601" t="s">
        <v>1414</v>
      </c>
      <c r="Q664" s="601" t="s">
        <v>290</v>
      </c>
      <c r="R664" s="601" t="s">
        <v>1168</v>
      </c>
      <c r="S664" s="637"/>
      <c r="T664" s="601" t="s">
        <v>290</v>
      </c>
      <c r="U664" s="637">
        <v>44704</v>
      </c>
      <c r="V664" s="601" t="s">
        <v>290</v>
      </c>
    </row>
    <row r="665" spans="1:22" ht="14.5">
      <c r="A665" s="601" t="s">
        <v>579</v>
      </c>
      <c r="B665" s="601" t="s">
        <v>693</v>
      </c>
      <c r="C665" s="601" t="s">
        <v>676</v>
      </c>
      <c r="D665" s="601" t="s">
        <v>1366</v>
      </c>
      <c r="E665" s="601" t="s">
        <v>3522</v>
      </c>
      <c r="F665" s="637">
        <v>44710</v>
      </c>
      <c r="G665" s="602">
        <v>-11942.97</v>
      </c>
      <c r="H665" s="602">
        <v>-1021123.94</v>
      </c>
      <c r="I665" s="601" t="s">
        <v>20</v>
      </c>
      <c r="J665" s="601" t="s">
        <v>1415</v>
      </c>
      <c r="K665" s="601" t="s">
        <v>3514</v>
      </c>
      <c r="L665" s="601" t="s">
        <v>3523</v>
      </c>
      <c r="M665" s="601" t="s">
        <v>3522</v>
      </c>
      <c r="N665" s="601" t="s">
        <v>290</v>
      </c>
      <c r="O665" s="601" t="s">
        <v>290</v>
      </c>
      <c r="P665" s="601" t="s">
        <v>1414</v>
      </c>
      <c r="Q665" s="601" t="s">
        <v>290</v>
      </c>
      <c r="R665" s="601" t="s">
        <v>1168</v>
      </c>
      <c r="S665" s="637"/>
      <c r="T665" s="601" t="s">
        <v>290</v>
      </c>
      <c r="U665" s="637">
        <v>44710</v>
      </c>
      <c r="V665" s="601" t="s">
        <v>290</v>
      </c>
    </row>
    <row r="666" spans="1:22" ht="14.5">
      <c r="A666" s="601" t="s">
        <v>579</v>
      </c>
      <c r="B666" s="601" t="s">
        <v>693</v>
      </c>
      <c r="C666" s="601" t="s">
        <v>676</v>
      </c>
      <c r="D666" s="601" t="s">
        <v>1366</v>
      </c>
      <c r="E666" s="601" t="s">
        <v>2269</v>
      </c>
      <c r="F666" s="637">
        <v>44633</v>
      </c>
      <c r="G666" s="602">
        <v>-1980.38</v>
      </c>
      <c r="H666" s="602">
        <v>-168431.32</v>
      </c>
      <c r="I666" s="601" t="s">
        <v>20</v>
      </c>
      <c r="J666" s="601" t="s">
        <v>1415</v>
      </c>
      <c r="K666" s="601" t="s">
        <v>2268</v>
      </c>
      <c r="L666" s="601" t="s">
        <v>2270</v>
      </c>
      <c r="M666" s="601" t="s">
        <v>2269</v>
      </c>
      <c r="N666" s="601" t="s">
        <v>290</v>
      </c>
      <c r="O666" s="601" t="s">
        <v>290</v>
      </c>
      <c r="P666" s="601" t="s">
        <v>1414</v>
      </c>
      <c r="Q666" s="601" t="s">
        <v>290</v>
      </c>
      <c r="R666" s="601" t="s">
        <v>1168</v>
      </c>
      <c r="S666" s="637"/>
      <c r="T666" s="601" t="s">
        <v>290</v>
      </c>
      <c r="U666" s="637">
        <v>44633</v>
      </c>
      <c r="V666" s="601" t="s">
        <v>290</v>
      </c>
    </row>
    <row r="667" spans="1:22" ht="14.5">
      <c r="A667" s="601" t="s">
        <v>579</v>
      </c>
      <c r="B667" s="601" t="s">
        <v>693</v>
      </c>
      <c r="C667" s="601" t="s">
        <v>676</v>
      </c>
      <c r="D667" s="601" t="s">
        <v>1366</v>
      </c>
      <c r="E667" s="601" t="s">
        <v>2271</v>
      </c>
      <c r="F667" s="637">
        <v>44635</v>
      </c>
      <c r="G667" s="602">
        <v>-113673.47</v>
      </c>
      <c r="H667" s="602">
        <v>-9667928.6199999992</v>
      </c>
      <c r="I667" s="601" t="s">
        <v>20</v>
      </c>
      <c r="J667" s="601" t="s">
        <v>1415</v>
      </c>
      <c r="K667" s="601" t="s">
        <v>2268</v>
      </c>
      <c r="L667" s="601" t="s">
        <v>2272</v>
      </c>
      <c r="M667" s="601" t="s">
        <v>2271</v>
      </c>
      <c r="N667" s="601" t="s">
        <v>290</v>
      </c>
      <c r="O667" s="601" t="s">
        <v>290</v>
      </c>
      <c r="P667" s="601" t="s">
        <v>1414</v>
      </c>
      <c r="Q667" s="601" t="s">
        <v>290</v>
      </c>
      <c r="R667" s="601" t="s">
        <v>1168</v>
      </c>
      <c r="S667" s="637"/>
      <c r="T667" s="601" t="s">
        <v>290</v>
      </c>
      <c r="U667" s="637">
        <v>44635</v>
      </c>
      <c r="V667" s="601" t="s">
        <v>290</v>
      </c>
    </row>
    <row r="668" spans="1:22" ht="14.5">
      <c r="A668" s="601" t="s">
        <v>579</v>
      </c>
      <c r="B668" s="601" t="s">
        <v>693</v>
      </c>
      <c r="C668" s="601" t="s">
        <v>676</v>
      </c>
      <c r="D668" s="601" t="s">
        <v>1366</v>
      </c>
      <c r="E668" s="601" t="s">
        <v>3477</v>
      </c>
      <c r="F668" s="637">
        <v>44698</v>
      </c>
      <c r="G668" s="602">
        <v>-19485.39</v>
      </c>
      <c r="H668" s="602">
        <v>-1666000.85</v>
      </c>
      <c r="I668" s="601" t="s">
        <v>20</v>
      </c>
      <c r="J668" s="601" t="s">
        <v>1415</v>
      </c>
      <c r="K668" s="601" t="s">
        <v>2268</v>
      </c>
      <c r="L668" s="601" t="s">
        <v>3478</v>
      </c>
      <c r="M668" s="601" t="s">
        <v>3477</v>
      </c>
      <c r="N668" s="601" t="s">
        <v>290</v>
      </c>
      <c r="O668" s="601" t="s">
        <v>290</v>
      </c>
      <c r="P668" s="601" t="s">
        <v>1414</v>
      </c>
      <c r="Q668" s="601" t="s">
        <v>290</v>
      </c>
      <c r="R668" s="601" t="s">
        <v>2298</v>
      </c>
      <c r="S668" s="637"/>
      <c r="T668" s="601" t="s">
        <v>290</v>
      </c>
      <c r="U668" s="637">
        <v>44698</v>
      </c>
      <c r="V668" s="601" t="s">
        <v>290</v>
      </c>
    </row>
    <row r="669" spans="1:22" ht="14.5">
      <c r="A669" s="601" t="s">
        <v>579</v>
      </c>
      <c r="B669" s="601" t="s">
        <v>693</v>
      </c>
      <c r="C669" s="601" t="s">
        <v>676</v>
      </c>
      <c r="D669" s="601" t="s">
        <v>1366</v>
      </c>
      <c r="E669" s="601" t="s">
        <v>3487</v>
      </c>
      <c r="F669" s="637">
        <v>44693</v>
      </c>
      <c r="G669" s="602">
        <v>-190332.29</v>
      </c>
      <c r="H669" s="602">
        <v>-16273410.800000001</v>
      </c>
      <c r="I669" s="601" t="s">
        <v>20</v>
      </c>
      <c r="J669" s="601" t="s">
        <v>1415</v>
      </c>
      <c r="K669" s="601" t="s">
        <v>2273</v>
      </c>
      <c r="L669" s="601" t="s">
        <v>3488</v>
      </c>
      <c r="M669" s="601" t="s">
        <v>3487</v>
      </c>
      <c r="N669" s="601" t="s">
        <v>290</v>
      </c>
      <c r="O669" s="601" t="s">
        <v>290</v>
      </c>
      <c r="P669" s="601" t="s">
        <v>1414</v>
      </c>
      <c r="Q669" s="601" t="s">
        <v>290</v>
      </c>
      <c r="R669" s="601" t="s">
        <v>1168</v>
      </c>
      <c r="S669" s="637"/>
      <c r="T669" s="601" t="s">
        <v>290</v>
      </c>
      <c r="U669" s="637">
        <v>44693</v>
      </c>
      <c r="V669" s="601" t="s">
        <v>290</v>
      </c>
    </row>
    <row r="670" spans="1:22" ht="14.5">
      <c r="A670" s="601" t="s">
        <v>579</v>
      </c>
      <c r="B670" s="601" t="s">
        <v>693</v>
      </c>
      <c r="C670" s="601" t="s">
        <v>676</v>
      </c>
      <c r="D670" s="601" t="s">
        <v>1366</v>
      </c>
      <c r="E670" s="601" t="s">
        <v>3491</v>
      </c>
      <c r="F670" s="637">
        <v>44699</v>
      </c>
      <c r="G670" s="602">
        <v>-178645.96</v>
      </c>
      <c r="H670" s="602">
        <v>-15274229.58</v>
      </c>
      <c r="I670" s="601" t="s">
        <v>20</v>
      </c>
      <c r="J670" s="601" t="s">
        <v>1415</v>
      </c>
      <c r="K670" s="601" t="s">
        <v>2273</v>
      </c>
      <c r="L670" s="601" t="s">
        <v>3492</v>
      </c>
      <c r="M670" s="601" t="s">
        <v>3491</v>
      </c>
      <c r="N670" s="601" t="s">
        <v>290</v>
      </c>
      <c r="O670" s="601" t="s">
        <v>290</v>
      </c>
      <c r="P670" s="601" t="s">
        <v>1414</v>
      </c>
      <c r="Q670" s="601" t="s">
        <v>290</v>
      </c>
      <c r="R670" s="601" t="s">
        <v>1168</v>
      </c>
      <c r="S670" s="637"/>
      <c r="T670" s="601" t="s">
        <v>290</v>
      </c>
      <c r="U670" s="637">
        <v>44699</v>
      </c>
      <c r="V670" s="601" t="s">
        <v>290</v>
      </c>
    </row>
    <row r="671" spans="1:22" ht="14.5">
      <c r="A671" s="601" t="s">
        <v>579</v>
      </c>
      <c r="B671" s="601" t="s">
        <v>693</v>
      </c>
      <c r="C671" s="601" t="s">
        <v>676</v>
      </c>
      <c r="D671" s="601" t="s">
        <v>1366</v>
      </c>
      <c r="E671" s="601" t="s">
        <v>3493</v>
      </c>
      <c r="F671" s="637">
        <v>44706</v>
      </c>
      <c r="G671" s="602">
        <v>-17783.28</v>
      </c>
      <c r="H671" s="602">
        <v>-1520470.44</v>
      </c>
      <c r="I671" s="601" t="s">
        <v>20</v>
      </c>
      <c r="J671" s="601" t="s">
        <v>1415</v>
      </c>
      <c r="K671" s="601" t="s">
        <v>2273</v>
      </c>
      <c r="L671" s="601" t="s">
        <v>3494</v>
      </c>
      <c r="M671" s="601" t="s">
        <v>3493</v>
      </c>
      <c r="N671" s="601" t="s">
        <v>290</v>
      </c>
      <c r="O671" s="601" t="s">
        <v>290</v>
      </c>
      <c r="P671" s="601" t="s">
        <v>1414</v>
      </c>
      <c r="Q671" s="601" t="s">
        <v>290</v>
      </c>
      <c r="R671" s="601" t="s">
        <v>1168</v>
      </c>
      <c r="S671" s="637"/>
      <c r="T671" s="601" t="s">
        <v>290</v>
      </c>
      <c r="U671" s="637">
        <v>44706</v>
      </c>
      <c r="V671" s="601" t="s">
        <v>290</v>
      </c>
    </row>
    <row r="672" spans="1:22" ht="14.5">
      <c r="A672" s="601" t="s">
        <v>579</v>
      </c>
      <c r="B672" s="601" t="s">
        <v>693</v>
      </c>
      <c r="C672" s="601" t="s">
        <v>676</v>
      </c>
      <c r="D672" s="601" t="s">
        <v>1366</v>
      </c>
      <c r="E672" s="601" t="s">
        <v>3495</v>
      </c>
      <c r="F672" s="637">
        <v>44711</v>
      </c>
      <c r="G672" s="602">
        <v>-49311.73</v>
      </c>
      <c r="H672" s="602">
        <v>-4216152.92</v>
      </c>
      <c r="I672" s="601" t="s">
        <v>20</v>
      </c>
      <c r="J672" s="601" t="s">
        <v>1415</v>
      </c>
      <c r="K672" s="601" t="s">
        <v>2273</v>
      </c>
      <c r="L672" s="601" t="s">
        <v>3496</v>
      </c>
      <c r="M672" s="601" t="s">
        <v>3495</v>
      </c>
      <c r="N672" s="601" t="s">
        <v>290</v>
      </c>
      <c r="O672" s="601" t="s">
        <v>290</v>
      </c>
      <c r="P672" s="601" t="s">
        <v>1414</v>
      </c>
      <c r="Q672" s="601" t="s">
        <v>290</v>
      </c>
      <c r="R672" s="601" t="s">
        <v>1168</v>
      </c>
      <c r="S672" s="637"/>
      <c r="T672" s="601" t="s">
        <v>290</v>
      </c>
      <c r="U672" s="637">
        <v>44711</v>
      </c>
      <c r="V672" s="601" t="s">
        <v>290</v>
      </c>
    </row>
    <row r="673" spans="1:22" ht="14.5">
      <c r="A673" s="601" t="s">
        <v>579</v>
      </c>
      <c r="B673" s="601" t="s">
        <v>693</v>
      </c>
      <c r="C673" s="601" t="s">
        <v>676</v>
      </c>
      <c r="D673" s="601" t="s">
        <v>1366</v>
      </c>
      <c r="E673" s="601" t="s">
        <v>3507</v>
      </c>
      <c r="F673" s="637">
        <v>44697</v>
      </c>
      <c r="G673" s="602">
        <v>-57319.11</v>
      </c>
      <c r="H673" s="602">
        <v>-4900783.91</v>
      </c>
      <c r="I673" s="601" t="s">
        <v>20</v>
      </c>
      <c r="J673" s="601" t="s">
        <v>1415</v>
      </c>
      <c r="K673" s="601" t="s">
        <v>2279</v>
      </c>
      <c r="L673" s="601" t="s">
        <v>3508</v>
      </c>
      <c r="M673" s="601" t="s">
        <v>3507</v>
      </c>
      <c r="N673" s="601" t="s">
        <v>290</v>
      </c>
      <c r="O673" s="601" t="s">
        <v>290</v>
      </c>
      <c r="P673" s="601" t="s">
        <v>1414</v>
      </c>
      <c r="Q673" s="601" t="s">
        <v>290</v>
      </c>
      <c r="R673" s="601" t="s">
        <v>1168</v>
      </c>
      <c r="S673" s="637"/>
      <c r="T673" s="601" t="s">
        <v>290</v>
      </c>
      <c r="U673" s="637">
        <v>44697</v>
      </c>
      <c r="V673" s="601" t="s">
        <v>290</v>
      </c>
    </row>
    <row r="674" spans="1:22" ht="14.5">
      <c r="A674" s="601" t="s">
        <v>579</v>
      </c>
      <c r="B674" s="601" t="s">
        <v>693</v>
      </c>
      <c r="C674" s="601" t="s">
        <v>676</v>
      </c>
      <c r="D674" s="601" t="s">
        <v>1366</v>
      </c>
      <c r="E674" s="601" t="s">
        <v>3509</v>
      </c>
      <c r="F674" s="637">
        <v>44704</v>
      </c>
      <c r="G674" s="602">
        <v>-52959.94</v>
      </c>
      <c r="H674" s="602">
        <v>-4528074.87</v>
      </c>
      <c r="I674" s="601" t="s">
        <v>20</v>
      </c>
      <c r="J674" s="601" t="s">
        <v>1415</v>
      </c>
      <c r="K674" s="601" t="s">
        <v>2279</v>
      </c>
      <c r="L674" s="601" t="s">
        <v>3510</v>
      </c>
      <c r="M674" s="601" t="s">
        <v>3509</v>
      </c>
      <c r="N674" s="601" t="s">
        <v>290</v>
      </c>
      <c r="O674" s="601" t="s">
        <v>290</v>
      </c>
      <c r="P674" s="601" t="s">
        <v>1414</v>
      </c>
      <c r="Q674" s="601" t="s">
        <v>290</v>
      </c>
      <c r="R674" s="601" t="s">
        <v>1168</v>
      </c>
      <c r="S674" s="637"/>
      <c r="T674" s="601" t="s">
        <v>290</v>
      </c>
      <c r="U674" s="637">
        <v>44704</v>
      </c>
      <c r="V674" s="601" t="s">
        <v>290</v>
      </c>
    </row>
    <row r="675" spans="1:22" ht="14.5">
      <c r="A675" s="601" t="s">
        <v>579</v>
      </c>
      <c r="B675" s="601" t="s">
        <v>693</v>
      </c>
      <c r="C675" s="601" t="s">
        <v>676</v>
      </c>
      <c r="D675" s="601" t="s">
        <v>1366</v>
      </c>
      <c r="E675" s="601" t="s">
        <v>3511</v>
      </c>
      <c r="F675" s="637">
        <v>44699</v>
      </c>
      <c r="G675" s="602">
        <v>-13082.03</v>
      </c>
      <c r="H675" s="602">
        <v>-1118513.57</v>
      </c>
      <c r="I675" s="601" t="s">
        <v>20</v>
      </c>
      <c r="J675" s="601" t="s">
        <v>1415</v>
      </c>
      <c r="K675" s="601" t="s">
        <v>2279</v>
      </c>
      <c r="L675" s="601" t="s">
        <v>3512</v>
      </c>
      <c r="M675" s="601" t="s">
        <v>3511</v>
      </c>
      <c r="N675" s="601" t="s">
        <v>290</v>
      </c>
      <c r="O675" s="601" t="s">
        <v>290</v>
      </c>
      <c r="P675" s="601" t="s">
        <v>1414</v>
      </c>
      <c r="Q675" s="601" t="s">
        <v>290</v>
      </c>
      <c r="R675" s="601" t="s">
        <v>1168</v>
      </c>
      <c r="S675" s="637"/>
      <c r="T675" s="601" t="s">
        <v>290</v>
      </c>
      <c r="U675" s="637">
        <v>44699</v>
      </c>
      <c r="V675" s="601" t="s">
        <v>290</v>
      </c>
    </row>
    <row r="676" spans="1:22" ht="14.5">
      <c r="A676" s="601" t="s">
        <v>579</v>
      </c>
      <c r="B676" s="601" t="s">
        <v>693</v>
      </c>
      <c r="C676" s="601" t="s">
        <v>676</v>
      </c>
      <c r="D676" s="601" t="s">
        <v>1366</v>
      </c>
      <c r="E676" s="601" t="s">
        <v>3479</v>
      </c>
      <c r="F676" s="637">
        <v>44692</v>
      </c>
      <c r="G676" s="602">
        <v>-14249.52</v>
      </c>
      <c r="H676" s="602">
        <v>-1218333.96</v>
      </c>
      <c r="I676" s="601" t="s">
        <v>20</v>
      </c>
      <c r="J676" s="601" t="s">
        <v>1415</v>
      </c>
      <c r="K676" s="601" t="s">
        <v>2268</v>
      </c>
      <c r="L676" s="601" t="s">
        <v>3480</v>
      </c>
      <c r="M676" s="601" t="s">
        <v>3479</v>
      </c>
      <c r="N676" s="601" t="s">
        <v>290</v>
      </c>
      <c r="O676" s="601" t="s">
        <v>290</v>
      </c>
      <c r="P676" s="601" t="s">
        <v>1414</v>
      </c>
      <c r="Q676" s="601" t="s">
        <v>290</v>
      </c>
      <c r="R676" s="601" t="s">
        <v>1168</v>
      </c>
      <c r="S676" s="637"/>
      <c r="T676" s="601" t="s">
        <v>290</v>
      </c>
      <c r="U676" s="637">
        <v>44692</v>
      </c>
      <c r="V676" s="601" t="s">
        <v>290</v>
      </c>
    </row>
    <row r="677" spans="1:22" ht="14.5">
      <c r="A677" s="601" t="s">
        <v>579</v>
      </c>
      <c r="B677" s="601" t="s">
        <v>693</v>
      </c>
      <c r="C677" s="601" t="s">
        <v>676</v>
      </c>
      <c r="D677" s="601" t="s">
        <v>1366</v>
      </c>
      <c r="E677" s="601" t="s">
        <v>3483</v>
      </c>
      <c r="F677" s="637">
        <v>44703</v>
      </c>
      <c r="G677" s="602">
        <v>-969.98</v>
      </c>
      <c r="H677" s="602">
        <v>-82933.289999999994</v>
      </c>
      <c r="I677" s="601" t="s">
        <v>20</v>
      </c>
      <c r="J677" s="601" t="s">
        <v>1415</v>
      </c>
      <c r="K677" s="601" t="s">
        <v>2268</v>
      </c>
      <c r="L677" s="601" t="s">
        <v>3484</v>
      </c>
      <c r="M677" s="601" t="s">
        <v>3483</v>
      </c>
      <c r="N677" s="601" t="s">
        <v>290</v>
      </c>
      <c r="O677" s="601" t="s">
        <v>290</v>
      </c>
      <c r="P677" s="601" t="s">
        <v>1414</v>
      </c>
      <c r="Q677" s="601" t="s">
        <v>290</v>
      </c>
      <c r="R677" s="601" t="s">
        <v>1168</v>
      </c>
      <c r="S677" s="637"/>
      <c r="T677" s="601" t="s">
        <v>290</v>
      </c>
      <c r="U677" s="637">
        <v>44703</v>
      </c>
      <c r="V677" s="601" t="s">
        <v>290</v>
      </c>
    </row>
    <row r="678" spans="1:22" ht="14.5">
      <c r="A678" s="601" t="s">
        <v>579</v>
      </c>
      <c r="B678" s="601" t="s">
        <v>693</v>
      </c>
      <c r="C678" s="601" t="s">
        <v>676</v>
      </c>
      <c r="D678" s="601" t="s">
        <v>1366</v>
      </c>
      <c r="E678" s="601" t="s">
        <v>3503</v>
      </c>
      <c r="F678" s="637">
        <v>44711</v>
      </c>
      <c r="G678" s="602">
        <v>-53244.71</v>
      </c>
      <c r="H678" s="602">
        <v>-4552422.71</v>
      </c>
      <c r="I678" s="601" t="s">
        <v>20</v>
      </c>
      <c r="J678" s="601" t="s">
        <v>1415</v>
      </c>
      <c r="K678" s="601" t="s">
        <v>2273</v>
      </c>
      <c r="L678" s="601" t="s">
        <v>3504</v>
      </c>
      <c r="M678" s="601" t="s">
        <v>3503</v>
      </c>
      <c r="N678" s="601" t="s">
        <v>290</v>
      </c>
      <c r="O678" s="601" t="s">
        <v>290</v>
      </c>
      <c r="P678" s="601" t="s">
        <v>1414</v>
      </c>
      <c r="Q678" s="601" t="s">
        <v>290</v>
      </c>
      <c r="R678" s="601" t="s">
        <v>1168</v>
      </c>
      <c r="S678" s="637"/>
      <c r="T678" s="601" t="s">
        <v>290</v>
      </c>
      <c r="U678" s="637">
        <v>44711</v>
      </c>
      <c r="V678" s="601" t="s">
        <v>290</v>
      </c>
    </row>
    <row r="679" spans="1:22" ht="14.5">
      <c r="A679" s="601" t="s">
        <v>579</v>
      </c>
      <c r="B679" s="601" t="s">
        <v>693</v>
      </c>
      <c r="C679" s="601" t="s">
        <v>676</v>
      </c>
      <c r="D679" s="601" t="s">
        <v>1366</v>
      </c>
      <c r="E679" s="601" t="s">
        <v>3505</v>
      </c>
      <c r="F679" s="637">
        <v>44703</v>
      </c>
      <c r="G679" s="602">
        <v>-61061.57</v>
      </c>
      <c r="H679" s="602">
        <v>-5220764.24</v>
      </c>
      <c r="I679" s="601" t="s">
        <v>20</v>
      </c>
      <c r="J679" s="601" t="s">
        <v>1415</v>
      </c>
      <c r="K679" s="601" t="s">
        <v>2273</v>
      </c>
      <c r="L679" s="601" t="s">
        <v>3506</v>
      </c>
      <c r="M679" s="601" t="s">
        <v>3505</v>
      </c>
      <c r="N679" s="601" t="s">
        <v>290</v>
      </c>
      <c r="O679" s="601" t="s">
        <v>290</v>
      </c>
      <c r="P679" s="601" t="s">
        <v>1414</v>
      </c>
      <c r="Q679" s="601" t="s">
        <v>290</v>
      </c>
      <c r="R679" s="601" t="s">
        <v>1168</v>
      </c>
      <c r="S679" s="637"/>
      <c r="T679" s="601" t="s">
        <v>290</v>
      </c>
      <c r="U679" s="637">
        <v>44703</v>
      </c>
      <c r="V679" s="601" t="s">
        <v>290</v>
      </c>
    </row>
    <row r="680" spans="1:22" ht="14.5">
      <c r="A680" s="601" t="s">
        <v>579</v>
      </c>
      <c r="B680" s="601" t="s">
        <v>693</v>
      </c>
      <c r="C680" s="601" t="s">
        <v>676</v>
      </c>
      <c r="D680" s="601" t="s">
        <v>1366</v>
      </c>
      <c r="E680" s="601" t="s">
        <v>3524</v>
      </c>
      <c r="F680" s="637">
        <v>44704</v>
      </c>
      <c r="G680" s="602">
        <v>-7695</v>
      </c>
      <c r="H680" s="602">
        <v>-657922.5</v>
      </c>
      <c r="I680" s="601" t="s">
        <v>20</v>
      </c>
      <c r="J680" s="601" t="s">
        <v>1415</v>
      </c>
      <c r="K680" s="601" t="s">
        <v>2273</v>
      </c>
      <c r="L680" s="601" t="s">
        <v>3525</v>
      </c>
      <c r="M680" s="601" t="s">
        <v>3524</v>
      </c>
      <c r="N680" s="601" t="s">
        <v>290</v>
      </c>
      <c r="O680" s="601" t="s">
        <v>290</v>
      </c>
      <c r="P680" s="601" t="s">
        <v>1414</v>
      </c>
      <c r="Q680" s="601" t="s">
        <v>290</v>
      </c>
      <c r="R680" s="601" t="s">
        <v>1168</v>
      </c>
      <c r="S680" s="637"/>
      <c r="T680" s="601" t="s">
        <v>290</v>
      </c>
      <c r="U680" s="637">
        <v>44704</v>
      </c>
      <c r="V680" s="601" t="s">
        <v>290</v>
      </c>
    </row>
    <row r="681" spans="1:22" ht="14.5">
      <c r="A681" s="601" t="s">
        <v>579</v>
      </c>
      <c r="B681" s="601" t="s">
        <v>693</v>
      </c>
      <c r="C681" s="601" t="s">
        <v>676</v>
      </c>
      <c r="D681" s="601" t="s">
        <v>1366</v>
      </c>
      <c r="E681" s="601" t="s">
        <v>3526</v>
      </c>
      <c r="F681" s="637">
        <v>44711</v>
      </c>
      <c r="G681" s="602">
        <v>-86007.28</v>
      </c>
      <c r="H681" s="602">
        <v>-7353622.4400000004</v>
      </c>
      <c r="I681" s="601" t="s">
        <v>20</v>
      </c>
      <c r="J681" s="601" t="s">
        <v>1415</v>
      </c>
      <c r="K681" s="601" t="s">
        <v>2273</v>
      </c>
      <c r="L681" s="601" t="s">
        <v>3527</v>
      </c>
      <c r="M681" s="601" t="s">
        <v>3526</v>
      </c>
      <c r="N681" s="601" t="s">
        <v>290</v>
      </c>
      <c r="O681" s="601" t="s">
        <v>290</v>
      </c>
      <c r="P681" s="601" t="s">
        <v>1414</v>
      </c>
      <c r="Q681" s="601" t="s">
        <v>290</v>
      </c>
      <c r="R681" s="601" t="s">
        <v>1168</v>
      </c>
      <c r="S681" s="637"/>
      <c r="T681" s="601" t="s">
        <v>290</v>
      </c>
      <c r="U681" s="637">
        <v>44711</v>
      </c>
      <c r="V681" s="601" t="s">
        <v>290</v>
      </c>
    </row>
    <row r="682" spans="1:22" ht="14.5">
      <c r="A682" s="601" t="s">
        <v>579</v>
      </c>
      <c r="B682" s="601" t="s">
        <v>693</v>
      </c>
      <c r="C682" s="601" t="s">
        <v>676</v>
      </c>
      <c r="D682" s="601" t="s">
        <v>1366</v>
      </c>
      <c r="E682" s="601" t="s">
        <v>3528</v>
      </c>
      <c r="F682" s="637">
        <v>44697</v>
      </c>
      <c r="G682" s="602">
        <v>-215721.48</v>
      </c>
      <c r="H682" s="602">
        <v>-18444186.539999999</v>
      </c>
      <c r="I682" s="601" t="s">
        <v>20</v>
      </c>
      <c r="J682" s="601" t="s">
        <v>1415</v>
      </c>
      <c r="K682" s="601" t="s">
        <v>2279</v>
      </c>
      <c r="L682" s="601" t="s">
        <v>3529</v>
      </c>
      <c r="M682" s="601" t="s">
        <v>3528</v>
      </c>
      <c r="N682" s="601" t="s">
        <v>290</v>
      </c>
      <c r="O682" s="601" t="s">
        <v>290</v>
      </c>
      <c r="P682" s="601" t="s">
        <v>1414</v>
      </c>
      <c r="Q682" s="601" t="s">
        <v>290</v>
      </c>
      <c r="R682" s="601" t="s">
        <v>1168</v>
      </c>
      <c r="S682" s="637"/>
      <c r="T682" s="601" t="s">
        <v>290</v>
      </c>
      <c r="U682" s="637">
        <v>44697</v>
      </c>
      <c r="V682" s="601" t="s">
        <v>290</v>
      </c>
    </row>
    <row r="683" spans="1:22" ht="14.5">
      <c r="A683" s="601" t="s">
        <v>579</v>
      </c>
      <c r="B683" s="601" t="s">
        <v>693</v>
      </c>
      <c r="C683" s="601" t="s">
        <v>676</v>
      </c>
      <c r="D683" s="601" t="s">
        <v>1366</v>
      </c>
      <c r="E683" s="601" t="s">
        <v>3530</v>
      </c>
      <c r="F683" s="637">
        <v>44690</v>
      </c>
      <c r="G683" s="602">
        <v>-93323.54</v>
      </c>
      <c r="H683" s="602">
        <v>-7979162.6699999999</v>
      </c>
      <c r="I683" s="601" t="s">
        <v>20</v>
      </c>
      <c r="J683" s="601" t="s">
        <v>1415</v>
      </c>
      <c r="K683" s="601" t="s">
        <v>2279</v>
      </c>
      <c r="L683" s="601" t="s">
        <v>3531</v>
      </c>
      <c r="M683" s="601" t="s">
        <v>3530</v>
      </c>
      <c r="N683" s="601" t="s">
        <v>290</v>
      </c>
      <c r="O683" s="601" t="s">
        <v>290</v>
      </c>
      <c r="P683" s="601" t="s">
        <v>1414</v>
      </c>
      <c r="Q683" s="601" t="s">
        <v>290</v>
      </c>
      <c r="R683" s="601" t="s">
        <v>1168</v>
      </c>
      <c r="S683" s="637"/>
      <c r="T683" s="601" t="s">
        <v>290</v>
      </c>
      <c r="U683" s="637">
        <v>44690</v>
      </c>
      <c r="V683" s="601" t="s">
        <v>290</v>
      </c>
    </row>
    <row r="684" spans="1:22" ht="14.5">
      <c r="A684" s="601" t="s">
        <v>579</v>
      </c>
      <c r="B684" s="601" t="s">
        <v>693</v>
      </c>
      <c r="C684" s="601" t="s">
        <v>676</v>
      </c>
      <c r="D684" s="601" t="s">
        <v>1366</v>
      </c>
      <c r="E684" s="601" t="s">
        <v>3532</v>
      </c>
      <c r="F684" s="637">
        <v>44703</v>
      </c>
      <c r="G684" s="602">
        <v>-47339.34</v>
      </c>
      <c r="H684" s="602">
        <v>-4047513.57</v>
      </c>
      <c r="I684" s="601" t="s">
        <v>20</v>
      </c>
      <c r="J684" s="601" t="s">
        <v>1415</v>
      </c>
      <c r="K684" s="601" t="s">
        <v>2279</v>
      </c>
      <c r="L684" s="601" t="s">
        <v>3533</v>
      </c>
      <c r="M684" s="601" t="s">
        <v>3532</v>
      </c>
      <c r="N684" s="601" t="s">
        <v>290</v>
      </c>
      <c r="O684" s="601" t="s">
        <v>290</v>
      </c>
      <c r="P684" s="601" t="s">
        <v>1414</v>
      </c>
      <c r="Q684" s="601" t="s">
        <v>290</v>
      </c>
      <c r="R684" s="601" t="s">
        <v>1168</v>
      </c>
      <c r="S684" s="637"/>
      <c r="T684" s="601" t="s">
        <v>290</v>
      </c>
      <c r="U684" s="637">
        <v>44703</v>
      </c>
      <c r="V684" s="601" t="s">
        <v>290</v>
      </c>
    </row>
    <row r="685" spans="1:22" ht="14.5">
      <c r="A685" s="601" t="s">
        <v>579</v>
      </c>
      <c r="B685" s="601" t="s">
        <v>693</v>
      </c>
      <c r="C685" s="601" t="s">
        <v>678</v>
      </c>
      <c r="D685" s="601" t="s">
        <v>1366</v>
      </c>
      <c r="E685" s="601" t="s">
        <v>3534</v>
      </c>
      <c r="F685" s="637">
        <v>44724</v>
      </c>
      <c r="G685" s="602">
        <v>-97341.28</v>
      </c>
      <c r="H685" s="602">
        <v>-8580633.8300000001</v>
      </c>
      <c r="I685" s="601" t="s">
        <v>20</v>
      </c>
      <c r="J685" s="601" t="s">
        <v>1415</v>
      </c>
      <c r="K685" s="601" t="s">
        <v>2273</v>
      </c>
      <c r="L685" s="601" t="s">
        <v>3535</v>
      </c>
      <c r="M685" s="601" t="s">
        <v>3534</v>
      </c>
      <c r="N685" s="601" t="s">
        <v>290</v>
      </c>
      <c r="O685" s="601" t="s">
        <v>290</v>
      </c>
      <c r="P685" s="601" t="s">
        <v>290</v>
      </c>
      <c r="Q685" s="601" t="s">
        <v>290</v>
      </c>
      <c r="R685" s="601" t="s">
        <v>1168</v>
      </c>
      <c r="S685" s="637"/>
      <c r="T685" s="601" t="s">
        <v>290</v>
      </c>
      <c r="U685" s="637">
        <v>44724</v>
      </c>
      <c r="V685" s="601" t="s">
        <v>290</v>
      </c>
    </row>
    <row r="686" spans="1:22" ht="14.5">
      <c r="A686" s="601" t="s">
        <v>579</v>
      </c>
      <c r="B686" s="601" t="s">
        <v>693</v>
      </c>
      <c r="C686" s="601" t="s">
        <v>676</v>
      </c>
      <c r="D686" s="601" t="s">
        <v>1366</v>
      </c>
      <c r="E686" s="601" t="s">
        <v>2278</v>
      </c>
      <c r="F686" s="637">
        <v>44663</v>
      </c>
      <c r="G686" s="602">
        <v>-145999.62</v>
      </c>
      <c r="H686" s="602">
        <v>-12446467.609999999</v>
      </c>
      <c r="I686" s="601" t="s">
        <v>20</v>
      </c>
      <c r="J686" s="601" t="s">
        <v>1415</v>
      </c>
      <c r="K686" s="601" t="s">
        <v>2279</v>
      </c>
      <c r="L686" s="601" t="s">
        <v>2280</v>
      </c>
      <c r="M686" s="601" t="s">
        <v>2278</v>
      </c>
      <c r="N686" s="601" t="s">
        <v>290</v>
      </c>
      <c r="O686" s="601" t="s">
        <v>290</v>
      </c>
      <c r="P686" s="601" t="s">
        <v>1414</v>
      </c>
      <c r="Q686" s="601" t="s">
        <v>290</v>
      </c>
      <c r="R686" s="601" t="s">
        <v>1168</v>
      </c>
      <c r="S686" s="637">
        <v>44746</v>
      </c>
      <c r="T686" s="601" t="s">
        <v>3883</v>
      </c>
      <c r="U686" s="637">
        <v>44663</v>
      </c>
      <c r="V686" s="601" t="s">
        <v>290</v>
      </c>
    </row>
    <row r="687" spans="1:22" ht="14.5">
      <c r="A687" s="601" t="s">
        <v>579</v>
      </c>
      <c r="B687" s="601" t="s">
        <v>693</v>
      </c>
      <c r="C687" s="601" t="s">
        <v>676</v>
      </c>
      <c r="D687" s="601" t="s">
        <v>1366</v>
      </c>
      <c r="E687" s="601" t="s">
        <v>2276</v>
      </c>
      <c r="F687" s="637">
        <v>44669</v>
      </c>
      <c r="G687" s="602">
        <v>-174791.27</v>
      </c>
      <c r="H687" s="602">
        <v>-14900955.77</v>
      </c>
      <c r="I687" s="601" t="s">
        <v>20</v>
      </c>
      <c r="J687" s="601" t="s">
        <v>1415</v>
      </c>
      <c r="K687" s="601" t="s">
        <v>2273</v>
      </c>
      <c r="L687" s="601" t="s">
        <v>2277</v>
      </c>
      <c r="M687" s="601" t="s">
        <v>2276</v>
      </c>
      <c r="N687" s="601" t="s">
        <v>290</v>
      </c>
      <c r="O687" s="601" t="s">
        <v>290</v>
      </c>
      <c r="P687" s="601" t="s">
        <v>1414</v>
      </c>
      <c r="Q687" s="601" t="s">
        <v>290</v>
      </c>
      <c r="R687" s="601" t="s">
        <v>1168</v>
      </c>
      <c r="S687" s="637">
        <v>44746</v>
      </c>
      <c r="T687" s="601" t="s">
        <v>3884</v>
      </c>
      <c r="U687" s="637">
        <v>44669</v>
      </c>
      <c r="V687" s="601" t="s">
        <v>290</v>
      </c>
    </row>
    <row r="688" spans="1:22" ht="14.5">
      <c r="A688" s="601" t="s">
        <v>579</v>
      </c>
      <c r="B688" s="601" t="s">
        <v>693</v>
      </c>
      <c r="C688" s="601" t="s">
        <v>676</v>
      </c>
      <c r="D688" s="601" t="s">
        <v>1366</v>
      </c>
      <c r="E688" s="601" t="s">
        <v>3485</v>
      </c>
      <c r="F688" s="637">
        <v>44706</v>
      </c>
      <c r="G688" s="602">
        <v>-55058.38</v>
      </c>
      <c r="H688" s="602">
        <v>-4707491.49</v>
      </c>
      <c r="I688" s="601" t="s">
        <v>20</v>
      </c>
      <c r="J688" s="601" t="s">
        <v>1415</v>
      </c>
      <c r="K688" s="601" t="s">
        <v>2273</v>
      </c>
      <c r="L688" s="601" t="s">
        <v>3486</v>
      </c>
      <c r="M688" s="601" t="s">
        <v>3485</v>
      </c>
      <c r="N688" s="601" t="s">
        <v>290</v>
      </c>
      <c r="O688" s="601" t="s">
        <v>290</v>
      </c>
      <c r="P688" s="601" t="s">
        <v>1414</v>
      </c>
      <c r="Q688" s="601" t="s">
        <v>290</v>
      </c>
      <c r="R688" s="601" t="s">
        <v>1168</v>
      </c>
      <c r="S688" s="637">
        <v>44749</v>
      </c>
      <c r="T688" s="601" t="s">
        <v>3885</v>
      </c>
      <c r="U688" s="637">
        <v>44706</v>
      </c>
      <c r="V688" s="601" t="s">
        <v>290</v>
      </c>
    </row>
    <row r="689" spans="1:22" ht="14.5">
      <c r="A689" s="601" t="s">
        <v>579</v>
      </c>
      <c r="B689" s="601" t="s">
        <v>693</v>
      </c>
      <c r="C689" s="601" t="s">
        <v>676</v>
      </c>
      <c r="D689" s="601" t="s">
        <v>1366</v>
      </c>
      <c r="E689" s="601" t="s">
        <v>3481</v>
      </c>
      <c r="F689" s="637">
        <v>44697</v>
      </c>
      <c r="G689" s="602">
        <v>-87310.86</v>
      </c>
      <c r="H689" s="602">
        <v>-7465078.5300000003</v>
      </c>
      <c r="I689" s="601" t="s">
        <v>20</v>
      </c>
      <c r="J689" s="601" t="s">
        <v>1415</v>
      </c>
      <c r="K689" s="601" t="s">
        <v>2268</v>
      </c>
      <c r="L689" s="601" t="s">
        <v>3482</v>
      </c>
      <c r="M689" s="601" t="s">
        <v>3481</v>
      </c>
      <c r="N689" s="601" t="s">
        <v>290</v>
      </c>
      <c r="O689" s="601" t="s">
        <v>290</v>
      </c>
      <c r="P689" s="601" t="s">
        <v>1414</v>
      </c>
      <c r="Q689" s="601" t="s">
        <v>290</v>
      </c>
      <c r="R689" s="601" t="s">
        <v>1168</v>
      </c>
      <c r="S689" s="637">
        <v>44749</v>
      </c>
      <c r="T689" s="601" t="s">
        <v>3886</v>
      </c>
      <c r="U689" s="637">
        <v>44697</v>
      </c>
      <c r="V689" s="601" t="s">
        <v>290</v>
      </c>
    </row>
    <row r="690" spans="1:22" ht="14.5">
      <c r="A690" s="601" t="s">
        <v>579</v>
      </c>
      <c r="B690" s="601" t="s">
        <v>693</v>
      </c>
      <c r="C690" s="601" t="s">
        <v>676</v>
      </c>
      <c r="D690" s="601" t="s">
        <v>1366</v>
      </c>
      <c r="E690" s="601" t="s">
        <v>3497</v>
      </c>
      <c r="F690" s="637">
        <v>44706</v>
      </c>
      <c r="G690" s="602">
        <v>-29408.95</v>
      </c>
      <c r="H690" s="602">
        <v>-2514465.23</v>
      </c>
      <c r="I690" s="601" t="s">
        <v>20</v>
      </c>
      <c r="J690" s="601" t="s">
        <v>1415</v>
      </c>
      <c r="K690" s="601" t="s">
        <v>2273</v>
      </c>
      <c r="L690" s="601" t="s">
        <v>3498</v>
      </c>
      <c r="M690" s="601" t="s">
        <v>3497</v>
      </c>
      <c r="N690" s="601" t="s">
        <v>290</v>
      </c>
      <c r="O690" s="601" t="s">
        <v>290</v>
      </c>
      <c r="P690" s="601" t="s">
        <v>1414</v>
      </c>
      <c r="Q690" s="601" t="s">
        <v>290</v>
      </c>
      <c r="R690" s="601" t="s">
        <v>1168</v>
      </c>
      <c r="S690" s="637">
        <v>44749</v>
      </c>
      <c r="T690" s="601" t="s">
        <v>3887</v>
      </c>
      <c r="U690" s="637">
        <v>44706</v>
      </c>
      <c r="V690" s="601" t="s">
        <v>290</v>
      </c>
    </row>
    <row r="691" spans="1:22" ht="14.5">
      <c r="A691" s="601" t="s">
        <v>579</v>
      </c>
      <c r="B691" s="601" t="s">
        <v>693</v>
      </c>
      <c r="C691" s="601" t="s">
        <v>676</v>
      </c>
      <c r="D691" s="601" t="s">
        <v>1366</v>
      </c>
      <c r="E691" s="601" t="s">
        <v>3499</v>
      </c>
      <c r="F691" s="637">
        <v>44711</v>
      </c>
      <c r="G691" s="602">
        <v>-85845.59</v>
      </c>
      <c r="H691" s="602">
        <v>-7339797.9500000002</v>
      </c>
      <c r="I691" s="601" t="s">
        <v>20</v>
      </c>
      <c r="J691" s="601" t="s">
        <v>1415</v>
      </c>
      <c r="K691" s="601" t="s">
        <v>2273</v>
      </c>
      <c r="L691" s="601" t="s">
        <v>3500</v>
      </c>
      <c r="M691" s="601" t="s">
        <v>3499</v>
      </c>
      <c r="N691" s="601" t="s">
        <v>290</v>
      </c>
      <c r="O691" s="601" t="s">
        <v>290</v>
      </c>
      <c r="P691" s="601" t="s">
        <v>1414</v>
      </c>
      <c r="Q691" s="601" t="s">
        <v>290</v>
      </c>
      <c r="R691" s="601" t="s">
        <v>1168</v>
      </c>
      <c r="S691" s="637">
        <v>44749</v>
      </c>
      <c r="T691" s="601" t="s">
        <v>3888</v>
      </c>
      <c r="U691" s="637">
        <v>44711</v>
      </c>
      <c r="V691" s="601" t="s">
        <v>290</v>
      </c>
    </row>
    <row r="692" spans="1:22" ht="14.5">
      <c r="A692" s="601" t="s">
        <v>579</v>
      </c>
      <c r="B692" s="601" t="s">
        <v>693</v>
      </c>
      <c r="C692" s="601" t="s">
        <v>676</v>
      </c>
      <c r="D692" s="601" t="s">
        <v>1366</v>
      </c>
      <c r="E692" s="601" t="s">
        <v>2265</v>
      </c>
      <c r="F692" s="637">
        <v>44591</v>
      </c>
      <c r="G692" s="602">
        <v>-36936.76</v>
      </c>
      <c r="H692" s="602">
        <v>-3134084.09</v>
      </c>
      <c r="I692" s="601" t="s">
        <v>20</v>
      </c>
      <c r="J692" s="601" t="s">
        <v>1415</v>
      </c>
      <c r="K692" s="601" t="s">
        <v>2266</v>
      </c>
      <c r="L692" s="601" t="s">
        <v>2267</v>
      </c>
      <c r="M692" s="601" t="s">
        <v>2265</v>
      </c>
      <c r="N692" s="601" t="s">
        <v>290</v>
      </c>
      <c r="O692" s="601" t="s">
        <v>290</v>
      </c>
      <c r="P692" s="601" t="s">
        <v>1414</v>
      </c>
      <c r="Q692" s="601" t="s">
        <v>290</v>
      </c>
      <c r="R692" s="601" t="s">
        <v>1168</v>
      </c>
      <c r="S692" s="637">
        <v>44759</v>
      </c>
      <c r="T692" s="601" t="s">
        <v>4046</v>
      </c>
      <c r="U692" s="637">
        <v>44591</v>
      </c>
      <c r="V692" s="601" t="s">
        <v>290</v>
      </c>
    </row>
    <row r="693" spans="1:22" ht="14.5">
      <c r="A693" s="601" t="s">
        <v>579</v>
      </c>
      <c r="B693" s="601" t="s">
        <v>693</v>
      </c>
      <c r="C693" s="601" t="s">
        <v>676</v>
      </c>
      <c r="D693" s="601" t="s">
        <v>1366</v>
      </c>
      <c r="E693" s="601" t="s">
        <v>2274</v>
      </c>
      <c r="F693" s="637">
        <v>44664</v>
      </c>
      <c r="G693" s="602">
        <v>-78993.33</v>
      </c>
      <c r="H693" s="602">
        <v>-6734181.3799999999</v>
      </c>
      <c r="I693" s="601" t="s">
        <v>20</v>
      </c>
      <c r="J693" s="601" t="s">
        <v>1415</v>
      </c>
      <c r="K693" s="601" t="s">
        <v>2273</v>
      </c>
      <c r="L693" s="601" t="s">
        <v>2275</v>
      </c>
      <c r="M693" s="601" t="s">
        <v>2274</v>
      </c>
      <c r="N693" s="601" t="s">
        <v>290</v>
      </c>
      <c r="O693" s="601" t="s">
        <v>290</v>
      </c>
      <c r="P693" s="601" t="s">
        <v>1414</v>
      </c>
      <c r="Q693" s="601" t="s">
        <v>290</v>
      </c>
      <c r="R693" s="601" t="s">
        <v>1168</v>
      </c>
      <c r="S693" s="637">
        <v>44759</v>
      </c>
      <c r="T693" s="601" t="s">
        <v>4047</v>
      </c>
      <c r="U693" s="637">
        <v>44664</v>
      </c>
      <c r="V693" s="601" t="s">
        <v>290</v>
      </c>
    </row>
    <row r="694" spans="1:22" ht="14.5">
      <c r="A694" s="601" t="s">
        <v>579</v>
      </c>
      <c r="B694" s="601" t="s">
        <v>693</v>
      </c>
      <c r="C694" s="601" t="s">
        <v>676</v>
      </c>
      <c r="D694" s="601" t="s">
        <v>1366</v>
      </c>
      <c r="E694" s="601" t="s">
        <v>3489</v>
      </c>
      <c r="F694" s="637">
        <v>44711</v>
      </c>
      <c r="G694" s="602">
        <v>-32400.16</v>
      </c>
      <c r="H694" s="602">
        <v>-2770213.68</v>
      </c>
      <c r="I694" s="601" t="s">
        <v>20</v>
      </c>
      <c r="J694" s="601" t="s">
        <v>1415</v>
      </c>
      <c r="K694" s="601" t="s">
        <v>2273</v>
      </c>
      <c r="L694" s="601" t="s">
        <v>3490</v>
      </c>
      <c r="M694" s="601" t="s">
        <v>3489</v>
      </c>
      <c r="N694" s="601" t="s">
        <v>290</v>
      </c>
      <c r="O694" s="601" t="s">
        <v>290</v>
      </c>
      <c r="P694" s="601" t="s">
        <v>1414</v>
      </c>
      <c r="Q694" s="601" t="s">
        <v>290</v>
      </c>
      <c r="R694" s="601" t="s">
        <v>1168</v>
      </c>
      <c r="S694" s="637">
        <v>44761</v>
      </c>
      <c r="T694" s="601" t="s">
        <v>4048</v>
      </c>
      <c r="U694" s="637">
        <v>44711</v>
      </c>
      <c r="V694" s="601" t="s">
        <v>290</v>
      </c>
    </row>
    <row r="695" spans="1:22" ht="14.5">
      <c r="A695" s="601" t="s">
        <v>579</v>
      </c>
      <c r="B695" s="601" t="s">
        <v>693</v>
      </c>
      <c r="C695" s="601" t="s">
        <v>676</v>
      </c>
      <c r="D695" s="601" t="s">
        <v>1366</v>
      </c>
      <c r="E695" s="601" t="s">
        <v>3501</v>
      </c>
      <c r="F695" s="637">
        <v>44706</v>
      </c>
      <c r="G695" s="602">
        <v>-85721.49</v>
      </c>
      <c r="H695" s="602">
        <v>-7329187.4000000004</v>
      </c>
      <c r="I695" s="601" t="s">
        <v>20</v>
      </c>
      <c r="J695" s="601" t="s">
        <v>1415</v>
      </c>
      <c r="K695" s="601" t="s">
        <v>2273</v>
      </c>
      <c r="L695" s="601" t="s">
        <v>3502</v>
      </c>
      <c r="M695" s="601" t="s">
        <v>3501</v>
      </c>
      <c r="N695" s="601" t="s">
        <v>290</v>
      </c>
      <c r="O695" s="601" t="s">
        <v>290</v>
      </c>
      <c r="P695" s="601" t="s">
        <v>1414</v>
      </c>
      <c r="Q695" s="601" t="s">
        <v>290</v>
      </c>
      <c r="R695" s="601" t="s">
        <v>1168</v>
      </c>
      <c r="S695" s="637">
        <v>44759</v>
      </c>
      <c r="T695" s="601" t="s">
        <v>4049</v>
      </c>
      <c r="U695" s="637">
        <v>44706</v>
      </c>
      <c r="V695" s="601" t="s">
        <v>290</v>
      </c>
    </row>
    <row r="696" spans="1:22" ht="14.5">
      <c r="A696" s="601" t="s">
        <v>579</v>
      </c>
      <c r="B696" s="601" t="s">
        <v>693</v>
      </c>
      <c r="C696" s="601" t="s">
        <v>678</v>
      </c>
      <c r="D696" s="601" t="s">
        <v>1366</v>
      </c>
      <c r="E696" s="601" t="s">
        <v>2281</v>
      </c>
      <c r="F696" s="637">
        <v>44641</v>
      </c>
      <c r="G696" s="602">
        <v>-14122.68</v>
      </c>
      <c r="H696" s="602">
        <v>-1201133.93</v>
      </c>
      <c r="I696" s="601" t="s">
        <v>20</v>
      </c>
      <c r="J696" s="601" t="s">
        <v>2282</v>
      </c>
      <c r="K696" s="601" t="s">
        <v>2283</v>
      </c>
      <c r="L696" s="601" t="s">
        <v>2283</v>
      </c>
      <c r="M696" s="601" t="s">
        <v>2281</v>
      </c>
      <c r="N696" s="601" t="s">
        <v>290</v>
      </c>
      <c r="O696" s="601" t="s">
        <v>290</v>
      </c>
      <c r="P696" s="601" t="s">
        <v>667</v>
      </c>
      <c r="Q696" s="601" t="s">
        <v>290</v>
      </c>
      <c r="R696" s="601" t="s">
        <v>1168</v>
      </c>
      <c r="S696" s="637">
        <v>44746</v>
      </c>
      <c r="T696" s="601" t="s">
        <v>3889</v>
      </c>
      <c r="U696" s="637">
        <v>44635</v>
      </c>
      <c r="V696" s="601" t="s">
        <v>290</v>
      </c>
    </row>
    <row r="697" spans="1:22" ht="14.5">
      <c r="A697" s="601" t="s">
        <v>579</v>
      </c>
      <c r="B697" s="601" t="s">
        <v>693</v>
      </c>
      <c r="C697" s="601" t="s">
        <v>678</v>
      </c>
      <c r="D697" s="601" t="s">
        <v>1366</v>
      </c>
      <c r="E697" s="601" t="s">
        <v>2284</v>
      </c>
      <c r="F697" s="637">
        <v>44661</v>
      </c>
      <c r="G697" s="602">
        <v>-7545.76</v>
      </c>
      <c r="H697" s="602">
        <v>-643276.04</v>
      </c>
      <c r="I697" s="601" t="s">
        <v>20</v>
      </c>
      <c r="J697" s="601" t="s">
        <v>2285</v>
      </c>
      <c r="K697" s="601" t="s">
        <v>2286</v>
      </c>
      <c r="L697" s="601" t="s">
        <v>2286</v>
      </c>
      <c r="M697" s="601" t="s">
        <v>2284</v>
      </c>
      <c r="N697" s="601" t="s">
        <v>290</v>
      </c>
      <c r="O697" s="601" t="s">
        <v>290</v>
      </c>
      <c r="P697" s="601" t="s">
        <v>1213</v>
      </c>
      <c r="Q697" s="601" t="s">
        <v>290</v>
      </c>
      <c r="R697" s="601" t="s">
        <v>1168</v>
      </c>
      <c r="S697" s="637">
        <v>44746</v>
      </c>
      <c r="T697" s="601" t="s">
        <v>3890</v>
      </c>
      <c r="U697" s="637">
        <v>44657</v>
      </c>
      <c r="V697" s="601" t="s">
        <v>290</v>
      </c>
    </row>
    <row r="698" spans="1:22" ht="14.5">
      <c r="A698" s="601" t="s">
        <v>579</v>
      </c>
      <c r="B698" s="601" t="s">
        <v>693</v>
      </c>
      <c r="C698" s="601" t="s">
        <v>678</v>
      </c>
      <c r="D698" s="601" t="s">
        <v>1366</v>
      </c>
      <c r="E698" s="601" t="s">
        <v>2287</v>
      </c>
      <c r="F698" s="637">
        <v>44656</v>
      </c>
      <c r="G698" s="602">
        <v>-29359.26</v>
      </c>
      <c r="H698" s="602">
        <v>-2502876.92</v>
      </c>
      <c r="I698" s="601" t="s">
        <v>20</v>
      </c>
      <c r="J698" s="601" t="s">
        <v>2288</v>
      </c>
      <c r="K698" s="601" t="s">
        <v>2289</v>
      </c>
      <c r="L698" s="601" t="s">
        <v>2289</v>
      </c>
      <c r="M698" s="601" t="s">
        <v>2287</v>
      </c>
      <c r="N698" s="601" t="s">
        <v>290</v>
      </c>
      <c r="O698" s="601" t="s">
        <v>290</v>
      </c>
      <c r="P698" s="601" t="s">
        <v>1393</v>
      </c>
      <c r="Q698" s="601" t="s">
        <v>290</v>
      </c>
      <c r="R698" s="601" t="s">
        <v>1168</v>
      </c>
      <c r="S698" s="637">
        <v>44759</v>
      </c>
      <c r="T698" s="601" t="s">
        <v>4050</v>
      </c>
      <c r="U698" s="637">
        <v>44656</v>
      </c>
      <c r="V698" s="601" t="s">
        <v>290</v>
      </c>
    </row>
    <row r="699" spans="1:22" ht="14.5">
      <c r="A699" s="601" t="s">
        <v>579</v>
      </c>
      <c r="B699" s="601" t="s">
        <v>1163</v>
      </c>
      <c r="C699" s="601" t="s">
        <v>678</v>
      </c>
      <c r="D699" s="601" t="s">
        <v>1366</v>
      </c>
      <c r="E699" s="601" t="s">
        <v>3536</v>
      </c>
      <c r="F699" s="637">
        <v>44739</v>
      </c>
      <c r="G699" s="602">
        <v>-3218.46</v>
      </c>
      <c r="H699" s="602">
        <v>-283707.25</v>
      </c>
      <c r="I699" s="601" t="s">
        <v>20</v>
      </c>
      <c r="J699" s="601" t="s">
        <v>3537</v>
      </c>
      <c r="K699" s="601" t="s">
        <v>3538</v>
      </c>
      <c r="L699" s="601" t="s">
        <v>3539</v>
      </c>
      <c r="M699" s="601" t="s">
        <v>3536</v>
      </c>
      <c r="N699" s="601" t="s">
        <v>290</v>
      </c>
      <c r="O699" s="601" t="s">
        <v>290</v>
      </c>
      <c r="P699" s="601" t="s">
        <v>738</v>
      </c>
      <c r="Q699" s="601" t="s">
        <v>290</v>
      </c>
      <c r="R699" s="601" t="s">
        <v>1168</v>
      </c>
      <c r="S699" s="637">
        <v>44749</v>
      </c>
      <c r="T699" s="601" t="s">
        <v>3891</v>
      </c>
      <c r="U699" s="637">
        <v>44739</v>
      </c>
      <c r="V699" s="601" t="s">
        <v>290</v>
      </c>
    </row>
    <row r="700" spans="1:22" ht="14.5">
      <c r="A700" s="601" t="s">
        <v>579</v>
      </c>
      <c r="B700" s="601" t="s">
        <v>693</v>
      </c>
      <c r="C700" s="601" t="s">
        <v>676</v>
      </c>
      <c r="D700" s="601" t="s">
        <v>1366</v>
      </c>
      <c r="E700" s="601" t="s">
        <v>2290</v>
      </c>
      <c r="F700" s="637">
        <v>44649</v>
      </c>
      <c r="G700" s="602">
        <v>-275695.92</v>
      </c>
      <c r="H700" s="602">
        <v>-23447938</v>
      </c>
      <c r="I700" s="601" t="s">
        <v>20</v>
      </c>
      <c r="J700" s="601" t="s">
        <v>2291</v>
      </c>
      <c r="K700" s="601" t="s">
        <v>2292</v>
      </c>
      <c r="L700" s="601" t="s">
        <v>2293</v>
      </c>
      <c r="M700" s="601" t="s">
        <v>2290</v>
      </c>
      <c r="N700" s="601" t="s">
        <v>290</v>
      </c>
      <c r="O700" s="601" t="s">
        <v>290</v>
      </c>
      <c r="P700" s="601" t="s">
        <v>2139</v>
      </c>
      <c r="Q700" s="601" t="s">
        <v>290</v>
      </c>
      <c r="R700" s="601" t="s">
        <v>1168</v>
      </c>
      <c r="S700" s="637"/>
      <c r="T700" s="601" t="s">
        <v>290</v>
      </c>
      <c r="U700" s="637">
        <v>44649</v>
      </c>
      <c r="V700" s="601" t="s">
        <v>290</v>
      </c>
    </row>
    <row r="701" spans="1:22" ht="14.5">
      <c r="A701" s="601" t="s">
        <v>579</v>
      </c>
      <c r="B701" s="601" t="s">
        <v>693</v>
      </c>
      <c r="C701" s="601" t="s">
        <v>678</v>
      </c>
      <c r="D701" s="601" t="s">
        <v>1366</v>
      </c>
      <c r="E701" s="601" t="s">
        <v>3540</v>
      </c>
      <c r="F701" s="637">
        <v>44724</v>
      </c>
      <c r="G701" s="602">
        <v>-78971.87</v>
      </c>
      <c r="H701" s="602">
        <v>-6961370.3399999999</v>
      </c>
      <c r="I701" s="601" t="s">
        <v>20</v>
      </c>
      <c r="J701" s="601" t="s">
        <v>3541</v>
      </c>
      <c r="K701" s="601" t="s">
        <v>2013</v>
      </c>
      <c r="L701" s="601" t="s">
        <v>3542</v>
      </c>
      <c r="M701" s="601" t="s">
        <v>3540</v>
      </c>
      <c r="N701" s="601" t="s">
        <v>290</v>
      </c>
      <c r="O701" s="601" t="s">
        <v>290</v>
      </c>
      <c r="P701" s="601" t="s">
        <v>290</v>
      </c>
      <c r="Q701" s="601" t="s">
        <v>290</v>
      </c>
      <c r="R701" s="601" t="s">
        <v>1168</v>
      </c>
      <c r="S701" s="637"/>
      <c r="T701" s="601" t="s">
        <v>290</v>
      </c>
      <c r="U701" s="637">
        <v>44724</v>
      </c>
      <c r="V701" s="601" t="s">
        <v>290</v>
      </c>
    </row>
    <row r="702" spans="1:22" ht="14.5">
      <c r="A702" s="601" t="s">
        <v>1188</v>
      </c>
      <c r="B702" s="601" t="s">
        <v>693</v>
      </c>
      <c r="C702" s="601" t="s">
        <v>1189</v>
      </c>
      <c r="D702" s="601" t="s">
        <v>1364</v>
      </c>
      <c r="E702" s="601" t="s">
        <v>1190</v>
      </c>
      <c r="F702" s="637">
        <v>41973</v>
      </c>
      <c r="G702" s="602">
        <v>45814.48</v>
      </c>
      <c r="H702" s="602">
        <v>3632630</v>
      </c>
      <c r="I702" s="601" t="s">
        <v>271</v>
      </c>
      <c r="J702" s="601" t="s">
        <v>1191</v>
      </c>
      <c r="K702" s="601" t="s">
        <v>1192</v>
      </c>
      <c r="L702" s="601" t="s">
        <v>1193</v>
      </c>
      <c r="M702" s="601" t="s">
        <v>1379</v>
      </c>
      <c r="N702" s="601" t="s">
        <v>1192</v>
      </c>
      <c r="O702" s="601" t="s">
        <v>290</v>
      </c>
      <c r="P702" s="601" t="s">
        <v>1179</v>
      </c>
      <c r="Q702" s="601" t="s">
        <v>290</v>
      </c>
      <c r="R702" s="601" t="s">
        <v>1168</v>
      </c>
      <c r="S702" s="637"/>
      <c r="T702" s="601" t="s">
        <v>290</v>
      </c>
      <c r="U702" s="637">
        <v>41973</v>
      </c>
      <c r="V702" s="601" t="s">
        <v>290</v>
      </c>
    </row>
    <row r="703" spans="1:22" ht="14.5">
      <c r="A703" s="601" t="s">
        <v>1188</v>
      </c>
      <c r="B703" s="601" t="s">
        <v>693</v>
      </c>
      <c r="C703" s="601" t="s">
        <v>594</v>
      </c>
      <c r="D703" s="601" t="s">
        <v>290</v>
      </c>
      <c r="E703" s="601" t="s">
        <v>1198</v>
      </c>
      <c r="F703" s="637">
        <v>42369</v>
      </c>
      <c r="G703" s="602">
        <v>345.19</v>
      </c>
      <c r="H703" s="602">
        <v>27370</v>
      </c>
      <c r="I703" s="601" t="s">
        <v>271</v>
      </c>
      <c r="J703" s="601" t="s">
        <v>1191</v>
      </c>
      <c r="K703" s="601" t="s">
        <v>1192</v>
      </c>
      <c r="L703" s="601" t="s">
        <v>1193</v>
      </c>
      <c r="M703" s="601" t="s">
        <v>1198</v>
      </c>
      <c r="N703" s="601" t="s">
        <v>1192</v>
      </c>
      <c r="O703" s="601" t="s">
        <v>290</v>
      </c>
      <c r="P703" s="601" t="s">
        <v>1179</v>
      </c>
      <c r="Q703" s="601" t="s">
        <v>290</v>
      </c>
      <c r="R703" s="601" t="s">
        <v>1177</v>
      </c>
      <c r="S703" s="637"/>
      <c r="T703" s="601" t="s">
        <v>290</v>
      </c>
      <c r="U703" s="637">
        <v>42369</v>
      </c>
      <c r="V703" s="601" t="s">
        <v>290</v>
      </c>
    </row>
    <row r="704" spans="1:22" ht="14.5">
      <c r="A704" s="601" t="s">
        <v>1180</v>
      </c>
      <c r="B704" s="601" t="s">
        <v>1163</v>
      </c>
      <c r="C704" s="601" t="s">
        <v>1164</v>
      </c>
      <c r="D704" s="601" t="s">
        <v>1424</v>
      </c>
      <c r="E704" s="601" t="s">
        <v>2296</v>
      </c>
      <c r="F704" s="637">
        <v>44668</v>
      </c>
      <c r="G704" s="602">
        <v>4300.84</v>
      </c>
      <c r="H704" s="602">
        <v>366646.61</v>
      </c>
      <c r="I704" s="601" t="s">
        <v>20</v>
      </c>
      <c r="J704" s="601" t="s">
        <v>2295</v>
      </c>
      <c r="K704" s="601" t="s">
        <v>1181</v>
      </c>
      <c r="L704" s="601" t="s">
        <v>2297</v>
      </c>
      <c r="M704" s="601" t="s">
        <v>2296</v>
      </c>
      <c r="N704" s="601" t="s">
        <v>290</v>
      </c>
      <c r="O704" s="601" t="s">
        <v>1181</v>
      </c>
      <c r="P704" s="601" t="s">
        <v>290</v>
      </c>
      <c r="Q704" s="601" t="s">
        <v>290</v>
      </c>
      <c r="R704" s="601" t="s">
        <v>1168</v>
      </c>
      <c r="S704" s="637"/>
      <c r="T704" s="601" t="s">
        <v>290</v>
      </c>
      <c r="U704" s="637">
        <v>44668</v>
      </c>
      <c r="V704" s="601" t="s">
        <v>290</v>
      </c>
    </row>
    <row r="705" spans="1:22" ht="14.5">
      <c r="A705" s="601" t="s">
        <v>1180</v>
      </c>
      <c r="B705" s="601" t="s">
        <v>1163</v>
      </c>
      <c r="C705" s="601" t="s">
        <v>1164</v>
      </c>
      <c r="D705" s="601" t="s">
        <v>1424</v>
      </c>
      <c r="E705" s="601" t="s">
        <v>3543</v>
      </c>
      <c r="F705" s="637">
        <v>44692</v>
      </c>
      <c r="G705" s="602">
        <v>2409</v>
      </c>
      <c r="H705" s="602">
        <v>205969.5</v>
      </c>
      <c r="I705" s="601" t="s">
        <v>20</v>
      </c>
      <c r="J705" s="601" t="s">
        <v>2295</v>
      </c>
      <c r="K705" s="601" t="s">
        <v>1181</v>
      </c>
      <c r="L705" s="601" t="s">
        <v>3544</v>
      </c>
      <c r="M705" s="601" t="s">
        <v>3543</v>
      </c>
      <c r="N705" s="601" t="s">
        <v>290</v>
      </c>
      <c r="O705" s="601" t="s">
        <v>1181</v>
      </c>
      <c r="P705" s="601" t="s">
        <v>290</v>
      </c>
      <c r="Q705" s="601" t="s">
        <v>290</v>
      </c>
      <c r="R705" s="601" t="s">
        <v>1168</v>
      </c>
      <c r="S705" s="637"/>
      <c r="T705" s="601" t="s">
        <v>290</v>
      </c>
      <c r="U705" s="637">
        <v>44692</v>
      </c>
      <c r="V705" s="601" t="s">
        <v>290</v>
      </c>
    </row>
    <row r="706" spans="1:22" ht="14.5">
      <c r="A706" s="601" t="s">
        <v>1180</v>
      </c>
      <c r="B706" s="601" t="s">
        <v>1163</v>
      </c>
      <c r="C706" s="601" t="s">
        <v>1164</v>
      </c>
      <c r="D706" s="601" t="s">
        <v>1424</v>
      </c>
      <c r="E706" s="601" t="s">
        <v>3545</v>
      </c>
      <c r="F706" s="637">
        <v>44710</v>
      </c>
      <c r="G706" s="602">
        <v>4624.8999999999996</v>
      </c>
      <c r="H706" s="602">
        <v>395428.95</v>
      </c>
      <c r="I706" s="601" t="s">
        <v>20</v>
      </c>
      <c r="J706" s="601" t="s">
        <v>2295</v>
      </c>
      <c r="K706" s="601" t="s">
        <v>1181</v>
      </c>
      <c r="L706" s="601" t="s">
        <v>3546</v>
      </c>
      <c r="M706" s="601" t="s">
        <v>3545</v>
      </c>
      <c r="N706" s="601" t="s">
        <v>290</v>
      </c>
      <c r="O706" s="601" t="s">
        <v>1181</v>
      </c>
      <c r="P706" s="601" t="s">
        <v>290</v>
      </c>
      <c r="Q706" s="601" t="s">
        <v>290</v>
      </c>
      <c r="R706" s="601" t="s">
        <v>1168</v>
      </c>
      <c r="S706" s="637"/>
      <c r="T706" s="601" t="s">
        <v>290</v>
      </c>
      <c r="U706" s="637">
        <v>44710</v>
      </c>
      <c r="V706" s="601" t="s">
        <v>290</v>
      </c>
    </row>
    <row r="707" spans="1:22" ht="14.5">
      <c r="A707" s="601" t="s">
        <v>1180</v>
      </c>
      <c r="B707" s="601" t="s">
        <v>1163</v>
      </c>
      <c r="C707" s="601" t="s">
        <v>1164</v>
      </c>
      <c r="D707" s="601" t="s">
        <v>1424</v>
      </c>
      <c r="E707" s="601" t="s">
        <v>3547</v>
      </c>
      <c r="F707" s="637">
        <v>44725</v>
      </c>
      <c r="G707" s="602">
        <v>4223</v>
      </c>
      <c r="H707" s="602">
        <v>372257.45</v>
      </c>
      <c r="I707" s="601" t="s">
        <v>20</v>
      </c>
      <c r="J707" s="601" t="s">
        <v>2295</v>
      </c>
      <c r="K707" s="601" t="s">
        <v>1181</v>
      </c>
      <c r="L707" s="601" t="s">
        <v>3548</v>
      </c>
      <c r="M707" s="601" t="s">
        <v>3547</v>
      </c>
      <c r="N707" s="601" t="s">
        <v>290</v>
      </c>
      <c r="O707" s="601" t="s">
        <v>1181</v>
      </c>
      <c r="P707" s="601" t="s">
        <v>290</v>
      </c>
      <c r="Q707" s="601" t="s">
        <v>290</v>
      </c>
      <c r="R707" s="601" t="s">
        <v>1168</v>
      </c>
      <c r="S707" s="637"/>
      <c r="T707" s="601" t="s">
        <v>290</v>
      </c>
      <c r="U707" s="637">
        <v>44725</v>
      </c>
      <c r="V707" s="601" t="s">
        <v>290</v>
      </c>
    </row>
    <row r="708" spans="1:22" ht="14.5">
      <c r="A708" s="601" t="s">
        <v>642</v>
      </c>
      <c r="B708" s="601" t="s">
        <v>290</v>
      </c>
      <c r="C708" s="601" t="s">
        <v>641</v>
      </c>
      <c r="D708" s="601" t="s">
        <v>1437</v>
      </c>
      <c r="E708" s="601" t="s">
        <v>4051</v>
      </c>
      <c r="F708" s="637">
        <v>44742</v>
      </c>
      <c r="G708" s="602">
        <v>133386</v>
      </c>
      <c r="H708" s="602">
        <v>12338205</v>
      </c>
      <c r="I708" s="601" t="s">
        <v>20</v>
      </c>
      <c r="J708" s="601" t="s">
        <v>4052</v>
      </c>
      <c r="K708" s="601" t="s">
        <v>662</v>
      </c>
      <c r="L708" s="601" t="s">
        <v>4053</v>
      </c>
      <c r="M708" s="601" t="s">
        <v>4051</v>
      </c>
      <c r="N708" s="601" t="s">
        <v>290</v>
      </c>
      <c r="O708" s="601" t="s">
        <v>741</v>
      </c>
      <c r="P708" s="601" t="s">
        <v>290</v>
      </c>
      <c r="Q708" s="601" t="s">
        <v>290</v>
      </c>
      <c r="R708" s="601" t="s">
        <v>290</v>
      </c>
      <c r="S708" s="637"/>
      <c r="T708" s="601" t="s">
        <v>290</v>
      </c>
      <c r="U708" s="637">
        <v>44742</v>
      </c>
      <c r="V708" s="601" t="s">
        <v>741</v>
      </c>
    </row>
    <row r="709" spans="1:22" ht="14.5">
      <c r="A709" s="601" t="s">
        <v>642</v>
      </c>
      <c r="B709" s="601" t="s">
        <v>290</v>
      </c>
      <c r="C709" s="601" t="s">
        <v>641</v>
      </c>
      <c r="D709" s="601" t="s">
        <v>1436</v>
      </c>
      <c r="E709" s="601" t="s">
        <v>4051</v>
      </c>
      <c r="F709" s="637">
        <v>44742</v>
      </c>
      <c r="G709" s="602">
        <v>-50994</v>
      </c>
      <c r="H709" s="602">
        <v>-4716945</v>
      </c>
      <c r="I709" s="601" t="s">
        <v>20</v>
      </c>
      <c r="J709" s="601" t="s">
        <v>4052</v>
      </c>
      <c r="K709" s="601" t="s">
        <v>662</v>
      </c>
      <c r="L709" s="601" t="s">
        <v>4053</v>
      </c>
      <c r="M709" s="601" t="s">
        <v>4051</v>
      </c>
      <c r="N709" s="601" t="s">
        <v>290</v>
      </c>
      <c r="O709" s="601" t="s">
        <v>741</v>
      </c>
      <c r="P709" s="601" t="s">
        <v>290</v>
      </c>
      <c r="Q709" s="601" t="s">
        <v>290</v>
      </c>
      <c r="R709" s="601" t="s">
        <v>290</v>
      </c>
      <c r="S709" s="637"/>
      <c r="T709" s="601" t="s">
        <v>290</v>
      </c>
      <c r="U709" s="637">
        <v>44742</v>
      </c>
      <c r="V709" s="601" t="s">
        <v>741</v>
      </c>
    </row>
    <row r="710" spans="1:22" ht="14.5">
      <c r="A710" s="601" t="s">
        <v>1162</v>
      </c>
      <c r="B710" s="601" t="s">
        <v>290</v>
      </c>
      <c r="C710" s="601" t="s">
        <v>641</v>
      </c>
      <c r="D710" s="601" t="s">
        <v>3892</v>
      </c>
      <c r="E710" s="601" t="s">
        <v>4054</v>
      </c>
      <c r="F710" s="637">
        <v>44742</v>
      </c>
      <c r="G710" s="602">
        <v>-32099.83</v>
      </c>
      <c r="H710" s="602">
        <v>-2969234.28</v>
      </c>
      <c r="I710" s="601" t="s">
        <v>20</v>
      </c>
      <c r="J710" s="601" t="s">
        <v>4055</v>
      </c>
      <c r="K710" s="601" t="s">
        <v>1800</v>
      </c>
      <c r="L710" s="601" t="s">
        <v>4056</v>
      </c>
      <c r="M710" s="601" t="s">
        <v>4054</v>
      </c>
      <c r="N710" s="601" t="s">
        <v>290</v>
      </c>
      <c r="O710" s="601" t="s">
        <v>1801</v>
      </c>
      <c r="P710" s="601" t="s">
        <v>290</v>
      </c>
      <c r="Q710" s="601" t="s">
        <v>290</v>
      </c>
      <c r="R710" s="601" t="s">
        <v>290</v>
      </c>
      <c r="S710" s="637"/>
      <c r="T710" s="601" t="s">
        <v>290</v>
      </c>
      <c r="U710" s="637">
        <v>44742</v>
      </c>
      <c r="V710" s="601" t="s">
        <v>1801</v>
      </c>
    </row>
    <row r="711" spans="1:22" ht="14.5">
      <c r="A711" s="601" t="s">
        <v>1162</v>
      </c>
      <c r="B711" s="601" t="s">
        <v>1163</v>
      </c>
      <c r="C711" s="601" t="s">
        <v>641</v>
      </c>
      <c r="D711" s="601" t="s">
        <v>3892</v>
      </c>
      <c r="E711" s="601" t="s">
        <v>3893</v>
      </c>
      <c r="F711" s="637">
        <v>44742</v>
      </c>
      <c r="G711" s="602">
        <v>-2154309</v>
      </c>
      <c r="H711" s="602">
        <v>-199273582.5</v>
      </c>
      <c r="I711" s="601" t="s">
        <v>20</v>
      </c>
      <c r="J711" s="601" t="s">
        <v>3894</v>
      </c>
      <c r="K711" s="601" t="s">
        <v>662</v>
      </c>
      <c r="L711" s="601" t="s">
        <v>3895</v>
      </c>
      <c r="M711" s="601" t="s">
        <v>3893</v>
      </c>
      <c r="N711" s="601" t="s">
        <v>290</v>
      </c>
      <c r="O711" s="601" t="s">
        <v>741</v>
      </c>
      <c r="P711" s="601" t="s">
        <v>290</v>
      </c>
      <c r="Q711" s="601" t="s">
        <v>290</v>
      </c>
      <c r="R711" s="601" t="s">
        <v>290</v>
      </c>
      <c r="S711" s="637"/>
      <c r="T711" s="601" t="s">
        <v>290</v>
      </c>
      <c r="U711" s="637">
        <v>44742</v>
      </c>
      <c r="V711" s="601" t="s">
        <v>741</v>
      </c>
    </row>
    <row r="712" spans="1:22" ht="14.5">
      <c r="A712" s="601" t="s">
        <v>1188</v>
      </c>
      <c r="B712" s="601" t="s">
        <v>1163</v>
      </c>
      <c r="C712" s="601" t="s">
        <v>690</v>
      </c>
      <c r="D712" s="601" t="s">
        <v>1364</v>
      </c>
      <c r="E712" s="601" t="s">
        <v>1416</v>
      </c>
      <c r="F712" s="637">
        <v>44105</v>
      </c>
      <c r="G712" s="602">
        <v>2382.37</v>
      </c>
      <c r="H712" s="602">
        <v>200000</v>
      </c>
      <c r="I712" s="601" t="s">
        <v>271</v>
      </c>
      <c r="J712" s="601" t="s">
        <v>1417</v>
      </c>
      <c r="K712" s="601" t="s">
        <v>1418</v>
      </c>
      <c r="L712" s="601" t="s">
        <v>290</v>
      </c>
      <c r="M712" s="601" t="s">
        <v>1416</v>
      </c>
      <c r="N712" s="601" t="s">
        <v>1418</v>
      </c>
      <c r="O712" s="601" t="s">
        <v>290</v>
      </c>
      <c r="P712" s="601" t="s">
        <v>1419</v>
      </c>
      <c r="Q712" s="601" t="s">
        <v>290</v>
      </c>
      <c r="R712" s="601" t="s">
        <v>1168</v>
      </c>
      <c r="S712" s="637"/>
      <c r="T712" s="601" t="s">
        <v>290</v>
      </c>
      <c r="U712" s="637">
        <v>44105</v>
      </c>
      <c r="V712" s="601" t="s">
        <v>290</v>
      </c>
    </row>
    <row r="713" spans="1:22" ht="14.5">
      <c r="A713" s="601" t="s">
        <v>1188</v>
      </c>
      <c r="B713" s="601" t="s">
        <v>1163</v>
      </c>
      <c r="C713" s="601" t="s">
        <v>690</v>
      </c>
      <c r="D713" s="601" t="s">
        <v>1364</v>
      </c>
      <c r="E713" s="601" t="s">
        <v>1420</v>
      </c>
      <c r="F713" s="637">
        <v>44105</v>
      </c>
      <c r="G713" s="602">
        <v>1191.19</v>
      </c>
      <c r="H713" s="602">
        <v>100000</v>
      </c>
      <c r="I713" s="601" t="s">
        <v>271</v>
      </c>
      <c r="J713" s="601" t="s">
        <v>1421</v>
      </c>
      <c r="K713" s="601" t="s">
        <v>1422</v>
      </c>
      <c r="L713" s="601" t="s">
        <v>290</v>
      </c>
      <c r="M713" s="601" t="s">
        <v>1420</v>
      </c>
      <c r="N713" s="601" t="s">
        <v>1422</v>
      </c>
      <c r="O713" s="601" t="s">
        <v>290</v>
      </c>
      <c r="P713" s="601" t="s">
        <v>1423</v>
      </c>
      <c r="Q713" s="601" t="s">
        <v>290</v>
      </c>
      <c r="R713" s="601" t="s">
        <v>1168</v>
      </c>
      <c r="S713" s="637"/>
      <c r="T713" s="601" t="s">
        <v>290</v>
      </c>
      <c r="U713" s="637">
        <v>44105</v>
      </c>
      <c r="V713" s="601" t="s">
        <v>290</v>
      </c>
    </row>
    <row r="714" spans="1:22" ht="14.5">
      <c r="A714" s="601" t="s">
        <v>1162</v>
      </c>
      <c r="B714" s="601" t="s">
        <v>1163</v>
      </c>
      <c r="C714" s="601" t="s">
        <v>1164</v>
      </c>
      <c r="D714" s="601" t="s">
        <v>1424</v>
      </c>
      <c r="E714" s="601" t="s">
        <v>3549</v>
      </c>
      <c r="F714" s="637">
        <v>44712</v>
      </c>
      <c r="G714" s="602">
        <v>14028.02</v>
      </c>
      <c r="H714" s="602">
        <v>1236569.96</v>
      </c>
      <c r="I714" s="601" t="s">
        <v>20</v>
      </c>
      <c r="J714" s="601" t="s">
        <v>3550</v>
      </c>
      <c r="K714" s="601" t="s">
        <v>3551</v>
      </c>
      <c r="L714" s="601" t="s">
        <v>3552</v>
      </c>
      <c r="M714" s="601" t="s">
        <v>3549</v>
      </c>
      <c r="N714" s="601" t="s">
        <v>290</v>
      </c>
      <c r="O714" s="601" t="s">
        <v>731</v>
      </c>
      <c r="P714" s="601" t="s">
        <v>290</v>
      </c>
      <c r="Q714" s="601" t="s">
        <v>290</v>
      </c>
      <c r="R714" s="601" t="s">
        <v>290</v>
      </c>
      <c r="S714" s="637"/>
      <c r="T714" s="601" t="s">
        <v>290</v>
      </c>
      <c r="U714" s="637">
        <v>44712</v>
      </c>
      <c r="V714" s="601" t="s">
        <v>731</v>
      </c>
    </row>
    <row r="715" spans="1:22" ht="14.5">
      <c r="A715" s="601" t="s">
        <v>1162</v>
      </c>
      <c r="B715" s="601" t="s">
        <v>1163</v>
      </c>
      <c r="C715" s="601" t="s">
        <v>1164</v>
      </c>
      <c r="D715" s="601" t="s">
        <v>1424</v>
      </c>
      <c r="E715" s="601" t="s">
        <v>3553</v>
      </c>
      <c r="F715" s="637">
        <v>44742</v>
      </c>
      <c r="G715" s="602">
        <v>20616.55</v>
      </c>
      <c r="H715" s="602">
        <v>1907030.88</v>
      </c>
      <c r="I715" s="601" t="s">
        <v>20</v>
      </c>
      <c r="J715" s="601" t="s">
        <v>3554</v>
      </c>
      <c r="K715" s="601" t="s">
        <v>3551</v>
      </c>
      <c r="L715" s="601" t="s">
        <v>3555</v>
      </c>
      <c r="M715" s="601" t="s">
        <v>3553</v>
      </c>
      <c r="N715" s="601" t="s">
        <v>290</v>
      </c>
      <c r="O715" s="601" t="s">
        <v>731</v>
      </c>
      <c r="P715" s="601" t="s">
        <v>290</v>
      </c>
      <c r="Q715" s="601" t="s">
        <v>290</v>
      </c>
      <c r="R715" s="601" t="s">
        <v>290</v>
      </c>
      <c r="S715" s="637"/>
      <c r="T715" s="601" t="s">
        <v>290</v>
      </c>
      <c r="U715" s="637">
        <v>44742</v>
      </c>
      <c r="V715" s="601" t="s">
        <v>731</v>
      </c>
    </row>
    <row r="716" spans="1:22" ht="14.5">
      <c r="A716" s="601" t="s">
        <v>1162</v>
      </c>
      <c r="B716" s="601" t="s">
        <v>1163</v>
      </c>
      <c r="C716" s="601" t="s">
        <v>1164</v>
      </c>
      <c r="D716" s="601" t="s">
        <v>1424</v>
      </c>
      <c r="E716" s="601" t="s">
        <v>3556</v>
      </c>
      <c r="F716" s="637">
        <v>44742</v>
      </c>
      <c r="G716" s="602">
        <v>900.3</v>
      </c>
      <c r="H716" s="602">
        <v>83277.75</v>
      </c>
      <c r="I716" s="601" t="s">
        <v>20</v>
      </c>
      <c r="J716" s="601" t="s">
        <v>3554</v>
      </c>
      <c r="K716" s="601" t="s">
        <v>3551</v>
      </c>
      <c r="L716" s="601" t="s">
        <v>3557</v>
      </c>
      <c r="M716" s="601" t="s">
        <v>3556</v>
      </c>
      <c r="N716" s="601" t="s">
        <v>290</v>
      </c>
      <c r="O716" s="601" t="s">
        <v>731</v>
      </c>
      <c r="P716" s="601" t="s">
        <v>290</v>
      </c>
      <c r="Q716" s="601" t="s">
        <v>290</v>
      </c>
      <c r="R716" s="601" t="s">
        <v>290</v>
      </c>
      <c r="S716" s="637"/>
      <c r="T716" s="601" t="s">
        <v>290</v>
      </c>
      <c r="U716" s="637">
        <v>44742</v>
      </c>
      <c r="V716" s="601" t="s">
        <v>731</v>
      </c>
    </row>
    <row r="717" spans="1:22" ht="14.5">
      <c r="A717" s="601" t="s">
        <v>1162</v>
      </c>
      <c r="B717" s="601" t="s">
        <v>1163</v>
      </c>
      <c r="C717" s="601" t="s">
        <v>1164</v>
      </c>
      <c r="D717" s="601" t="s">
        <v>1424</v>
      </c>
      <c r="E717" s="601" t="s">
        <v>3558</v>
      </c>
      <c r="F717" s="637">
        <v>44742</v>
      </c>
      <c r="G717" s="602">
        <v>3291.17</v>
      </c>
      <c r="H717" s="602">
        <v>304433.23</v>
      </c>
      <c r="I717" s="601" t="s">
        <v>20</v>
      </c>
      <c r="J717" s="601" t="s">
        <v>3554</v>
      </c>
      <c r="K717" s="601" t="s">
        <v>3551</v>
      </c>
      <c r="L717" s="601" t="s">
        <v>3559</v>
      </c>
      <c r="M717" s="601" t="s">
        <v>3558</v>
      </c>
      <c r="N717" s="601" t="s">
        <v>290</v>
      </c>
      <c r="O717" s="601" t="s">
        <v>731</v>
      </c>
      <c r="P717" s="601" t="s">
        <v>290</v>
      </c>
      <c r="Q717" s="601" t="s">
        <v>290</v>
      </c>
      <c r="R717" s="601" t="s">
        <v>290</v>
      </c>
      <c r="S717" s="637"/>
      <c r="T717" s="601" t="s">
        <v>290</v>
      </c>
      <c r="U717" s="637">
        <v>44742</v>
      </c>
      <c r="V717" s="601" t="s">
        <v>731</v>
      </c>
    </row>
    <row r="718" spans="1:22" ht="14.5">
      <c r="A718" s="601" t="s">
        <v>1236</v>
      </c>
      <c r="B718" s="601" t="s">
        <v>1163</v>
      </c>
      <c r="C718" s="601" t="s">
        <v>594</v>
      </c>
      <c r="D718" s="601" t="s">
        <v>1378</v>
      </c>
      <c r="E718" s="601" t="s">
        <v>3560</v>
      </c>
      <c r="F718" s="637">
        <v>44733</v>
      </c>
      <c r="G718" s="602">
        <v>-1362.9</v>
      </c>
      <c r="H718" s="602">
        <v>-120139.64</v>
      </c>
      <c r="I718" s="601" t="s">
        <v>20</v>
      </c>
      <c r="J718" s="601" t="s">
        <v>3561</v>
      </c>
      <c r="K718" s="601" t="s">
        <v>659</v>
      </c>
      <c r="L718" s="601" t="s">
        <v>3562</v>
      </c>
      <c r="M718" s="601" t="s">
        <v>3560</v>
      </c>
      <c r="N718" s="601" t="s">
        <v>677</v>
      </c>
      <c r="O718" s="601" t="s">
        <v>290</v>
      </c>
      <c r="P718" s="601" t="s">
        <v>660</v>
      </c>
      <c r="Q718" s="601" t="s">
        <v>290</v>
      </c>
      <c r="R718" s="601" t="s">
        <v>1168</v>
      </c>
      <c r="S718" s="637"/>
      <c r="T718" s="601" t="s">
        <v>290</v>
      </c>
      <c r="U718" s="637">
        <v>44733</v>
      </c>
      <c r="V718" s="601" t="s">
        <v>677</v>
      </c>
    </row>
    <row r="719" spans="1:22" ht="14.5">
      <c r="A719" s="601" t="s">
        <v>1236</v>
      </c>
      <c r="B719" s="601" t="s">
        <v>1163</v>
      </c>
      <c r="C719" s="601" t="s">
        <v>594</v>
      </c>
      <c r="D719" s="601" t="s">
        <v>1378</v>
      </c>
      <c r="E719" s="601" t="s">
        <v>3563</v>
      </c>
      <c r="F719" s="637">
        <v>44739</v>
      </c>
      <c r="G719" s="602">
        <v>-34122</v>
      </c>
      <c r="H719" s="602">
        <v>-3007854.3</v>
      </c>
      <c r="I719" s="601" t="s">
        <v>20</v>
      </c>
      <c r="J719" s="601" t="s">
        <v>3564</v>
      </c>
      <c r="K719" s="601" t="s">
        <v>659</v>
      </c>
      <c r="L719" s="601" t="s">
        <v>3565</v>
      </c>
      <c r="M719" s="601" t="s">
        <v>3563</v>
      </c>
      <c r="N719" s="601" t="s">
        <v>677</v>
      </c>
      <c r="O719" s="601" t="s">
        <v>290</v>
      </c>
      <c r="P719" s="601" t="s">
        <v>660</v>
      </c>
      <c r="Q719" s="601" t="s">
        <v>290</v>
      </c>
      <c r="R719" s="601" t="s">
        <v>1168</v>
      </c>
      <c r="S719" s="637"/>
      <c r="T719" s="601" t="s">
        <v>290</v>
      </c>
      <c r="U719" s="637">
        <v>44739</v>
      </c>
      <c r="V719" s="601" t="s">
        <v>677</v>
      </c>
    </row>
    <row r="720" spans="1:22" ht="14.5">
      <c r="A720" s="601" t="s">
        <v>1236</v>
      </c>
      <c r="B720" s="601" t="s">
        <v>1163</v>
      </c>
      <c r="C720" s="601" t="s">
        <v>594</v>
      </c>
      <c r="D720" s="601" t="s">
        <v>1378</v>
      </c>
      <c r="E720" s="601" t="s">
        <v>3566</v>
      </c>
      <c r="F720" s="637">
        <v>44742</v>
      </c>
      <c r="G720" s="602">
        <v>-61792.78</v>
      </c>
      <c r="H720" s="602">
        <v>-5447033.5599999996</v>
      </c>
      <c r="I720" s="601" t="s">
        <v>20</v>
      </c>
      <c r="J720" s="601" t="s">
        <v>3564</v>
      </c>
      <c r="K720" s="601" t="s">
        <v>659</v>
      </c>
      <c r="L720" s="601" t="s">
        <v>3567</v>
      </c>
      <c r="M720" s="601" t="s">
        <v>3566</v>
      </c>
      <c r="N720" s="601" t="s">
        <v>677</v>
      </c>
      <c r="O720" s="601" t="s">
        <v>290</v>
      </c>
      <c r="P720" s="601" t="s">
        <v>660</v>
      </c>
      <c r="Q720" s="601" t="s">
        <v>290</v>
      </c>
      <c r="R720" s="601" t="s">
        <v>1168</v>
      </c>
      <c r="S720" s="637"/>
      <c r="T720" s="601" t="s">
        <v>290</v>
      </c>
      <c r="U720" s="637">
        <v>44742</v>
      </c>
      <c r="V720" s="601" t="s">
        <v>677</v>
      </c>
    </row>
    <row r="721" spans="1:22" ht="14.5">
      <c r="A721" s="601" t="s">
        <v>1236</v>
      </c>
      <c r="B721" s="601" t="s">
        <v>1163</v>
      </c>
      <c r="C721" s="601" t="s">
        <v>594</v>
      </c>
      <c r="D721" s="601" t="s">
        <v>1378</v>
      </c>
      <c r="E721" s="601" t="s">
        <v>3568</v>
      </c>
      <c r="F721" s="637">
        <v>44733</v>
      </c>
      <c r="G721" s="602">
        <v>-906.37</v>
      </c>
      <c r="H721" s="602">
        <v>-79896.52</v>
      </c>
      <c r="I721" s="601" t="s">
        <v>20</v>
      </c>
      <c r="J721" s="601" t="s">
        <v>3569</v>
      </c>
      <c r="K721" s="601" t="s">
        <v>659</v>
      </c>
      <c r="L721" s="601" t="s">
        <v>3570</v>
      </c>
      <c r="M721" s="601" t="s">
        <v>3568</v>
      </c>
      <c r="N721" s="601" t="s">
        <v>677</v>
      </c>
      <c r="O721" s="601" t="s">
        <v>290</v>
      </c>
      <c r="P721" s="601" t="s">
        <v>660</v>
      </c>
      <c r="Q721" s="601" t="s">
        <v>290</v>
      </c>
      <c r="R721" s="601" t="s">
        <v>1168</v>
      </c>
      <c r="S721" s="637"/>
      <c r="T721" s="601" t="s">
        <v>290</v>
      </c>
      <c r="U721" s="637">
        <v>44733</v>
      </c>
      <c r="V721" s="601" t="s">
        <v>677</v>
      </c>
    </row>
    <row r="722" spans="1:22" ht="14.5">
      <c r="A722" s="601" t="s">
        <v>1236</v>
      </c>
      <c r="B722" s="601" t="s">
        <v>1163</v>
      </c>
      <c r="C722" s="601" t="s">
        <v>594</v>
      </c>
      <c r="D722" s="601" t="s">
        <v>1378</v>
      </c>
      <c r="E722" s="601" t="s">
        <v>3571</v>
      </c>
      <c r="F722" s="637">
        <v>44739</v>
      </c>
      <c r="G722" s="602">
        <v>-4400</v>
      </c>
      <c r="H722" s="602">
        <v>-387860</v>
      </c>
      <c r="I722" s="601" t="s">
        <v>20</v>
      </c>
      <c r="J722" s="601" t="s">
        <v>3572</v>
      </c>
      <c r="K722" s="601" t="s">
        <v>659</v>
      </c>
      <c r="L722" s="601" t="s">
        <v>3573</v>
      </c>
      <c r="M722" s="601" t="s">
        <v>3571</v>
      </c>
      <c r="N722" s="601" t="s">
        <v>677</v>
      </c>
      <c r="O722" s="601" t="s">
        <v>290</v>
      </c>
      <c r="P722" s="601" t="s">
        <v>660</v>
      </c>
      <c r="Q722" s="601" t="s">
        <v>290</v>
      </c>
      <c r="R722" s="601" t="s">
        <v>1168</v>
      </c>
      <c r="S722" s="637"/>
      <c r="T722" s="601" t="s">
        <v>290</v>
      </c>
      <c r="U722" s="637">
        <v>44739</v>
      </c>
      <c r="V722" s="601" t="s">
        <v>677</v>
      </c>
    </row>
    <row r="723" spans="1:22" ht="14.5">
      <c r="A723" s="601" t="s">
        <v>1236</v>
      </c>
      <c r="B723" s="601" t="s">
        <v>1163</v>
      </c>
      <c r="C723" s="601" t="s">
        <v>594</v>
      </c>
      <c r="D723" s="601" t="s">
        <v>1378</v>
      </c>
      <c r="E723" s="601" t="s">
        <v>3574</v>
      </c>
      <c r="F723" s="637">
        <v>44741</v>
      </c>
      <c r="G723" s="602">
        <v>-12901.28</v>
      </c>
      <c r="H723" s="602">
        <v>-1137247.83</v>
      </c>
      <c r="I723" s="601" t="s">
        <v>20</v>
      </c>
      <c r="J723" s="601" t="s">
        <v>3572</v>
      </c>
      <c r="K723" s="601" t="s">
        <v>659</v>
      </c>
      <c r="L723" s="601" t="s">
        <v>3575</v>
      </c>
      <c r="M723" s="601" t="s">
        <v>3574</v>
      </c>
      <c r="N723" s="601" t="s">
        <v>677</v>
      </c>
      <c r="O723" s="601" t="s">
        <v>290</v>
      </c>
      <c r="P723" s="601" t="s">
        <v>660</v>
      </c>
      <c r="Q723" s="601" t="s">
        <v>290</v>
      </c>
      <c r="R723" s="601" t="s">
        <v>1168</v>
      </c>
      <c r="S723" s="637"/>
      <c r="T723" s="601" t="s">
        <v>290</v>
      </c>
      <c r="U723" s="637">
        <v>44741</v>
      </c>
      <c r="V723" s="601" t="s">
        <v>677</v>
      </c>
    </row>
    <row r="724" spans="1:22" ht="14.5">
      <c r="A724" s="601" t="s">
        <v>1236</v>
      </c>
      <c r="B724" s="601" t="s">
        <v>1163</v>
      </c>
      <c r="C724" s="601" t="s">
        <v>594</v>
      </c>
      <c r="D724" s="601" t="s">
        <v>1378</v>
      </c>
      <c r="E724" s="601" t="s">
        <v>3576</v>
      </c>
      <c r="F724" s="637">
        <v>44741</v>
      </c>
      <c r="G724" s="602">
        <v>-7052.44</v>
      </c>
      <c r="H724" s="602">
        <v>-621672.59</v>
      </c>
      <c r="I724" s="601" t="s">
        <v>20</v>
      </c>
      <c r="J724" s="601" t="s">
        <v>3577</v>
      </c>
      <c r="K724" s="601" t="s">
        <v>659</v>
      </c>
      <c r="L724" s="601" t="s">
        <v>3578</v>
      </c>
      <c r="M724" s="601" t="s">
        <v>3576</v>
      </c>
      <c r="N724" s="601" t="s">
        <v>677</v>
      </c>
      <c r="O724" s="601" t="s">
        <v>290</v>
      </c>
      <c r="P724" s="601" t="s">
        <v>660</v>
      </c>
      <c r="Q724" s="601" t="s">
        <v>290</v>
      </c>
      <c r="R724" s="601" t="s">
        <v>1168</v>
      </c>
      <c r="S724" s="637"/>
      <c r="T724" s="601" t="s">
        <v>290</v>
      </c>
      <c r="U724" s="637">
        <v>44741</v>
      </c>
      <c r="V724" s="601" t="s">
        <v>677</v>
      </c>
    </row>
    <row r="725" spans="1:22" ht="14.5">
      <c r="A725" s="601" t="s">
        <v>1236</v>
      </c>
      <c r="B725" s="601" t="s">
        <v>1163</v>
      </c>
      <c r="C725" s="601" t="s">
        <v>594</v>
      </c>
      <c r="D725" s="601" t="s">
        <v>1378</v>
      </c>
      <c r="E725" s="601" t="s">
        <v>3579</v>
      </c>
      <c r="F725" s="637">
        <v>44739</v>
      </c>
      <c r="G725" s="602">
        <v>-14637</v>
      </c>
      <c r="H725" s="602">
        <v>-1290251.55</v>
      </c>
      <c r="I725" s="601" t="s">
        <v>20</v>
      </c>
      <c r="J725" s="601" t="s">
        <v>3580</v>
      </c>
      <c r="K725" s="601" t="s">
        <v>659</v>
      </c>
      <c r="L725" s="601" t="s">
        <v>3581</v>
      </c>
      <c r="M725" s="601" t="s">
        <v>3579</v>
      </c>
      <c r="N725" s="601" t="s">
        <v>677</v>
      </c>
      <c r="O725" s="601" t="s">
        <v>290</v>
      </c>
      <c r="P725" s="601" t="s">
        <v>660</v>
      </c>
      <c r="Q725" s="601" t="s">
        <v>290</v>
      </c>
      <c r="R725" s="601" t="s">
        <v>1168</v>
      </c>
      <c r="S725" s="637"/>
      <c r="T725" s="601" t="s">
        <v>290</v>
      </c>
      <c r="U725" s="637">
        <v>44739</v>
      </c>
      <c r="V725" s="601" t="s">
        <v>677</v>
      </c>
    </row>
    <row r="726" spans="1:22" ht="14.5">
      <c r="A726" s="601" t="s">
        <v>1236</v>
      </c>
      <c r="B726" s="601" t="s">
        <v>1163</v>
      </c>
      <c r="C726" s="601" t="s">
        <v>594</v>
      </c>
      <c r="D726" s="601" t="s">
        <v>1378</v>
      </c>
      <c r="E726" s="601" t="s">
        <v>3582</v>
      </c>
      <c r="F726" s="637">
        <v>44732</v>
      </c>
      <c r="G726" s="602">
        <v>-1971.09</v>
      </c>
      <c r="H726" s="602">
        <v>-173751.58</v>
      </c>
      <c r="I726" s="601" t="s">
        <v>20</v>
      </c>
      <c r="J726" s="601" t="s">
        <v>3583</v>
      </c>
      <c r="K726" s="601" t="s">
        <v>659</v>
      </c>
      <c r="L726" s="601" t="s">
        <v>3584</v>
      </c>
      <c r="M726" s="601" t="s">
        <v>3582</v>
      </c>
      <c r="N726" s="601" t="s">
        <v>677</v>
      </c>
      <c r="O726" s="601" t="s">
        <v>290</v>
      </c>
      <c r="P726" s="601" t="s">
        <v>660</v>
      </c>
      <c r="Q726" s="601" t="s">
        <v>290</v>
      </c>
      <c r="R726" s="601" t="s">
        <v>1168</v>
      </c>
      <c r="S726" s="637"/>
      <c r="T726" s="601" t="s">
        <v>290</v>
      </c>
      <c r="U726" s="637">
        <v>44732</v>
      </c>
      <c r="V726" s="601" t="s">
        <v>677</v>
      </c>
    </row>
    <row r="727" spans="1:22" ht="14.5">
      <c r="A727" s="601" t="s">
        <v>642</v>
      </c>
      <c r="B727" s="601" t="s">
        <v>290</v>
      </c>
      <c r="C727" s="601" t="s">
        <v>641</v>
      </c>
      <c r="D727" s="601" t="s">
        <v>1436</v>
      </c>
      <c r="E727" s="601" t="s">
        <v>2299</v>
      </c>
      <c r="F727" s="637">
        <v>44650</v>
      </c>
      <c r="G727" s="602">
        <v>-2040000</v>
      </c>
      <c r="H727" s="602">
        <v>-173502000</v>
      </c>
      <c r="I727" s="601" t="s">
        <v>20</v>
      </c>
      <c r="J727" s="601" t="s">
        <v>2300</v>
      </c>
      <c r="K727" s="601" t="s">
        <v>662</v>
      </c>
      <c r="L727" s="601" t="s">
        <v>1822</v>
      </c>
      <c r="M727" s="601" t="s">
        <v>2299</v>
      </c>
      <c r="N727" s="601" t="s">
        <v>290</v>
      </c>
      <c r="O727" s="601" t="s">
        <v>741</v>
      </c>
      <c r="P727" s="601" t="s">
        <v>290</v>
      </c>
      <c r="Q727" s="601" t="s">
        <v>290</v>
      </c>
      <c r="R727" s="601" t="s">
        <v>290</v>
      </c>
      <c r="S727" s="637"/>
      <c r="T727" s="601" t="s">
        <v>290</v>
      </c>
      <c r="U727" s="637">
        <v>44650</v>
      </c>
      <c r="V727" s="601" t="s">
        <v>741</v>
      </c>
    </row>
    <row r="728" spans="1:22" ht="14.5">
      <c r="A728" s="601" t="s">
        <v>1188</v>
      </c>
      <c r="B728" s="601" t="s">
        <v>290</v>
      </c>
      <c r="C728" s="601" t="s">
        <v>690</v>
      </c>
      <c r="D728" s="601" t="s">
        <v>1428</v>
      </c>
      <c r="E728" s="601" t="s">
        <v>2301</v>
      </c>
      <c r="F728" s="637">
        <v>44605</v>
      </c>
      <c r="G728" s="602">
        <v>-3898.49</v>
      </c>
      <c r="H728" s="602">
        <v>-335465</v>
      </c>
      <c r="I728" s="601" t="s">
        <v>271</v>
      </c>
      <c r="J728" s="601" t="s">
        <v>2302</v>
      </c>
      <c r="K728" s="601" t="s">
        <v>1267</v>
      </c>
      <c r="L728" s="601" t="s">
        <v>2302</v>
      </c>
      <c r="M728" s="601" t="s">
        <v>2301</v>
      </c>
      <c r="N728" s="601" t="s">
        <v>1267</v>
      </c>
      <c r="O728" s="601" t="s">
        <v>290</v>
      </c>
      <c r="P728" s="601" t="s">
        <v>1268</v>
      </c>
      <c r="Q728" s="601" t="s">
        <v>290</v>
      </c>
      <c r="R728" s="601" t="s">
        <v>290</v>
      </c>
      <c r="S728" s="637"/>
      <c r="T728" s="601" t="s">
        <v>290</v>
      </c>
      <c r="U728" s="637">
        <v>44605</v>
      </c>
      <c r="V728" s="601" t="s">
        <v>290</v>
      </c>
    </row>
    <row r="729" spans="1:22" ht="14.5">
      <c r="A729" s="601" t="s">
        <v>1182</v>
      </c>
      <c r="B729" s="601" t="s">
        <v>1163</v>
      </c>
      <c r="C729" s="601" t="s">
        <v>1164</v>
      </c>
      <c r="D729" s="601" t="s">
        <v>1424</v>
      </c>
      <c r="E729" s="601" t="s">
        <v>3585</v>
      </c>
      <c r="F729" s="637">
        <v>44742</v>
      </c>
      <c r="G729" s="602">
        <v>9361.68</v>
      </c>
      <c r="H729" s="602">
        <v>865955.4</v>
      </c>
      <c r="I729" s="601" t="s">
        <v>20</v>
      </c>
      <c r="J729" s="601" t="s">
        <v>3586</v>
      </c>
      <c r="K729" s="601" t="s">
        <v>3587</v>
      </c>
      <c r="L729" s="601" t="s">
        <v>3588</v>
      </c>
      <c r="M729" s="601" t="s">
        <v>3585</v>
      </c>
      <c r="N729" s="601" t="s">
        <v>290</v>
      </c>
      <c r="O729" s="601" t="s">
        <v>3587</v>
      </c>
      <c r="P729" s="601" t="s">
        <v>290</v>
      </c>
      <c r="Q729" s="601" t="s">
        <v>290</v>
      </c>
      <c r="R729" s="601" t="s">
        <v>290</v>
      </c>
      <c r="S729" s="637"/>
      <c r="T729" s="601" t="s">
        <v>290</v>
      </c>
      <c r="U729" s="637">
        <v>44742</v>
      </c>
      <c r="V729" s="601" t="s">
        <v>290</v>
      </c>
    </row>
    <row r="730" spans="1:22" ht="14.5">
      <c r="A730" s="601" t="s">
        <v>1182</v>
      </c>
      <c r="B730" s="601" t="s">
        <v>1163</v>
      </c>
      <c r="C730" s="601" t="s">
        <v>1164</v>
      </c>
      <c r="D730" s="601" t="s">
        <v>1424</v>
      </c>
      <c r="E730" s="601" t="s">
        <v>3589</v>
      </c>
      <c r="F730" s="637">
        <v>44698</v>
      </c>
      <c r="G730" s="602">
        <v>11344.44</v>
      </c>
      <c r="H730" s="602">
        <v>969949.62</v>
      </c>
      <c r="I730" s="601" t="s">
        <v>20</v>
      </c>
      <c r="J730" s="601" t="s">
        <v>3590</v>
      </c>
      <c r="K730" s="601" t="s">
        <v>3587</v>
      </c>
      <c r="L730" s="601" t="s">
        <v>3591</v>
      </c>
      <c r="M730" s="601" t="s">
        <v>3589</v>
      </c>
      <c r="N730" s="601" t="s">
        <v>290</v>
      </c>
      <c r="O730" s="601" t="s">
        <v>3587</v>
      </c>
      <c r="P730" s="601" t="s">
        <v>290</v>
      </c>
      <c r="Q730" s="601" t="s">
        <v>290</v>
      </c>
      <c r="R730" s="601" t="s">
        <v>290</v>
      </c>
      <c r="S730" s="637"/>
      <c r="T730" s="601" t="s">
        <v>290</v>
      </c>
      <c r="U730" s="637">
        <v>44698</v>
      </c>
      <c r="V730" s="601" t="s">
        <v>290</v>
      </c>
    </row>
    <row r="731" spans="1:22" ht="14.5">
      <c r="A731" s="601" t="s">
        <v>1182</v>
      </c>
      <c r="B731" s="601" t="s">
        <v>1163</v>
      </c>
      <c r="C731" s="601" t="s">
        <v>1164</v>
      </c>
      <c r="D731" s="601" t="s">
        <v>1424</v>
      </c>
      <c r="E731" s="601" t="s">
        <v>3592</v>
      </c>
      <c r="F731" s="637">
        <v>44712</v>
      </c>
      <c r="G731" s="602">
        <v>8901.48</v>
      </c>
      <c r="H731" s="602">
        <v>761076.54</v>
      </c>
      <c r="I731" s="601" t="s">
        <v>20</v>
      </c>
      <c r="J731" s="601" t="s">
        <v>3590</v>
      </c>
      <c r="K731" s="601" t="s">
        <v>3587</v>
      </c>
      <c r="L731" s="601" t="s">
        <v>3593</v>
      </c>
      <c r="M731" s="601" t="s">
        <v>3592</v>
      </c>
      <c r="N731" s="601" t="s">
        <v>290</v>
      </c>
      <c r="O731" s="601" t="s">
        <v>3587</v>
      </c>
      <c r="P731" s="601" t="s">
        <v>290</v>
      </c>
      <c r="Q731" s="601" t="s">
        <v>290</v>
      </c>
      <c r="R731" s="601" t="s">
        <v>290</v>
      </c>
      <c r="S731" s="637"/>
      <c r="T731" s="601" t="s">
        <v>290</v>
      </c>
      <c r="U731" s="637">
        <v>44712</v>
      </c>
      <c r="V731" s="601" t="s">
        <v>290</v>
      </c>
    </row>
    <row r="732" spans="1:22" ht="14.5">
      <c r="A732" s="601" t="s">
        <v>1182</v>
      </c>
      <c r="B732" s="601" t="s">
        <v>1163</v>
      </c>
      <c r="C732" s="601" t="s">
        <v>1164</v>
      </c>
      <c r="D732" s="601" t="s">
        <v>1424</v>
      </c>
      <c r="E732" s="601" t="s">
        <v>2304</v>
      </c>
      <c r="F732" s="637">
        <v>44592</v>
      </c>
      <c r="G732" s="602">
        <v>4124.2700000000004</v>
      </c>
      <c r="H732" s="602">
        <v>346232.47</v>
      </c>
      <c r="I732" s="601" t="s">
        <v>20</v>
      </c>
      <c r="J732" s="601" t="s">
        <v>1425</v>
      </c>
      <c r="K732" s="601" t="s">
        <v>1183</v>
      </c>
      <c r="L732" s="601" t="s">
        <v>2305</v>
      </c>
      <c r="M732" s="601" t="s">
        <v>2304</v>
      </c>
      <c r="N732" s="601" t="s">
        <v>290</v>
      </c>
      <c r="O732" s="601" t="s">
        <v>1183</v>
      </c>
      <c r="P732" s="601" t="s">
        <v>290</v>
      </c>
      <c r="Q732" s="601" t="s">
        <v>290</v>
      </c>
      <c r="R732" s="601" t="s">
        <v>290</v>
      </c>
      <c r="S732" s="637"/>
      <c r="T732" s="601" t="s">
        <v>290</v>
      </c>
      <c r="U732" s="637">
        <v>44592</v>
      </c>
      <c r="V732" s="601" t="s">
        <v>290</v>
      </c>
    </row>
    <row r="733" spans="1:22" ht="14.5">
      <c r="A733" s="601" t="s">
        <v>1182</v>
      </c>
      <c r="B733" s="601" t="s">
        <v>1163</v>
      </c>
      <c r="C733" s="601" t="s">
        <v>1164</v>
      </c>
      <c r="D733" s="601" t="s">
        <v>1424</v>
      </c>
      <c r="E733" s="601" t="s">
        <v>2307</v>
      </c>
      <c r="F733" s="637">
        <v>44651</v>
      </c>
      <c r="G733" s="602">
        <v>5773.5</v>
      </c>
      <c r="H733" s="602">
        <v>484685.33</v>
      </c>
      <c r="I733" s="601" t="s">
        <v>20</v>
      </c>
      <c r="J733" s="601" t="s">
        <v>1425</v>
      </c>
      <c r="K733" s="601" t="s">
        <v>1183</v>
      </c>
      <c r="L733" s="601" t="s">
        <v>2306</v>
      </c>
      <c r="M733" s="601" t="s">
        <v>2307</v>
      </c>
      <c r="N733" s="601" t="s">
        <v>290</v>
      </c>
      <c r="O733" s="601" t="s">
        <v>1183</v>
      </c>
      <c r="P733" s="601" t="s">
        <v>290</v>
      </c>
      <c r="Q733" s="601" t="s">
        <v>290</v>
      </c>
      <c r="R733" s="601" t="s">
        <v>290</v>
      </c>
      <c r="S733" s="637"/>
      <c r="T733" s="601" t="s">
        <v>290</v>
      </c>
      <c r="U733" s="637">
        <v>44651</v>
      </c>
      <c r="V733" s="601" t="s">
        <v>290</v>
      </c>
    </row>
    <row r="734" spans="1:22" ht="14.5">
      <c r="A734" s="601" t="s">
        <v>1182</v>
      </c>
      <c r="B734" s="601" t="s">
        <v>1163</v>
      </c>
      <c r="C734" s="601" t="s">
        <v>1164</v>
      </c>
      <c r="D734" s="601" t="s">
        <v>1424</v>
      </c>
      <c r="E734" s="601" t="s">
        <v>2308</v>
      </c>
      <c r="F734" s="637">
        <v>44681</v>
      </c>
      <c r="G734" s="602">
        <v>10956.15</v>
      </c>
      <c r="H734" s="602">
        <v>919768.79</v>
      </c>
      <c r="I734" s="601" t="s">
        <v>20</v>
      </c>
      <c r="J734" s="601" t="s">
        <v>1425</v>
      </c>
      <c r="K734" s="601" t="s">
        <v>1183</v>
      </c>
      <c r="L734" s="601" t="s">
        <v>2309</v>
      </c>
      <c r="M734" s="601" t="s">
        <v>2308</v>
      </c>
      <c r="N734" s="601" t="s">
        <v>290</v>
      </c>
      <c r="O734" s="601" t="s">
        <v>1183</v>
      </c>
      <c r="P734" s="601" t="s">
        <v>290</v>
      </c>
      <c r="Q734" s="601" t="s">
        <v>290</v>
      </c>
      <c r="R734" s="601" t="s">
        <v>290</v>
      </c>
      <c r="S734" s="637"/>
      <c r="T734" s="601" t="s">
        <v>290</v>
      </c>
      <c r="U734" s="637">
        <v>44681</v>
      </c>
      <c r="V734" s="601" t="s">
        <v>290</v>
      </c>
    </row>
    <row r="735" spans="1:22" ht="14.5">
      <c r="A735" s="601" t="s">
        <v>1182</v>
      </c>
      <c r="B735" s="601" t="s">
        <v>1175</v>
      </c>
      <c r="C735" s="601" t="s">
        <v>1164</v>
      </c>
      <c r="D735" s="601" t="s">
        <v>1424</v>
      </c>
      <c r="E735" s="601" t="s">
        <v>3594</v>
      </c>
      <c r="F735" s="637">
        <v>44712</v>
      </c>
      <c r="G735" s="602">
        <v>2767.58</v>
      </c>
      <c r="H735" s="602">
        <v>232338.34</v>
      </c>
      <c r="I735" s="601" t="s">
        <v>20</v>
      </c>
      <c r="J735" s="601" t="s">
        <v>1425</v>
      </c>
      <c r="K735" s="601" t="s">
        <v>1183</v>
      </c>
      <c r="L735" s="601" t="s">
        <v>3595</v>
      </c>
      <c r="M735" s="601" t="s">
        <v>3594</v>
      </c>
      <c r="N735" s="601" t="s">
        <v>290</v>
      </c>
      <c r="O735" s="601" t="s">
        <v>1183</v>
      </c>
      <c r="P735" s="601" t="s">
        <v>290</v>
      </c>
      <c r="Q735" s="601" t="s">
        <v>290</v>
      </c>
      <c r="R735" s="601" t="s">
        <v>290</v>
      </c>
      <c r="S735" s="637"/>
      <c r="T735" s="601" t="s">
        <v>290</v>
      </c>
      <c r="U735" s="637">
        <v>44712</v>
      </c>
      <c r="V735" s="601" t="s">
        <v>290</v>
      </c>
    </row>
    <row r="736" spans="1:22" ht="14.5">
      <c r="A736" s="601" t="s">
        <v>1182</v>
      </c>
      <c r="B736" s="601" t="s">
        <v>1175</v>
      </c>
      <c r="C736" s="601" t="s">
        <v>1164</v>
      </c>
      <c r="D736" s="601" t="s">
        <v>1424</v>
      </c>
      <c r="E736" s="601" t="s">
        <v>3596</v>
      </c>
      <c r="F736" s="637">
        <v>44742</v>
      </c>
      <c r="G736" s="602">
        <v>3874.88</v>
      </c>
      <c r="H736" s="602">
        <v>358426.4</v>
      </c>
      <c r="I736" s="601" t="s">
        <v>20</v>
      </c>
      <c r="J736" s="601" t="s">
        <v>1425</v>
      </c>
      <c r="K736" s="601" t="s">
        <v>1183</v>
      </c>
      <c r="L736" s="601" t="s">
        <v>3597</v>
      </c>
      <c r="M736" s="601" t="s">
        <v>3596</v>
      </c>
      <c r="N736" s="601" t="s">
        <v>290</v>
      </c>
      <c r="O736" s="601" t="s">
        <v>1183</v>
      </c>
      <c r="P736" s="601" t="s">
        <v>290</v>
      </c>
      <c r="Q736" s="601" t="s">
        <v>290</v>
      </c>
      <c r="R736" s="601" t="s">
        <v>290</v>
      </c>
      <c r="S736" s="637"/>
      <c r="T736" s="601" t="s">
        <v>290</v>
      </c>
      <c r="U736" s="637">
        <v>44742</v>
      </c>
      <c r="V736" s="601" t="s">
        <v>290</v>
      </c>
    </row>
    <row r="737" spans="1:22" ht="14.5">
      <c r="A737" s="601" t="s">
        <v>1182</v>
      </c>
      <c r="B737" s="601" t="s">
        <v>1163</v>
      </c>
      <c r="C737" s="601" t="s">
        <v>1164</v>
      </c>
      <c r="D737" s="601" t="s">
        <v>1424</v>
      </c>
      <c r="E737" s="601" t="s">
        <v>2310</v>
      </c>
      <c r="F737" s="637">
        <v>44668</v>
      </c>
      <c r="G737" s="602">
        <v>1091.25</v>
      </c>
      <c r="H737" s="602">
        <v>93029.06</v>
      </c>
      <c r="I737" s="601" t="s">
        <v>20</v>
      </c>
      <c r="J737" s="601" t="s">
        <v>2311</v>
      </c>
      <c r="K737" s="601" t="s">
        <v>2312</v>
      </c>
      <c r="L737" s="601" t="s">
        <v>2313</v>
      </c>
      <c r="M737" s="601" t="s">
        <v>2310</v>
      </c>
      <c r="N737" s="601" t="s">
        <v>290</v>
      </c>
      <c r="O737" s="601" t="s">
        <v>2312</v>
      </c>
      <c r="P737" s="601" t="s">
        <v>290</v>
      </c>
      <c r="Q737" s="601" t="s">
        <v>290</v>
      </c>
      <c r="R737" s="601" t="s">
        <v>290</v>
      </c>
      <c r="S737" s="637"/>
      <c r="T737" s="601" t="s">
        <v>290</v>
      </c>
      <c r="U737" s="637">
        <v>44668</v>
      </c>
      <c r="V737" s="601" t="s">
        <v>290</v>
      </c>
    </row>
    <row r="738" spans="1:22" ht="14.5">
      <c r="A738" s="601" t="s">
        <v>1180</v>
      </c>
      <c r="B738" s="601" t="s">
        <v>1163</v>
      </c>
      <c r="C738" s="601" t="s">
        <v>1164</v>
      </c>
      <c r="D738" s="601" t="s">
        <v>1424</v>
      </c>
      <c r="E738" s="601" t="s">
        <v>2314</v>
      </c>
      <c r="F738" s="637">
        <v>44681</v>
      </c>
      <c r="G738" s="602">
        <v>3515.1</v>
      </c>
      <c r="H738" s="602">
        <v>298959.26</v>
      </c>
      <c r="I738" s="601" t="s">
        <v>20</v>
      </c>
      <c r="J738" s="601" t="s">
        <v>2315</v>
      </c>
      <c r="K738" s="601" t="s">
        <v>2316</v>
      </c>
      <c r="L738" s="601" t="s">
        <v>2317</v>
      </c>
      <c r="M738" s="601" t="s">
        <v>2314</v>
      </c>
      <c r="N738" s="601" t="s">
        <v>290</v>
      </c>
      <c r="O738" s="601" t="s">
        <v>2316</v>
      </c>
      <c r="P738" s="601" t="s">
        <v>290</v>
      </c>
      <c r="Q738" s="601" t="s">
        <v>290</v>
      </c>
      <c r="R738" s="601" t="s">
        <v>290</v>
      </c>
      <c r="S738" s="637"/>
      <c r="T738" s="601" t="s">
        <v>290</v>
      </c>
      <c r="U738" s="637">
        <v>44681</v>
      </c>
      <c r="V738" s="601" t="s">
        <v>290</v>
      </c>
    </row>
    <row r="739" spans="1:22" ht="14.5">
      <c r="A739" s="601" t="s">
        <v>1180</v>
      </c>
      <c r="B739" s="601" t="s">
        <v>1163</v>
      </c>
      <c r="C739" s="601" t="s">
        <v>1164</v>
      </c>
      <c r="D739" s="601" t="s">
        <v>1424</v>
      </c>
      <c r="E739" s="601" t="s">
        <v>2318</v>
      </c>
      <c r="F739" s="637">
        <v>44681</v>
      </c>
      <c r="G739" s="602">
        <v>10824.8</v>
      </c>
      <c r="H739" s="602">
        <v>920649.24</v>
      </c>
      <c r="I739" s="601" t="s">
        <v>20</v>
      </c>
      <c r="J739" s="601" t="s">
        <v>2315</v>
      </c>
      <c r="K739" s="601" t="s">
        <v>2316</v>
      </c>
      <c r="L739" s="601" t="s">
        <v>2319</v>
      </c>
      <c r="M739" s="601" t="s">
        <v>2318</v>
      </c>
      <c r="N739" s="601" t="s">
        <v>290</v>
      </c>
      <c r="O739" s="601" t="s">
        <v>2316</v>
      </c>
      <c r="P739" s="601" t="s">
        <v>290</v>
      </c>
      <c r="Q739" s="601" t="s">
        <v>290</v>
      </c>
      <c r="R739" s="601" t="s">
        <v>290</v>
      </c>
      <c r="S739" s="637"/>
      <c r="T739" s="601" t="s">
        <v>290</v>
      </c>
      <c r="U739" s="637">
        <v>44681</v>
      </c>
      <c r="V739" s="601" t="s">
        <v>290</v>
      </c>
    </row>
    <row r="740" spans="1:22" ht="14.5">
      <c r="A740" s="601" t="s">
        <v>1182</v>
      </c>
      <c r="B740" s="601" t="s">
        <v>1163</v>
      </c>
      <c r="C740" s="601" t="s">
        <v>1164</v>
      </c>
      <c r="D740" s="601" t="s">
        <v>1424</v>
      </c>
      <c r="E740" s="601" t="s">
        <v>3598</v>
      </c>
      <c r="F740" s="637">
        <v>44742</v>
      </c>
      <c r="G740" s="602">
        <v>9002.1299999999992</v>
      </c>
      <c r="H740" s="602">
        <v>832697.03</v>
      </c>
      <c r="I740" s="601" t="s">
        <v>20</v>
      </c>
      <c r="J740" s="601" t="s">
        <v>3599</v>
      </c>
      <c r="K740" s="601" t="s">
        <v>3600</v>
      </c>
      <c r="L740" s="601" t="s">
        <v>3601</v>
      </c>
      <c r="M740" s="601" t="s">
        <v>3598</v>
      </c>
      <c r="N740" s="601" t="s">
        <v>290</v>
      </c>
      <c r="O740" s="601" t="s">
        <v>3600</v>
      </c>
      <c r="P740" s="601" t="s">
        <v>290</v>
      </c>
      <c r="Q740" s="601" t="s">
        <v>290</v>
      </c>
      <c r="R740" s="601" t="s">
        <v>290</v>
      </c>
      <c r="S740" s="637"/>
      <c r="T740" s="601" t="s">
        <v>290</v>
      </c>
      <c r="U740" s="637">
        <v>44742</v>
      </c>
      <c r="V740" s="601" t="s">
        <v>290</v>
      </c>
    </row>
    <row r="741" spans="1:22" ht="14.5">
      <c r="A741" s="601" t="s">
        <v>1182</v>
      </c>
      <c r="B741" s="601" t="s">
        <v>1163</v>
      </c>
      <c r="C741" s="601" t="s">
        <v>1164</v>
      </c>
      <c r="D741" s="601" t="s">
        <v>1424</v>
      </c>
      <c r="E741" s="601" t="s">
        <v>2320</v>
      </c>
      <c r="F741" s="637">
        <v>44620</v>
      </c>
      <c r="G741" s="602">
        <v>28883.52</v>
      </c>
      <c r="H741" s="602">
        <v>2456543.38</v>
      </c>
      <c r="I741" s="601" t="s">
        <v>20</v>
      </c>
      <c r="J741" s="601" t="s">
        <v>2321</v>
      </c>
      <c r="K741" s="601" t="s">
        <v>2322</v>
      </c>
      <c r="L741" s="601" t="s">
        <v>2323</v>
      </c>
      <c r="M741" s="601" t="s">
        <v>2320</v>
      </c>
      <c r="N741" s="601" t="s">
        <v>290</v>
      </c>
      <c r="O741" s="601" t="s">
        <v>2322</v>
      </c>
      <c r="P741" s="601" t="s">
        <v>290</v>
      </c>
      <c r="Q741" s="601" t="s">
        <v>290</v>
      </c>
      <c r="R741" s="601" t="s">
        <v>290</v>
      </c>
      <c r="S741" s="637"/>
      <c r="T741" s="601" t="s">
        <v>290</v>
      </c>
      <c r="U741" s="637">
        <v>44620</v>
      </c>
      <c r="V741" s="601" t="s">
        <v>290</v>
      </c>
    </row>
    <row r="742" spans="1:22" ht="14.5">
      <c r="A742" s="601" t="s">
        <v>1180</v>
      </c>
      <c r="B742" s="601" t="s">
        <v>1163</v>
      </c>
      <c r="C742" s="601" t="s">
        <v>1164</v>
      </c>
      <c r="D742" s="601" t="s">
        <v>1424</v>
      </c>
      <c r="E742" s="601" t="s">
        <v>2324</v>
      </c>
      <c r="F742" s="637">
        <v>44629</v>
      </c>
      <c r="G742" s="602">
        <v>47020.58</v>
      </c>
      <c r="H742" s="602">
        <v>3999100.33</v>
      </c>
      <c r="I742" s="601" t="s">
        <v>20</v>
      </c>
      <c r="J742" s="601" t="s">
        <v>2325</v>
      </c>
      <c r="K742" s="601" t="s">
        <v>2326</v>
      </c>
      <c r="L742" s="601" t="s">
        <v>2327</v>
      </c>
      <c r="M742" s="601" t="s">
        <v>2324</v>
      </c>
      <c r="N742" s="601" t="s">
        <v>290</v>
      </c>
      <c r="O742" s="601" t="s">
        <v>2326</v>
      </c>
      <c r="P742" s="601" t="s">
        <v>290</v>
      </c>
      <c r="Q742" s="601" t="s">
        <v>290</v>
      </c>
      <c r="R742" s="601" t="s">
        <v>290</v>
      </c>
      <c r="S742" s="637"/>
      <c r="T742" s="601" t="s">
        <v>290</v>
      </c>
      <c r="U742" s="637">
        <v>44629</v>
      </c>
      <c r="V742" s="601" t="s">
        <v>290</v>
      </c>
    </row>
    <row r="743" spans="1:22" ht="14.5">
      <c r="A743" s="601" t="s">
        <v>1180</v>
      </c>
      <c r="B743" s="601" t="s">
        <v>1163</v>
      </c>
      <c r="C743" s="601" t="s">
        <v>1164</v>
      </c>
      <c r="D743" s="601" t="s">
        <v>1424</v>
      </c>
      <c r="E743" s="601" t="s">
        <v>2328</v>
      </c>
      <c r="F743" s="637">
        <v>44635</v>
      </c>
      <c r="G743" s="602">
        <v>17790.37</v>
      </c>
      <c r="H743" s="602">
        <v>1513070.97</v>
      </c>
      <c r="I743" s="601" t="s">
        <v>20</v>
      </c>
      <c r="J743" s="601" t="s">
        <v>2325</v>
      </c>
      <c r="K743" s="601" t="s">
        <v>2326</v>
      </c>
      <c r="L743" s="601" t="s">
        <v>2329</v>
      </c>
      <c r="M743" s="601" t="s">
        <v>2328</v>
      </c>
      <c r="N743" s="601" t="s">
        <v>290</v>
      </c>
      <c r="O743" s="601" t="s">
        <v>2326</v>
      </c>
      <c r="P743" s="601" t="s">
        <v>290</v>
      </c>
      <c r="Q743" s="601" t="s">
        <v>290</v>
      </c>
      <c r="R743" s="601" t="s">
        <v>290</v>
      </c>
      <c r="S743" s="637"/>
      <c r="T743" s="601" t="s">
        <v>290</v>
      </c>
      <c r="U743" s="637">
        <v>44635</v>
      </c>
      <c r="V743" s="601" t="s">
        <v>290</v>
      </c>
    </row>
    <row r="744" spans="1:22" ht="14.5">
      <c r="A744" s="601" t="s">
        <v>1180</v>
      </c>
      <c r="B744" s="601" t="s">
        <v>1163</v>
      </c>
      <c r="C744" s="601" t="s">
        <v>1164</v>
      </c>
      <c r="D744" s="601" t="s">
        <v>1424</v>
      </c>
      <c r="E744" s="601" t="s">
        <v>2330</v>
      </c>
      <c r="F744" s="637">
        <v>44661</v>
      </c>
      <c r="G744" s="602">
        <v>27564.560000000001</v>
      </c>
      <c r="H744" s="602">
        <v>2344365.83</v>
      </c>
      <c r="I744" s="601" t="s">
        <v>20</v>
      </c>
      <c r="J744" s="601" t="s">
        <v>2325</v>
      </c>
      <c r="K744" s="601" t="s">
        <v>2326</v>
      </c>
      <c r="L744" s="601" t="s">
        <v>2331</v>
      </c>
      <c r="M744" s="601" t="s">
        <v>2330</v>
      </c>
      <c r="N744" s="601" t="s">
        <v>290</v>
      </c>
      <c r="O744" s="601" t="s">
        <v>2326</v>
      </c>
      <c r="P744" s="601" t="s">
        <v>290</v>
      </c>
      <c r="Q744" s="601" t="s">
        <v>290</v>
      </c>
      <c r="R744" s="601" t="s">
        <v>290</v>
      </c>
      <c r="S744" s="637"/>
      <c r="T744" s="601" t="s">
        <v>290</v>
      </c>
      <c r="U744" s="637">
        <v>44661</v>
      </c>
      <c r="V744" s="601" t="s">
        <v>290</v>
      </c>
    </row>
    <row r="745" spans="1:22" ht="14.5">
      <c r="A745" s="601" t="s">
        <v>1180</v>
      </c>
      <c r="B745" s="601" t="s">
        <v>1163</v>
      </c>
      <c r="C745" s="601" t="s">
        <v>1164</v>
      </c>
      <c r="D745" s="601" t="s">
        <v>1424</v>
      </c>
      <c r="E745" s="601" t="s">
        <v>3602</v>
      </c>
      <c r="F745" s="637">
        <v>44698</v>
      </c>
      <c r="G745" s="602">
        <v>30617.13</v>
      </c>
      <c r="H745" s="602">
        <v>2603986.91</v>
      </c>
      <c r="I745" s="601" t="s">
        <v>20</v>
      </c>
      <c r="J745" s="601" t="s">
        <v>2325</v>
      </c>
      <c r="K745" s="601" t="s">
        <v>2326</v>
      </c>
      <c r="L745" s="601" t="s">
        <v>3603</v>
      </c>
      <c r="M745" s="601" t="s">
        <v>3602</v>
      </c>
      <c r="N745" s="601" t="s">
        <v>290</v>
      </c>
      <c r="O745" s="601" t="s">
        <v>2326</v>
      </c>
      <c r="P745" s="601" t="s">
        <v>290</v>
      </c>
      <c r="Q745" s="601" t="s">
        <v>290</v>
      </c>
      <c r="R745" s="601" t="s">
        <v>290</v>
      </c>
      <c r="S745" s="637"/>
      <c r="T745" s="601" t="s">
        <v>290</v>
      </c>
      <c r="U745" s="637">
        <v>44698</v>
      </c>
      <c r="V745" s="601" t="s">
        <v>290</v>
      </c>
    </row>
    <row r="746" spans="1:22" ht="14.5">
      <c r="A746" s="601" t="s">
        <v>1180</v>
      </c>
      <c r="B746" s="601" t="s">
        <v>1163</v>
      </c>
      <c r="C746" s="601" t="s">
        <v>1164</v>
      </c>
      <c r="D746" s="601" t="s">
        <v>1424</v>
      </c>
      <c r="E746" s="601" t="s">
        <v>3604</v>
      </c>
      <c r="F746" s="637">
        <v>44712</v>
      </c>
      <c r="G746" s="602">
        <v>28664.84</v>
      </c>
      <c r="H746" s="602">
        <v>2437944.64</v>
      </c>
      <c r="I746" s="601" t="s">
        <v>20</v>
      </c>
      <c r="J746" s="601" t="s">
        <v>2325</v>
      </c>
      <c r="K746" s="601" t="s">
        <v>2326</v>
      </c>
      <c r="L746" s="601" t="s">
        <v>3605</v>
      </c>
      <c r="M746" s="601" t="s">
        <v>3604</v>
      </c>
      <c r="N746" s="601" t="s">
        <v>290</v>
      </c>
      <c r="O746" s="601" t="s">
        <v>2326</v>
      </c>
      <c r="P746" s="601" t="s">
        <v>290</v>
      </c>
      <c r="Q746" s="601" t="s">
        <v>290</v>
      </c>
      <c r="R746" s="601" t="s">
        <v>290</v>
      </c>
      <c r="S746" s="637"/>
      <c r="T746" s="601" t="s">
        <v>290</v>
      </c>
      <c r="U746" s="637">
        <v>44712</v>
      </c>
      <c r="V746" s="601" t="s">
        <v>290</v>
      </c>
    </row>
    <row r="747" spans="1:22" ht="14.5">
      <c r="A747" s="601" t="s">
        <v>1180</v>
      </c>
      <c r="B747" s="601" t="s">
        <v>1163</v>
      </c>
      <c r="C747" s="601" t="s">
        <v>1164</v>
      </c>
      <c r="D747" s="601" t="s">
        <v>1424</v>
      </c>
      <c r="E747" s="601" t="s">
        <v>3606</v>
      </c>
      <c r="F747" s="637">
        <v>44742</v>
      </c>
      <c r="G747" s="602">
        <v>28376.35</v>
      </c>
      <c r="H747" s="602">
        <v>2624812.38</v>
      </c>
      <c r="I747" s="601" t="s">
        <v>20</v>
      </c>
      <c r="J747" s="601" t="s">
        <v>2325</v>
      </c>
      <c r="K747" s="601" t="s">
        <v>2326</v>
      </c>
      <c r="L747" s="601" t="s">
        <v>3607</v>
      </c>
      <c r="M747" s="601" t="s">
        <v>3606</v>
      </c>
      <c r="N747" s="601" t="s">
        <v>290</v>
      </c>
      <c r="O747" s="601" t="s">
        <v>2326</v>
      </c>
      <c r="P747" s="601" t="s">
        <v>290</v>
      </c>
      <c r="Q747" s="601" t="s">
        <v>290</v>
      </c>
      <c r="R747" s="601" t="s">
        <v>290</v>
      </c>
      <c r="S747" s="637"/>
      <c r="T747" s="601" t="s">
        <v>290</v>
      </c>
      <c r="U747" s="637">
        <v>44742</v>
      </c>
      <c r="V747" s="601" t="s">
        <v>290</v>
      </c>
    </row>
    <row r="748" spans="1:22" ht="14.5">
      <c r="A748" s="601" t="s">
        <v>1236</v>
      </c>
      <c r="B748" s="601" t="s">
        <v>1163</v>
      </c>
      <c r="C748" s="601" t="s">
        <v>594</v>
      </c>
      <c r="D748" s="601" t="s">
        <v>1378</v>
      </c>
      <c r="E748" s="601" t="s">
        <v>3608</v>
      </c>
      <c r="F748" s="637">
        <v>44741</v>
      </c>
      <c r="G748" s="602">
        <v>-26.77</v>
      </c>
      <c r="H748" s="602">
        <v>-2359.7800000000002</v>
      </c>
      <c r="I748" s="601" t="s">
        <v>20</v>
      </c>
      <c r="J748" s="601" t="s">
        <v>3609</v>
      </c>
      <c r="K748" s="601" t="s">
        <v>659</v>
      </c>
      <c r="L748" s="601" t="s">
        <v>3610</v>
      </c>
      <c r="M748" s="601" t="s">
        <v>3608</v>
      </c>
      <c r="N748" s="601" t="s">
        <v>677</v>
      </c>
      <c r="O748" s="601" t="s">
        <v>290</v>
      </c>
      <c r="P748" s="601" t="s">
        <v>660</v>
      </c>
      <c r="Q748" s="601" t="s">
        <v>290</v>
      </c>
      <c r="R748" s="601" t="s">
        <v>1168</v>
      </c>
      <c r="S748" s="637"/>
      <c r="T748" s="601" t="s">
        <v>290</v>
      </c>
      <c r="U748" s="637">
        <v>44741</v>
      </c>
      <c r="V748" s="601" t="s">
        <v>677</v>
      </c>
    </row>
    <row r="749" spans="1:22" ht="14.5">
      <c r="A749" s="601" t="s">
        <v>1236</v>
      </c>
      <c r="B749" s="601" t="s">
        <v>1163</v>
      </c>
      <c r="C749" s="601" t="s">
        <v>594</v>
      </c>
      <c r="D749" s="601" t="s">
        <v>1378</v>
      </c>
      <c r="E749" s="601" t="s">
        <v>3611</v>
      </c>
      <c r="F749" s="637">
        <v>44742</v>
      </c>
      <c r="G749" s="602">
        <v>-1196.28</v>
      </c>
      <c r="H749" s="602">
        <v>-105452.08</v>
      </c>
      <c r="I749" s="601" t="s">
        <v>20</v>
      </c>
      <c r="J749" s="601" t="s">
        <v>3609</v>
      </c>
      <c r="K749" s="601" t="s">
        <v>659</v>
      </c>
      <c r="L749" s="601" t="s">
        <v>3612</v>
      </c>
      <c r="M749" s="601" t="s">
        <v>3611</v>
      </c>
      <c r="N749" s="601" t="s">
        <v>677</v>
      </c>
      <c r="O749" s="601" t="s">
        <v>290</v>
      </c>
      <c r="P749" s="601" t="s">
        <v>660</v>
      </c>
      <c r="Q749" s="601" t="s">
        <v>290</v>
      </c>
      <c r="R749" s="601" t="s">
        <v>1168</v>
      </c>
      <c r="S749" s="637"/>
      <c r="T749" s="601" t="s">
        <v>290</v>
      </c>
      <c r="U749" s="637">
        <v>44742</v>
      </c>
      <c r="V749" s="601" t="s">
        <v>677</v>
      </c>
    </row>
    <row r="750" spans="1:22" ht="14.5">
      <c r="A750" s="601" t="s">
        <v>1162</v>
      </c>
      <c r="B750" s="601" t="s">
        <v>1163</v>
      </c>
      <c r="C750" s="601" t="s">
        <v>1164</v>
      </c>
      <c r="D750" s="601" t="s">
        <v>1424</v>
      </c>
      <c r="E750" s="601" t="s">
        <v>2332</v>
      </c>
      <c r="F750" s="637">
        <v>44657</v>
      </c>
      <c r="G750" s="602">
        <v>43.4</v>
      </c>
      <c r="H750" s="602">
        <v>3699.85</v>
      </c>
      <c r="I750" s="601" t="s">
        <v>20</v>
      </c>
      <c r="J750" s="601" t="s">
        <v>1174</v>
      </c>
      <c r="K750" s="601" t="s">
        <v>662</v>
      </c>
      <c r="L750" s="601" t="s">
        <v>2333</v>
      </c>
      <c r="M750" s="601" t="s">
        <v>2332</v>
      </c>
      <c r="N750" s="601" t="s">
        <v>290</v>
      </c>
      <c r="O750" s="601" t="s">
        <v>741</v>
      </c>
      <c r="P750" s="601" t="s">
        <v>290</v>
      </c>
      <c r="Q750" s="601" t="s">
        <v>290</v>
      </c>
      <c r="R750" s="601" t="s">
        <v>1168</v>
      </c>
      <c r="S750" s="637"/>
      <c r="T750" s="601" t="s">
        <v>290</v>
      </c>
      <c r="U750" s="637">
        <v>44657</v>
      </c>
      <c r="V750" s="601" t="s">
        <v>741</v>
      </c>
    </row>
    <row r="751" spans="1:22" ht="14.5">
      <c r="A751" s="601" t="s">
        <v>1162</v>
      </c>
      <c r="B751" s="601" t="s">
        <v>1163</v>
      </c>
      <c r="C751" s="601" t="s">
        <v>1164</v>
      </c>
      <c r="D751" s="601" t="s">
        <v>1424</v>
      </c>
      <c r="E751" s="601" t="s">
        <v>2334</v>
      </c>
      <c r="F751" s="637">
        <v>44657</v>
      </c>
      <c r="G751" s="602">
        <v>43.4</v>
      </c>
      <c r="H751" s="602">
        <v>3699.85</v>
      </c>
      <c r="I751" s="601" t="s">
        <v>20</v>
      </c>
      <c r="J751" s="601" t="s">
        <v>1174</v>
      </c>
      <c r="K751" s="601" t="s">
        <v>662</v>
      </c>
      <c r="L751" s="601" t="s">
        <v>2335</v>
      </c>
      <c r="M751" s="601" t="s">
        <v>2334</v>
      </c>
      <c r="N751" s="601" t="s">
        <v>290</v>
      </c>
      <c r="O751" s="601" t="s">
        <v>741</v>
      </c>
      <c r="P751" s="601" t="s">
        <v>290</v>
      </c>
      <c r="Q751" s="601" t="s">
        <v>290</v>
      </c>
      <c r="R751" s="601" t="s">
        <v>1168</v>
      </c>
      <c r="S751" s="637"/>
      <c r="T751" s="601" t="s">
        <v>290</v>
      </c>
      <c r="U751" s="637">
        <v>44657</v>
      </c>
      <c r="V751" s="601" t="s">
        <v>741</v>
      </c>
    </row>
    <row r="752" spans="1:22" ht="14.5">
      <c r="A752" s="601" t="s">
        <v>1162</v>
      </c>
      <c r="B752" s="601" t="s">
        <v>1163</v>
      </c>
      <c r="C752" s="601" t="s">
        <v>1164</v>
      </c>
      <c r="D752" s="601" t="s">
        <v>1424</v>
      </c>
      <c r="E752" s="601" t="s">
        <v>2336</v>
      </c>
      <c r="F752" s="637">
        <v>44667</v>
      </c>
      <c r="G752" s="602">
        <v>21.7</v>
      </c>
      <c r="H752" s="602">
        <v>1849.93</v>
      </c>
      <c r="I752" s="601" t="s">
        <v>20</v>
      </c>
      <c r="J752" s="601" t="s">
        <v>1174</v>
      </c>
      <c r="K752" s="601" t="s">
        <v>662</v>
      </c>
      <c r="L752" s="601" t="s">
        <v>2337</v>
      </c>
      <c r="M752" s="601" t="s">
        <v>2336</v>
      </c>
      <c r="N752" s="601" t="s">
        <v>290</v>
      </c>
      <c r="O752" s="601" t="s">
        <v>741</v>
      </c>
      <c r="P752" s="601" t="s">
        <v>290</v>
      </c>
      <c r="Q752" s="601" t="s">
        <v>290</v>
      </c>
      <c r="R752" s="601" t="s">
        <v>1168</v>
      </c>
      <c r="S752" s="637"/>
      <c r="T752" s="601" t="s">
        <v>290</v>
      </c>
      <c r="U752" s="637">
        <v>44657</v>
      </c>
      <c r="V752" s="601" t="s">
        <v>741</v>
      </c>
    </row>
    <row r="753" spans="1:22" ht="14.5">
      <c r="A753" s="601" t="s">
        <v>1162</v>
      </c>
      <c r="B753" s="601" t="s">
        <v>1163</v>
      </c>
      <c r="C753" s="601" t="s">
        <v>1164</v>
      </c>
      <c r="D753" s="601" t="s">
        <v>1424</v>
      </c>
      <c r="E753" s="601" t="s">
        <v>2338</v>
      </c>
      <c r="F753" s="637">
        <v>44657</v>
      </c>
      <c r="G753" s="602">
        <v>21.7</v>
      </c>
      <c r="H753" s="602">
        <v>1849.93</v>
      </c>
      <c r="I753" s="601" t="s">
        <v>20</v>
      </c>
      <c r="J753" s="601" t="s">
        <v>1174</v>
      </c>
      <c r="K753" s="601" t="s">
        <v>662</v>
      </c>
      <c r="L753" s="601" t="s">
        <v>2339</v>
      </c>
      <c r="M753" s="601" t="s">
        <v>2338</v>
      </c>
      <c r="N753" s="601" t="s">
        <v>290</v>
      </c>
      <c r="O753" s="601" t="s">
        <v>741</v>
      </c>
      <c r="P753" s="601" t="s">
        <v>290</v>
      </c>
      <c r="Q753" s="601" t="s">
        <v>290</v>
      </c>
      <c r="R753" s="601" t="s">
        <v>1168</v>
      </c>
      <c r="S753" s="637"/>
      <c r="T753" s="601" t="s">
        <v>290</v>
      </c>
      <c r="U753" s="637">
        <v>44657</v>
      </c>
      <c r="V753" s="601" t="s">
        <v>741</v>
      </c>
    </row>
    <row r="754" spans="1:22" ht="14.5">
      <c r="A754" s="601" t="s">
        <v>1162</v>
      </c>
      <c r="B754" s="601" t="s">
        <v>1163</v>
      </c>
      <c r="C754" s="601" t="s">
        <v>1164</v>
      </c>
      <c r="D754" s="601" t="s">
        <v>1424</v>
      </c>
      <c r="E754" s="601" t="s">
        <v>2340</v>
      </c>
      <c r="F754" s="637">
        <v>44658</v>
      </c>
      <c r="G754" s="602">
        <v>21.7</v>
      </c>
      <c r="H754" s="602">
        <v>1849.93</v>
      </c>
      <c r="I754" s="601" t="s">
        <v>20</v>
      </c>
      <c r="J754" s="601" t="s">
        <v>1174</v>
      </c>
      <c r="K754" s="601" t="s">
        <v>662</v>
      </c>
      <c r="L754" s="601" t="s">
        <v>2341</v>
      </c>
      <c r="M754" s="601" t="s">
        <v>2340</v>
      </c>
      <c r="N754" s="601" t="s">
        <v>290</v>
      </c>
      <c r="O754" s="601" t="s">
        <v>741</v>
      </c>
      <c r="P754" s="601" t="s">
        <v>290</v>
      </c>
      <c r="Q754" s="601" t="s">
        <v>290</v>
      </c>
      <c r="R754" s="601" t="s">
        <v>1168</v>
      </c>
      <c r="S754" s="637"/>
      <c r="T754" s="601" t="s">
        <v>290</v>
      </c>
      <c r="U754" s="637">
        <v>44658</v>
      </c>
      <c r="V754" s="601" t="s">
        <v>741</v>
      </c>
    </row>
    <row r="755" spans="1:22" ht="14.5">
      <c r="A755" s="601" t="s">
        <v>1162</v>
      </c>
      <c r="B755" s="601" t="s">
        <v>1163</v>
      </c>
      <c r="C755" s="601" t="s">
        <v>1164</v>
      </c>
      <c r="D755" s="601" t="s">
        <v>1424</v>
      </c>
      <c r="E755" s="601" t="s">
        <v>2342</v>
      </c>
      <c r="F755" s="637">
        <v>44658</v>
      </c>
      <c r="G755" s="602">
        <v>65.099999999999994</v>
      </c>
      <c r="H755" s="602">
        <v>5549.78</v>
      </c>
      <c r="I755" s="601" t="s">
        <v>20</v>
      </c>
      <c r="J755" s="601" t="s">
        <v>1174</v>
      </c>
      <c r="K755" s="601" t="s">
        <v>662</v>
      </c>
      <c r="L755" s="601" t="s">
        <v>2343</v>
      </c>
      <c r="M755" s="601" t="s">
        <v>2342</v>
      </c>
      <c r="N755" s="601" t="s">
        <v>290</v>
      </c>
      <c r="O755" s="601" t="s">
        <v>741</v>
      </c>
      <c r="P755" s="601" t="s">
        <v>290</v>
      </c>
      <c r="Q755" s="601" t="s">
        <v>290</v>
      </c>
      <c r="R755" s="601" t="s">
        <v>1168</v>
      </c>
      <c r="S755" s="637"/>
      <c r="T755" s="601" t="s">
        <v>290</v>
      </c>
      <c r="U755" s="637">
        <v>44658</v>
      </c>
      <c r="V755" s="601" t="s">
        <v>741</v>
      </c>
    </row>
    <row r="756" spans="1:22" ht="14.5">
      <c r="A756" s="601" t="s">
        <v>1162</v>
      </c>
      <c r="B756" s="601" t="s">
        <v>1163</v>
      </c>
      <c r="C756" s="601" t="s">
        <v>1164</v>
      </c>
      <c r="D756" s="601" t="s">
        <v>1424</v>
      </c>
      <c r="E756" s="601" t="s">
        <v>2344</v>
      </c>
      <c r="F756" s="637">
        <v>44667</v>
      </c>
      <c r="G756" s="602">
        <v>32.549999999999997</v>
      </c>
      <c r="H756" s="602">
        <v>2774.89</v>
      </c>
      <c r="I756" s="601" t="s">
        <v>20</v>
      </c>
      <c r="J756" s="601" t="s">
        <v>1174</v>
      </c>
      <c r="K756" s="601" t="s">
        <v>662</v>
      </c>
      <c r="L756" s="601" t="s">
        <v>2345</v>
      </c>
      <c r="M756" s="601" t="s">
        <v>2344</v>
      </c>
      <c r="N756" s="601" t="s">
        <v>290</v>
      </c>
      <c r="O756" s="601" t="s">
        <v>741</v>
      </c>
      <c r="P756" s="601" t="s">
        <v>290</v>
      </c>
      <c r="Q756" s="601" t="s">
        <v>290</v>
      </c>
      <c r="R756" s="601" t="s">
        <v>1168</v>
      </c>
      <c r="S756" s="637"/>
      <c r="T756" s="601" t="s">
        <v>290</v>
      </c>
      <c r="U756" s="637">
        <v>44667</v>
      </c>
      <c r="V756" s="601" t="s">
        <v>741</v>
      </c>
    </row>
    <row r="757" spans="1:22" ht="14.5">
      <c r="A757" s="601" t="s">
        <v>1162</v>
      </c>
      <c r="B757" s="601" t="s">
        <v>1163</v>
      </c>
      <c r="C757" s="601" t="s">
        <v>1164</v>
      </c>
      <c r="D757" s="601" t="s">
        <v>1424</v>
      </c>
      <c r="E757" s="601" t="s">
        <v>2346</v>
      </c>
      <c r="F757" s="637">
        <v>44668</v>
      </c>
      <c r="G757" s="602">
        <v>66.38</v>
      </c>
      <c r="H757" s="602">
        <v>5658.9</v>
      </c>
      <c r="I757" s="601" t="s">
        <v>20</v>
      </c>
      <c r="J757" s="601" t="s">
        <v>1174</v>
      </c>
      <c r="K757" s="601" t="s">
        <v>662</v>
      </c>
      <c r="L757" s="601" t="s">
        <v>2347</v>
      </c>
      <c r="M757" s="601" t="s">
        <v>2346</v>
      </c>
      <c r="N757" s="601" t="s">
        <v>290</v>
      </c>
      <c r="O757" s="601" t="s">
        <v>741</v>
      </c>
      <c r="P757" s="601" t="s">
        <v>290</v>
      </c>
      <c r="Q757" s="601" t="s">
        <v>290</v>
      </c>
      <c r="R757" s="601" t="s">
        <v>1168</v>
      </c>
      <c r="S757" s="637"/>
      <c r="T757" s="601" t="s">
        <v>290</v>
      </c>
      <c r="U757" s="637">
        <v>44668</v>
      </c>
      <c r="V757" s="601" t="s">
        <v>741</v>
      </c>
    </row>
    <row r="758" spans="1:22" ht="14.5">
      <c r="A758" s="601" t="s">
        <v>1162</v>
      </c>
      <c r="B758" s="601" t="s">
        <v>1163</v>
      </c>
      <c r="C758" s="601" t="s">
        <v>1164</v>
      </c>
      <c r="D758" s="601" t="s">
        <v>1424</v>
      </c>
      <c r="E758" s="601" t="s">
        <v>3613</v>
      </c>
      <c r="F758" s="637">
        <v>44695</v>
      </c>
      <c r="G758" s="602">
        <v>56</v>
      </c>
      <c r="H758" s="602">
        <v>4788</v>
      </c>
      <c r="I758" s="601" t="s">
        <v>20</v>
      </c>
      <c r="J758" s="601" t="s">
        <v>1174</v>
      </c>
      <c r="K758" s="601" t="s">
        <v>662</v>
      </c>
      <c r="L758" s="601" t="s">
        <v>3614</v>
      </c>
      <c r="M758" s="601" t="s">
        <v>3613</v>
      </c>
      <c r="N758" s="601" t="s">
        <v>290</v>
      </c>
      <c r="O758" s="601" t="s">
        <v>741</v>
      </c>
      <c r="P758" s="601" t="s">
        <v>290</v>
      </c>
      <c r="Q758" s="601" t="s">
        <v>290</v>
      </c>
      <c r="R758" s="601" t="s">
        <v>1168</v>
      </c>
      <c r="S758" s="637"/>
      <c r="T758" s="601" t="s">
        <v>290</v>
      </c>
      <c r="U758" s="637">
        <v>44695</v>
      </c>
      <c r="V758" s="601" t="s">
        <v>741</v>
      </c>
    </row>
    <row r="759" spans="1:22" ht="14.5">
      <c r="A759" s="601" t="s">
        <v>1162</v>
      </c>
      <c r="B759" s="601" t="s">
        <v>1163</v>
      </c>
      <c r="C759" s="601" t="s">
        <v>1164</v>
      </c>
      <c r="D759" s="601" t="s">
        <v>1424</v>
      </c>
      <c r="E759" s="601" t="s">
        <v>3615</v>
      </c>
      <c r="F759" s="637">
        <v>44695</v>
      </c>
      <c r="G759" s="602">
        <v>2226</v>
      </c>
      <c r="H759" s="602">
        <v>190323</v>
      </c>
      <c r="I759" s="601" t="s">
        <v>20</v>
      </c>
      <c r="J759" s="601" t="s">
        <v>1174</v>
      </c>
      <c r="K759" s="601" t="s">
        <v>662</v>
      </c>
      <c r="L759" s="601" t="s">
        <v>3616</v>
      </c>
      <c r="M759" s="601" t="s">
        <v>3615</v>
      </c>
      <c r="N759" s="601" t="s">
        <v>290</v>
      </c>
      <c r="O759" s="601" t="s">
        <v>741</v>
      </c>
      <c r="P759" s="601" t="s">
        <v>290</v>
      </c>
      <c r="Q759" s="601" t="s">
        <v>290</v>
      </c>
      <c r="R759" s="601" t="s">
        <v>1168</v>
      </c>
      <c r="S759" s="637"/>
      <c r="T759" s="601" t="s">
        <v>290</v>
      </c>
      <c r="U759" s="637">
        <v>44695</v>
      </c>
      <c r="V759" s="601" t="s">
        <v>741</v>
      </c>
    </row>
    <row r="760" spans="1:22" ht="14.5">
      <c r="A760" s="601" t="s">
        <v>1162</v>
      </c>
      <c r="B760" s="601" t="s">
        <v>1163</v>
      </c>
      <c r="C760" s="601" t="s">
        <v>1164</v>
      </c>
      <c r="D760" s="601" t="s">
        <v>1424</v>
      </c>
      <c r="E760" s="601" t="s">
        <v>3617</v>
      </c>
      <c r="F760" s="637">
        <v>44695</v>
      </c>
      <c r="G760" s="602">
        <v>50</v>
      </c>
      <c r="H760" s="602">
        <v>4275</v>
      </c>
      <c r="I760" s="601" t="s">
        <v>20</v>
      </c>
      <c r="J760" s="601" t="s">
        <v>1174</v>
      </c>
      <c r="K760" s="601" t="s">
        <v>662</v>
      </c>
      <c r="L760" s="601" t="s">
        <v>3618</v>
      </c>
      <c r="M760" s="601" t="s">
        <v>3617</v>
      </c>
      <c r="N760" s="601" t="s">
        <v>290</v>
      </c>
      <c r="O760" s="601" t="s">
        <v>741</v>
      </c>
      <c r="P760" s="601" t="s">
        <v>290</v>
      </c>
      <c r="Q760" s="601" t="s">
        <v>290</v>
      </c>
      <c r="R760" s="601" t="s">
        <v>1168</v>
      </c>
      <c r="S760" s="637"/>
      <c r="T760" s="601" t="s">
        <v>290</v>
      </c>
      <c r="U760" s="637">
        <v>44695</v>
      </c>
      <c r="V760" s="601" t="s">
        <v>741</v>
      </c>
    </row>
    <row r="761" spans="1:22" ht="14.5">
      <c r="A761" s="601" t="s">
        <v>1162</v>
      </c>
      <c r="B761" s="601" t="s">
        <v>1163</v>
      </c>
      <c r="C761" s="601" t="s">
        <v>1164</v>
      </c>
      <c r="D761" s="601" t="s">
        <v>1424</v>
      </c>
      <c r="E761" s="601" t="s">
        <v>3619</v>
      </c>
      <c r="F761" s="637">
        <v>44697</v>
      </c>
      <c r="G761" s="602">
        <v>202</v>
      </c>
      <c r="H761" s="602">
        <v>17271</v>
      </c>
      <c r="I761" s="601" t="s">
        <v>20</v>
      </c>
      <c r="J761" s="601" t="s">
        <v>1174</v>
      </c>
      <c r="K761" s="601" t="s">
        <v>662</v>
      </c>
      <c r="L761" s="601" t="s">
        <v>3620</v>
      </c>
      <c r="M761" s="601" t="s">
        <v>3619</v>
      </c>
      <c r="N761" s="601" t="s">
        <v>290</v>
      </c>
      <c r="O761" s="601" t="s">
        <v>741</v>
      </c>
      <c r="P761" s="601" t="s">
        <v>290</v>
      </c>
      <c r="Q761" s="601" t="s">
        <v>290</v>
      </c>
      <c r="R761" s="601" t="s">
        <v>1168</v>
      </c>
      <c r="S761" s="637"/>
      <c r="T761" s="601" t="s">
        <v>290</v>
      </c>
      <c r="U761" s="637">
        <v>44697</v>
      </c>
      <c r="V761" s="601" t="s">
        <v>741</v>
      </c>
    </row>
    <row r="762" spans="1:22" ht="14.5">
      <c r="A762" s="601" t="s">
        <v>1162</v>
      </c>
      <c r="B762" s="601" t="s">
        <v>1163</v>
      </c>
      <c r="C762" s="601" t="s">
        <v>1164</v>
      </c>
      <c r="D762" s="601" t="s">
        <v>1424</v>
      </c>
      <c r="E762" s="601" t="s">
        <v>3621</v>
      </c>
      <c r="F762" s="637">
        <v>44695</v>
      </c>
      <c r="G762" s="602">
        <v>171</v>
      </c>
      <c r="H762" s="602">
        <v>14620.5</v>
      </c>
      <c r="I762" s="601" t="s">
        <v>20</v>
      </c>
      <c r="J762" s="601" t="s">
        <v>1174</v>
      </c>
      <c r="K762" s="601" t="s">
        <v>662</v>
      </c>
      <c r="L762" s="601" t="s">
        <v>3622</v>
      </c>
      <c r="M762" s="601" t="s">
        <v>3621</v>
      </c>
      <c r="N762" s="601" t="s">
        <v>290</v>
      </c>
      <c r="O762" s="601" t="s">
        <v>741</v>
      </c>
      <c r="P762" s="601" t="s">
        <v>290</v>
      </c>
      <c r="Q762" s="601" t="s">
        <v>290</v>
      </c>
      <c r="R762" s="601" t="s">
        <v>1168</v>
      </c>
      <c r="S762" s="637"/>
      <c r="T762" s="601" t="s">
        <v>290</v>
      </c>
      <c r="U762" s="637">
        <v>44695</v>
      </c>
      <c r="V762" s="601" t="s">
        <v>741</v>
      </c>
    </row>
    <row r="763" spans="1:22" ht="14.5">
      <c r="A763" s="601" t="s">
        <v>1162</v>
      </c>
      <c r="B763" s="601" t="s">
        <v>1163</v>
      </c>
      <c r="C763" s="601" t="s">
        <v>1164</v>
      </c>
      <c r="D763" s="601" t="s">
        <v>1424</v>
      </c>
      <c r="E763" s="601" t="s">
        <v>3623</v>
      </c>
      <c r="F763" s="637">
        <v>44697</v>
      </c>
      <c r="G763" s="602">
        <v>6</v>
      </c>
      <c r="H763" s="602">
        <v>513</v>
      </c>
      <c r="I763" s="601" t="s">
        <v>20</v>
      </c>
      <c r="J763" s="601" t="s">
        <v>1174</v>
      </c>
      <c r="K763" s="601" t="s">
        <v>662</v>
      </c>
      <c r="L763" s="601" t="s">
        <v>3624</v>
      </c>
      <c r="M763" s="601" t="s">
        <v>3623</v>
      </c>
      <c r="N763" s="601" t="s">
        <v>290</v>
      </c>
      <c r="O763" s="601" t="s">
        <v>741</v>
      </c>
      <c r="P763" s="601" t="s">
        <v>290</v>
      </c>
      <c r="Q763" s="601" t="s">
        <v>290</v>
      </c>
      <c r="R763" s="601" t="s">
        <v>1168</v>
      </c>
      <c r="S763" s="637"/>
      <c r="T763" s="601" t="s">
        <v>290</v>
      </c>
      <c r="U763" s="637">
        <v>44697</v>
      </c>
      <c r="V763" s="601" t="s">
        <v>741</v>
      </c>
    </row>
    <row r="764" spans="1:22" ht="14.5">
      <c r="A764" s="601" t="s">
        <v>1162</v>
      </c>
      <c r="B764" s="601" t="s">
        <v>1163</v>
      </c>
      <c r="C764" s="601" t="s">
        <v>1164</v>
      </c>
      <c r="D764" s="601" t="s">
        <v>1424</v>
      </c>
      <c r="E764" s="601" t="s">
        <v>3625</v>
      </c>
      <c r="F764" s="637">
        <v>44695</v>
      </c>
      <c r="G764" s="602">
        <v>137</v>
      </c>
      <c r="H764" s="602">
        <v>11713.5</v>
      </c>
      <c r="I764" s="601" t="s">
        <v>20</v>
      </c>
      <c r="J764" s="601" t="s">
        <v>1174</v>
      </c>
      <c r="K764" s="601" t="s">
        <v>662</v>
      </c>
      <c r="L764" s="601" t="s">
        <v>3626</v>
      </c>
      <c r="M764" s="601" t="s">
        <v>3625</v>
      </c>
      <c r="N764" s="601" t="s">
        <v>290</v>
      </c>
      <c r="O764" s="601" t="s">
        <v>741</v>
      </c>
      <c r="P764" s="601" t="s">
        <v>290</v>
      </c>
      <c r="Q764" s="601" t="s">
        <v>290</v>
      </c>
      <c r="R764" s="601" t="s">
        <v>1168</v>
      </c>
      <c r="S764" s="637"/>
      <c r="T764" s="601" t="s">
        <v>290</v>
      </c>
      <c r="U764" s="637">
        <v>44695</v>
      </c>
      <c r="V764" s="601" t="s">
        <v>741</v>
      </c>
    </row>
    <row r="765" spans="1:22" ht="14.5">
      <c r="A765" s="601" t="s">
        <v>1162</v>
      </c>
      <c r="B765" s="601" t="s">
        <v>1163</v>
      </c>
      <c r="C765" s="601" t="s">
        <v>1164</v>
      </c>
      <c r="D765" s="601" t="s">
        <v>1424</v>
      </c>
      <c r="E765" s="601" t="s">
        <v>3627</v>
      </c>
      <c r="F765" s="637">
        <v>44695</v>
      </c>
      <c r="G765" s="602">
        <v>100</v>
      </c>
      <c r="H765" s="602">
        <v>8550</v>
      </c>
      <c r="I765" s="601" t="s">
        <v>20</v>
      </c>
      <c r="J765" s="601" t="s">
        <v>1174</v>
      </c>
      <c r="K765" s="601" t="s">
        <v>662</v>
      </c>
      <c r="L765" s="601" t="s">
        <v>3628</v>
      </c>
      <c r="M765" s="601" t="s">
        <v>3627</v>
      </c>
      <c r="N765" s="601" t="s">
        <v>290</v>
      </c>
      <c r="O765" s="601" t="s">
        <v>741</v>
      </c>
      <c r="P765" s="601" t="s">
        <v>290</v>
      </c>
      <c r="Q765" s="601" t="s">
        <v>290</v>
      </c>
      <c r="R765" s="601" t="s">
        <v>1168</v>
      </c>
      <c r="S765" s="637"/>
      <c r="T765" s="601" t="s">
        <v>290</v>
      </c>
      <c r="U765" s="637">
        <v>44695</v>
      </c>
      <c r="V765" s="601" t="s">
        <v>741</v>
      </c>
    </row>
    <row r="766" spans="1:22" ht="14.5">
      <c r="A766" s="601" t="s">
        <v>1162</v>
      </c>
      <c r="B766" s="601" t="s">
        <v>1163</v>
      </c>
      <c r="C766" s="601" t="s">
        <v>1164</v>
      </c>
      <c r="D766" s="601" t="s">
        <v>1424</v>
      </c>
      <c r="E766" s="601" t="s">
        <v>3629</v>
      </c>
      <c r="F766" s="637">
        <v>44695</v>
      </c>
      <c r="G766" s="602">
        <v>1534</v>
      </c>
      <c r="H766" s="602">
        <v>131157</v>
      </c>
      <c r="I766" s="601" t="s">
        <v>20</v>
      </c>
      <c r="J766" s="601" t="s">
        <v>1174</v>
      </c>
      <c r="K766" s="601" t="s">
        <v>662</v>
      </c>
      <c r="L766" s="601" t="s">
        <v>3630</v>
      </c>
      <c r="M766" s="601" t="s">
        <v>3629</v>
      </c>
      <c r="N766" s="601" t="s">
        <v>290</v>
      </c>
      <c r="O766" s="601" t="s">
        <v>741</v>
      </c>
      <c r="P766" s="601" t="s">
        <v>290</v>
      </c>
      <c r="Q766" s="601" t="s">
        <v>290</v>
      </c>
      <c r="R766" s="601" t="s">
        <v>1168</v>
      </c>
      <c r="S766" s="637"/>
      <c r="T766" s="601" t="s">
        <v>290</v>
      </c>
      <c r="U766" s="637">
        <v>44695</v>
      </c>
      <c r="V766" s="601" t="s">
        <v>741</v>
      </c>
    </row>
    <row r="767" spans="1:22" ht="14.5">
      <c r="A767" s="601" t="s">
        <v>1162</v>
      </c>
      <c r="B767" s="601" t="s">
        <v>1163</v>
      </c>
      <c r="C767" s="601" t="s">
        <v>1164</v>
      </c>
      <c r="D767" s="601" t="s">
        <v>1424</v>
      </c>
      <c r="E767" s="601" t="s">
        <v>3631</v>
      </c>
      <c r="F767" s="637">
        <v>44697</v>
      </c>
      <c r="G767" s="602">
        <v>127</v>
      </c>
      <c r="H767" s="602">
        <v>10858.5</v>
      </c>
      <c r="I767" s="601" t="s">
        <v>20</v>
      </c>
      <c r="J767" s="601" t="s">
        <v>1174</v>
      </c>
      <c r="K767" s="601" t="s">
        <v>662</v>
      </c>
      <c r="L767" s="601" t="s">
        <v>3632</v>
      </c>
      <c r="M767" s="601" t="s">
        <v>3631</v>
      </c>
      <c r="N767" s="601" t="s">
        <v>290</v>
      </c>
      <c r="O767" s="601" t="s">
        <v>741</v>
      </c>
      <c r="P767" s="601" t="s">
        <v>290</v>
      </c>
      <c r="Q767" s="601" t="s">
        <v>290</v>
      </c>
      <c r="R767" s="601" t="s">
        <v>1168</v>
      </c>
      <c r="S767" s="637"/>
      <c r="T767" s="601" t="s">
        <v>290</v>
      </c>
      <c r="U767" s="637">
        <v>44697</v>
      </c>
      <c r="V767" s="601" t="s">
        <v>741</v>
      </c>
    </row>
    <row r="768" spans="1:22" ht="14.5">
      <c r="A768" s="601" t="s">
        <v>1162</v>
      </c>
      <c r="B768" s="601" t="s">
        <v>1163</v>
      </c>
      <c r="C768" s="601" t="s">
        <v>1164</v>
      </c>
      <c r="D768" s="601" t="s">
        <v>1424</v>
      </c>
      <c r="E768" s="601" t="s">
        <v>3633</v>
      </c>
      <c r="F768" s="637">
        <v>44695</v>
      </c>
      <c r="G768" s="602">
        <v>171</v>
      </c>
      <c r="H768" s="602">
        <v>14620.5</v>
      </c>
      <c r="I768" s="601" t="s">
        <v>20</v>
      </c>
      <c r="J768" s="601" t="s">
        <v>1174</v>
      </c>
      <c r="K768" s="601" t="s">
        <v>662</v>
      </c>
      <c r="L768" s="601" t="s">
        <v>3634</v>
      </c>
      <c r="M768" s="601" t="s">
        <v>3633</v>
      </c>
      <c r="N768" s="601" t="s">
        <v>290</v>
      </c>
      <c r="O768" s="601" t="s">
        <v>741</v>
      </c>
      <c r="P768" s="601" t="s">
        <v>290</v>
      </c>
      <c r="Q768" s="601" t="s">
        <v>290</v>
      </c>
      <c r="R768" s="601" t="s">
        <v>1168</v>
      </c>
      <c r="S768" s="637"/>
      <c r="T768" s="601" t="s">
        <v>290</v>
      </c>
      <c r="U768" s="637">
        <v>44695</v>
      </c>
      <c r="V768" s="601" t="s">
        <v>741</v>
      </c>
    </row>
    <row r="769" spans="1:22" ht="14.5">
      <c r="A769" s="601" t="s">
        <v>1162</v>
      </c>
      <c r="B769" s="601" t="s">
        <v>1163</v>
      </c>
      <c r="C769" s="601" t="s">
        <v>1164</v>
      </c>
      <c r="D769" s="601" t="s">
        <v>1424</v>
      </c>
      <c r="E769" s="601" t="s">
        <v>3635</v>
      </c>
      <c r="F769" s="637">
        <v>44695</v>
      </c>
      <c r="G769" s="602">
        <v>6</v>
      </c>
      <c r="H769" s="602">
        <v>513</v>
      </c>
      <c r="I769" s="601" t="s">
        <v>20</v>
      </c>
      <c r="J769" s="601" t="s">
        <v>1174</v>
      </c>
      <c r="K769" s="601" t="s">
        <v>662</v>
      </c>
      <c r="L769" s="601" t="s">
        <v>3636</v>
      </c>
      <c r="M769" s="601" t="s">
        <v>3635</v>
      </c>
      <c r="N769" s="601" t="s">
        <v>290</v>
      </c>
      <c r="O769" s="601" t="s">
        <v>741</v>
      </c>
      <c r="P769" s="601" t="s">
        <v>290</v>
      </c>
      <c r="Q769" s="601" t="s">
        <v>290</v>
      </c>
      <c r="R769" s="601" t="s">
        <v>1168</v>
      </c>
      <c r="S769" s="637"/>
      <c r="T769" s="601" t="s">
        <v>290</v>
      </c>
      <c r="U769" s="637">
        <v>44695</v>
      </c>
      <c r="V769" s="601" t="s">
        <v>741</v>
      </c>
    </row>
    <row r="770" spans="1:22" ht="14.5">
      <c r="A770" s="601" t="s">
        <v>1162</v>
      </c>
      <c r="B770" s="601" t="s">
        <v>1163</v>
      </c>
      <c r="C770" s="601" t="s">
        <v>1164</v>
      </c>
      <c r="D770" s="601" t="s">
        <v>1424</v>
      </c>
      <c r="E770" s="601" t="s">
        <v>3637</v>
      </c>
      <c r="F770" s="637">
        <v>44695</v>
      </c>
      <c r="G770" s="602">
        <v>87</v>
      </c>
      <c r="H770" s="602">
        <v>7438.5</v>
      </c>
      <c r="I770" s="601" t="s">
        <v>20</v>
      </c>
      <c r="J770" s="601" t="s">
        <v>1174</v>
      </c>
      <c r="K770" s="601" t="s">
        <v>662</v>
      </c>
      <c r="L770" s="601" t="s">
        <v>3638</v>
      </c>
      <c r="M770" s="601" t="s">
        <v>3637</v>
      </c>
      <c r="N770" s="601" t="s">
        <v>290</v>
      </c>
      <c r="O770" s="601" t="s">
        <v>741</v>
      </c>
      <c r="P770" s="601" t="s">
        <v>290</v>
      </c>
      <c r="Q770" s="601" t="s">
        <v>290</v>
      </c>
      <c r="R770" s="601" t="s">
        <v>1168</v>
      </c>
      <c r="S770" s="637"/>
      <c r="T770" s="601" t="s">
        <v>290</v>
      </c>
      <c r="U770" s="637">
        <v>44695</v>
      </c>
      <c r="V770" s="601" t="s">
        <v>741</v>
      </c>
    </row>
    <row r="771" spans="1:22" ht="14.5">
      <c r="A771" s="601" t="s">
        <v>1162</v>
      </c>
      <c r="B771" s="601" t="s">
        <v>1163</v>
      </c>
      <c r="C771" s="601" t="s">
        <v>1164</v>
      </c>
      <c r="D771" s="601" t="s">
        <v>1424</v>
      </c>
      <c r="E771" s="601" t="s">
        <v>3639</v>
      </c>
      <c r="F771" s="637">
        <v>44695</v>
      </c>
      <c r="G771" s="602">
        <v>6</v>
      </c>
      <c r="H771" s="602">
        <v>513</v>
      </c>
      <c r="I771" s="601" t="s">
        <v>20</v>
      </c>
      <c r="J771" s="601" t="s">
        <v>1174</v>
      </c>
      <c r="K771" s="601" t="s">
        <v>662</v>
      </c>
      <c r="L771" s="601" t="s">
        <v>3640</v>
      </c>
      <c r="M771" s="601" t="s">
        <v>3639</v>
      </c>
      <c r="N771" s="601" t="s">
        <v>290</v>
      </c>
      <c r="O771" s="601" t="s">
        <v>741</v>
      </c>
      <c r="P771" s="601" t="s">
        <v>290</v>
      </c>
      <c r="Q771" s="601" t="s">
        <v>290</v>
      </c>
      <c r="R771" s="601" t="s">
        <v>1168</v>
      </c>
      <c r="S771" s="637"/>
      <c r="T771" s="601" t="s">
        <v>290</v>
      </c>
      <c r="U771" s="637">
        <v>44695</v>
      </c>
      <c r="V771" s="601" t="s">
        <v>741</v>
      </c>
    </row>
    <row r="772" spans="1:22" ht="14.5">
      <c r="A772" s="601" t="s">
        <v>1162</v>
      </c>
      <c r="B772" s="601" t="s">
        <v>1163</v>
      </c>
      <c r="C772" s="601" t="s">
        <v>1164</v>
      </c>
      <c r="D772" s="601" t="s">
        <v>1424</v>
      </c>
      <c r="E772" s="601" t="s">
        <v>3641</v>
      </c>
      <c r="F772" s="637">
        <v>44695</v>
      </c>
      <c r="G772" s="602">
        <v>137</v>
      </c>
      <c r="H772" s="602">
        <v>11713.5</v>
      </c>
      <c r="I772" s="601" t="s">
        <v>20</v>
      </c>
      <c r="J772" s="601" t="s">
        <v>1174</v>
      </c>
      <c r="K772" s="601" t="s">
        <v>662</v>
      </c>
      <c r="L772" s="601" t="s">
        <v>3642</v>
      </c>
      <c r="M772" s="601" t="s">
        <v>3641</v>
      </c>
      <c r="N772" s="601" t="s">
        <v>290</v>
      </c>
      <c r="O772" s="601" t="s">
        <v>741</v>
      </c>
      <c r="P772" s="601" t="s">
        <v>290</v>
      </c>
      <c r="Q772" s="601" t="s">
        <v>290</v>
      </c>
      <c r="R772" s="601" t="s">
        <v>1168</v>
      </c>
      <c r="S772" s="637"/>
      <c r="T772" s="601" t="s">
        <v>290</v>
      </c>
      <c r="U772" s="637">
        <v>44695</v>
      </c>
      <c r="V772" s="601" t="s">
        <v>741</v>
      </c>
    </row>
    <row r="773" spans="1:22" ht="14.5">
      <c r="A773" s="601" t="s">
        <v>1162</v>
      </c>
      <c r="B773" s="601" t="s">
        <v>1163</v>
      </c>
      <c r="C773" s="601" t="s">
        <v>1164</v>
      </c>
      <c r="D773" s="601" t="s">
        <v>1424</v>
      </c>
      <c r="E773" s="601" t="s">
        <v>3643</v>
      </c>
      <c r="F773" s="637">
        <v>44695</v>
      </c>
      <c r="G773" s="602">
        <v>240</v>
      </c>
      <c r="H773" s="602">
        <v>20520</v>
      </c>
      <c r="I773" s="601" t="s">
        <v>20</v>
      </c>
      <c r="J773" s="601" t="s">
        <v>1174</v>
      </c>
      <c r="K773" s="601" t="s">
        <v>662</v>
      </c>
      <c r="L773" s="601" t="s">
        <v>3644</v>
      </c>
      <c r="M773" s="601" t="s">
        <v>3643</v>
      </c>
      <c r="N773" s="601" t="s">
        <v>290</v>
      </c>
      <c r="O773" s="601" t="s">
        <v>741</v>
      </c>
      <c r="P773" s="601" t="s">
        <v>290</v>
      </c>
      <c r="Q773" s="601" t="s">
        <v>290</v>
      </c>
      <c r="R773" s="601" t="s">
        <v>1168</v>
      </c>
      <c r="S773" s="637"/>
      <c r="T773" s="601" t="s">
        <v>290</v>
      </c>
      <c r="U773" s="637">
        <v>44695</v>
      </c>
      <c r="V773" s="601" t="s">
        <v>741</v>
      </c>
    </row>
    <row r="774" spans="1:22" ht="14.5">
      <c r="A774" s="601" t="s">
        <v>1162</v>
      </c>
      <c r="B774" s="601" t="s">
        <v>1163</v>
      </c>
      <c r="C774" s="601" t="s">
        <v>1164</v>
      </c>
      <c r="D774" s="601" t="s">
        <v>1424</v>
      </c>
      <c r="E774" s="601" t="s">
        <v>3645</v>
      </c>
      <c r="F774" s="637">
        <v>44695</v>
      </c>
      <c r="G774" s="602">
        <v>3580</v>
      </c>
      <c r="H774" s="602">
        <v>306090</v>
      </c>
      <c r="I774" s="601" t="s">
        <v>20</v>
      </c>
      <c r="J774" s="601" t="s">
        <v>1174</v>
      </c>
      <c r="K774" s="601" t="s">
        <v>662</v>
      </c>
      <c r="L774" s="601" t="s">
        <v>3646</v>
      </c>
      <c r="M774" s="601" t="s">
        <v>3645</v>
      </c>
      <c r="N774" s="601" t="s">
        <v>290</v>
      </c>
      <c r="O774" s="601" t="s">
        <v>741</v>
      </c>
      <c r="P774" s="601" t="s">
        <v>290</v>
      </c>
      <c r="Q774" s="601" t="s">
        <v>290</v>
      </c>
      <c r="R774" s="601" t="s">
        <v>1168</v>
      </c>
      <c r="S774" s="637"/>
      <c r="T774" s="601" t="s">
        <v>290</v>
      </c>
      <c r="U774" s="637">
        <v>44695</v>
      </c>
      <c r="V774" s="601" t="s">
        <v>741</v>
      </c>
    </row>
    <row r="775" spans="1:22" ht="14.5">
      <c r="A775" s="601" t="s">
        <v>1162</v>
      </c>
      <c r="B775" s="601" t="s">
        <v>1163</v>
      </c>
      <c r="C775" s="601" t="s">
        <v>1164</v>
      </c>
      <c r="D775" s="601" t="s">
        <v>1424</v>
      </c>
      <c r="E775" s="601" t="s">
        <v>3647</v>
      </c>
      <c r="F775" s="637">
        <v>44695</v>
      </c>
      <c r="G775" s="602">
        <v>240</v>
      </c>
      <c r="H775" s="602">
        <v>20520</v>
      </c>
      <c r="I775" s="601" t="s">
        <v>20</v>
      </c>
      <c r="J775" s="601" t="s">
        <v>1174</v>
      </c>
      <c r="K775" s="601" t="s">
        <v>662</v>
      </c>
      <c r="L775" s="601" t="s">
        <v>3648</v>
      </c>
      <c r="M775" s="601" t="s">
        <v>3647</v>
      </c>
      <c r="N775" s="601" t="s">
        <v>290</v>
      </c>
      <c r="O775" s="601" t="s">
        <v>741</v>
      </c>
      <c r="P775" s="601" t="s">
        <v>290</v>
      </c>
      <c r="Q775" s="601" t="s">
        <v>290</v>
      </c>
      <c r="R775" s="601" t="s">
        <v>1168</v>
      </c>
      <c r="S775" s="637"/>
      <c r="T775" s="601" t="s">
        <v>290</v>
      </c>
      <c r="U775" s="637">
        <v>44695</v>
      </c>
      <c r="V775" s="601" t="s">
        <v>741</v>
      </c>
    </row>
    <row r="776" spans="1:22" ht="14.5">
      <c r="A776" s="601" t="s">
        <v>1162</v>
      </c>
      <c r="B776" s="601" t="s">
        <v>1163</v>
      </c>
      <c r="C776" s="601" t="s">
        <v>1164</v>
      </c>
      <c r="D776" s="601" t="s">
        <v>1424</v>
      </c>
      <c r="E776" s="601" t="s">
        <v>3649</v>
      </c>
      <c r="F776" s="637">
        <v>44695</v>
      </c>
      <c r="G776" s="602">
        <v>4566</v>
      </c>
      <c r="H776" s="602">
        <v>390393</v>
      </c>
      <c r="I776" s="601" t="s">
        <v>20</v>
      </c>
      <c r="J776" s="601" t="s">
        <v>1174</v>
      </c>
      <c r="K776" s="601" t="s">
        <v>662</v>
      </c>
      <c r="L776" s="601" t="s">
        <v>3650</v>
      </c>
      <c r="M776" s="601" t="s">
        <v>3649</v>
      </c>
      <c r="N776" s="601" t="s">
        <v>290</v>
      </c>
      <c r="O776" s="601" t="s">
        <v>741</v>
      </c>
      <c r="P776" s="601" t="s">
        <v>290</v>
      </c>
      <c r="Q776" s="601" t="s">
        <v>290</v>
      </c>
      <c r="R776" s="601" t="s">
        <v>1168</v>
      </c>
      <c r="S776" s="637"/>
      <c r="T776" s="601" t="s">
        <v>290</v>
      </c>
      <c r="U776" s="637">
        <v>44695</v>
      </c>
      <c r="V776" s="601" t="s">
        <v>741</v>
      </c>
    </row>
    <row r="777" spans="1:22" ht="14.5">
      <c r="A777" s="601" t="s">
        <v>1162</v>
      </c>
      <c r="B777" s="601" t="s">
        <v>1163</v>
      </c>
      <c r="C777" s="601" t="s">
        <v>1164</v>
      </c>
      <c r="D777" s="601" t="s">
        <v>1424</v>
      </c>
      <c r="E777" s="601" t="s">
        <v>3651</v>
      </c>
      <c r="F777" s="637">
        <v>44695</v>
      </c>
      <c r="G777" s="602">
        <v>428</v>
      </c>
      <c r="H777" s="602">
        <v>36594</v>
      </c>
      <c r="I777" s="601" t="s">
        <v>20</v>
      </c>
      <c r="J777" s="601" t="s">
        <v>1174</v>
      </c>
      <c r="K777" s="601" t="s">
        <v>662</v>
      </c>
      <c r="L777" s="601" t="s">
        <v>3652</v>
      </c>
      <c r="M777" s="601" t="s">
        <v>3651</v>
      </c>
      <c r="N777" s="601" t="s">
        <v>290</v>
      </c>
      <c r="O777" s="601" t="s">
        <v>741</v>
      </c>
      <c r="P777" s="601" t="s">
        <v>290</v>
      </c>
      <c r="Q777" s="601" t="s">
        <v>290</v>
      </c>
      <c r="R777" s="601" t="s">
        <v>1168</v>
      </c>
      <c r="S777" s="637"/>
      <c r="T777" s="601" t="s">
        <v>290</v>
      </c>
      <c r="U777" s="637">
        <v>44695</v>
      </c>
      <c r="V777" s="601" t="s">
        <v>741</v>
      </c>
    </row>
    <row r="778" spans="1:22" ht="14.5">
      <c r="A778" s="601" t="s">
        <v>1162</v>
      </c>
      <c r="B778" s="601" t="s">
        <v>1163</v>
      </c>
      <c r="C778" s="601" t="s">
        <v>1164</v>
      </c>
      <c r="D778" s="601" t="s">
        <v>1424</v>
      </c>
      <c r="E778" s="601" t="s">
        <v>3653</v>
      </c>
      <c r="F778" s="637">
        <v>44695</v>
      </c>
      <c r="G778" s="602">
        <v>2403</v>
      </c>
      <c r="H778" s="602">
        <v>205456.5</v>
      </c>
      <c r="I778" s="601" t="s">
        <v>20</v>
      </c>
      <c r="J778" s="601" t="s">
        <v>1174</v>
      </c>
      <c r="K778" s="601" t="s">
        <v>662</v>
      </c>
      <c r="L778" s="601" t="s">
        <v>3654</v>
      </c>
      <c r="M778" s="601" t="s">
        <v>3653</v>
      </c>
      <c r="N778" s="601" t="s">
        <v>290</v>
      </c>
      <c r="O778" s="601" t="s">
        <v>741</v>
      </c>
      <c r="P778" s="601" t="s">
        <v>290</v>
      </c>
      <c r="Q778" s="601" t="s">
        <v>290</v>
      </c>
      <c r="R778" s="601" t="s">
        <v>1168</v>
      </c>
      <c r="S778" s="637"/>
      <c r="T778" s="601" t="s">
        <v>290</v>
      </c>
      <c r="U778" s="637">
        <v>44695</v>
      </c>
      <c r="V778" s="601" t="s">
        <v>741</v>
      </c>
    </row>
    <row r="779" spans="1:22" ht="14.5">
      <c r="A779" s="601" t="s">
        <v>1162</v>
      </c>
      <c r="B779" s="601" t="s">
        <v>1163</v>
      </c>
      <c r="C779" s="601" t="s">
        <v>1164</v>
      </c>
      <c r="D779" s="601" t="s">
        <v>1424</v>
      </c>
      <c r="E779" s="601" t="s">
        <v>3655</v>
      </c>
      <c r="F779" s="637">
        <v>44695</v>
      </c>
      <c r="G779" s="602">
        <v>240</v>
      </c>
      <c r="H779" s="602">
        <v>20520</v>
      </c>
      <c r="I779" s="601" t="s">
        <v>20</v>
      </c>
      <c r="J779" s="601" t="s">
        <v>1174</v>
      </c>
      <c r="K779" s="601" t="s">
        <v>662</v>
      </c>
      <c r="L779" s="601" t="s">
        <v>3656</v>
      </c>
      <c r="M779" s="601" t="s">
        <v>3655</v>
      </c>
      <c r="N779" s="601" t="s">
        <v>290</v>
      </c>
      <c r="O779" s="601" t="s">
        <v>741</v>
      </c>
      <c r="P779" s="601" t="s">
        <v>290</v>
      </c>
      <c r="Q779" s="601" t="s">
        <v>290</v>
      </c>
      <c r="R779" s="601" t="s">
        <v>1168</v>
      </c>
      <c r="S779" s="637"/>
      <c r="T779" s="601" t="s">
        <v>290</v>
      </c>
      <c r="U779" s="637">
        <v>44695</v>
      </c>
      <c r="V779" s="601" t="s">
        <v>741</v>
      </c>
    </row>
    <row r="780" spans="1:22" ht="14.5">
      <c r="A780" s="601" t="s">
        <v>1162</v>
      </c>
      <c r="B780" s="601" t="s">
        <v>1163</v>
      </c>
      <c r="C780" s="601" t="s">
        <v>1164</v>
      </c>
      <c r="D780" s="601" t="s">
        <v>1424</v>
      </c>
      <c r="E780" s="601" t="s">
        <v>3657</v>
      </c>
      <c r="F780" s="637">
        <v>44695</v>
      </c>
      <c r="G780" s="602">
        <v>171</v>
      </c>
      <c r="H780" s="602">
        <v>14620.5</v>
      </c>
      <c r="I780" s="601" t="s">
        <v>20</v>
      </c>
      <c r="J780" s="601" t="s">
        <v>1174</v>
      </c>
      <c r="K780" s="601" t="s">
        <v>662</v>
      </c>
      <c r="L780" s="601" t="s">
        <v>3658</v>
      </c>
      <c r="M780" s="601" t="s">
        <v>3657</v>
      </c>
      <c r="N780" s="601" t="s">
        <v>290</v>
      </c>
      <c r="O780" s="601" t="s">
        <v>741</v>
      </c>
      <c r="P780" s="601" t="s">
        <v>290</v>
      </c>
      <c r="Q780" s="601" t="s">
        <v>290</v>
      </c>
      <c r="R780" s="601" t="s">
        <v>1168</v>
      </c>
      <c r="S780" s="637"/>
      <c r="T780" s="601" t="s">
        <v>290</v>
      </c>
      <c r="U780" s="637">
        <v>44695</v>
      </c>
      <c r="V780" s="601" t="s">
        <v>741</v>
      </c>
    </row>
    <row r="781" spans="1:22" ht="14.5">
      <c r="A781" s="601" t="s">
        <v>1162</v>
      </c>
      <c r="B781" s="601" t="s">
        <v>1163</v>
      </c>
      <c r="C781" s="601" t="s">
        <v>1164</v>
      </c>
      <c r="D781" s="601" t="s">
        <v>1424</v>
      </c>
      <c r="E781" s="601" t="s">
        <v>3659</v>
      </c>
      <c r="F781" s="637">
        <v>44695</v>
      </c>
      <c r="G781" s="602">
        <v>171</v>
      </c>
      <c r="H781" s="602">
        <v>14620.5</v>
      </c>
      <c r="I781" s="601" t="s">
        <v>20</v>
      </c>
      <c r="J781" s="601" t="s">
        <v>1174</v>
      </c>
      <c r="K781" s="601" t="s">
        <v>662</v>
      </c>
      <c r="L781" s="601" t="s">
        <v>3660</v>
      </c>
      <c r="M781" s="601" t="s">
        <v>3659</v>
      </c>
      <c r="N781" s="601" t="s">
        <v>290</v>
      </c>
      <c r="O781" s="601" t="s">
        <v>741</v>
      </c>
      <c r="P781" s="601" t="s">
        <v>290</v>
      </c>
      <c r="Q781" s="601" t="s">
        <v>290</v>
      </c>
      <c r="R781" s="601" t="s">
        <v>1168</v>
      </c>
      <c r="S781" s="637"/>
      <c r="T781" s="601" t="s">
        <v>290</v>
      </c>
      <c r="U781" s="637">
        <v>44695</v>
      </c>
      <c r="V781" s="601" t="s">
        <v>741</v>
      </c>
    </row>
    <row r="782" spans="1:22" ht="14.5">
      <c r="A782" s="601" t="s">
        <v>1162</v>
      </c>
      <c r="B782" s="601" t="s">
        <v>1163</v>
      </c>
      <c r="C782" s="601" t="s">
        <v>1164</v>
      </c>
      <c r="D782" s="601" t="s">
        <v>1424</v>
      </c>
      <c r="E782" s="601" t="s">
        <v>3661</v>
      </c>
      <c r="F782" s="637">
        <v>44695</v>
      </c>
      <c r="G782" s="602">
        <v>6</v>
      </c>
      <c r="H782" s="602">
        <v>513</v>
      </c>
      <c r="I782" s="601" t="s">
        <v>20</v>
      </c>
      <c r="J782" s="601" t="s">
        <v>1174</v>
      </c>
      <c r="K782" s="601" t="s">
        <v>662</v>
      </c>
      <c r="L782" s="601" t="s">
        <v>3662</v>
      </c>
      <c r="M782" s="601" t="s">
        <v>3661</v>
      </c>
      <c r="N782" s="601" t="s">
        <v>290</v>
      </c>
      <c r="O782" s="601" t="s">
        <v>741</v>
      </c>
      <c r="P782" s="601" t="s">
        <v>290</v>
      </c>
      <c r="Q782" s="601" t="s">
        <v>290</v>
      </c>
      <c r="R782" s="601" t="s">
        <v>1168</v>
      </c>
      <c r="S782" s="637"/>
      <c r="T782" s="601" t="s">
        <v>290</v>
      </c>
      <c r="U782" s="637">
        <v>44695</v>
      </c>
      <c r="V782" s="601" t="s">
        <v>741</v>
      </c>
    </row>
    <row r="783" spans="1:22" ht="14.5">
      <c r="A783" s="601" t="s">
        <v>1162</v>
      </c>
      <c r="B783" s="601" t="s">
        <v>1163</v>
      </c>
      <c r="C783" s="601" t="s">
        <v>1164</v>
      </c>
      <c r="D783" s="601" t="s">
        <v>1424</v>
      </c>
      <c r="E783" s="601" t="s">
        <v>3663</v>
      </c>
      <c r="F783" s="637">
        <v>44695</v>
      </c>
      <c r="G783" s="602">
        <v>156</v>
      </c>
      <c r="H783" s="602">
        <v>13338</v>
      </c>
      <c r="I783" s="601" t="s">
        <v>20</v>
      </c>
      <c r="J783" s="601" t="s">
        <v>1174</v>
      </c>
      <c r="K783" s="601" t="s">
        <v>662</v>
      </c>
      <c r="L783" s="601" t="s">
        <v>3664</v>
      </c>
      <c r="M783" s="601" t="s">
        <v>3663</v>
      </c>
      <c r="N783" s="601" t="s">
        <v>290</v>
      </c>
      <c r="O783" s="601" t="s">
        <v>741</v>
      </c>
      <c r="P783" s="601" t="s">
        <v>290</v>
      </c>
      <c r="Q783" s="601" t="s">
        <v>290</v>
      </c>
      <c r="R783" s="601" t="s">
        <v>1168</v>
      </c>
      <c r="S783" s="637"/>
      <c r="T783" s="601" t="s">
        <v>290</v>
      </c>
      <c r="U783" s="637">
        <v>44695</v>
      </c>
      <c r="V783" s="601" t="s">
        <v>741</v>
      </c>
    </row>
    <row r="784" spans="1:22" ht="14.5">
      <c r="A784" s="601" t="s">
        <v>1162</v>
      </c>
      <c r="B784" s="601" t="s">
        <v>1163</v>
      </c>
      <c r="C784" s="601" t="s">
        <v>1164</v>
      </c>
      <c r="D784" s="601" t="s">
        <v>1424</v>
      </c>
      <c r="E784" s="601" t="s">
        <v>3665</v>
      </c>
      <c r="F784" s="637">
        <v>44695</v>
      </c>
      <c r="G784" s="602">
        <v>6</v>
      </c>
      <c r="H784" s="602">
        <v>513</v>
      </c>
      <c r="I784" s="601" t="s">
        <v>20</v>
      </c>
      <c r="J784" s="601" t="s">
        <v>1174</v>
      </c>
      <c r="K784" s="601" t="s">
        <v>662</v>
      </c>
      <c r="L784" s="601" t="s">
        <v>3666</v>
      </c>
      <c r="M784" s="601" t="s">
        <v>3665</v>
      </c>
      <c r="N784" s="601" t="s">
        <v>290</v>
      </c>
      <c r="O784" s="601" t="s">
        <v>741</v>
      </c>
      <c r="P784" s="601" t="s">
        <v>290</v>
      </c>
      <c r="Q784" s="601" t="s">
        <v>290</v>
      </c>
      <c r="R784" s="601" t="s">
        <v>1168</v>
      </c>
      <c r="S784" s="637"/>
      <c r="T784" s="601" t="s">
        <v>290</v>
      </c>
      <c r="U784" s="637">
        <v>44695</v>
      </c>
      <c r="V784" s="601" t="s">
        <v>741</v>
      </c>
    </row>
    <row r="785" spans="1:22" ht="14.5">
      <c r="A785" s="601" t="s">
        <v>1162</v>
      </c>
      <c r="B785" s="601" t="s">
        <v>1163</v>
      </c>
      <c r="C785" s="601" t="s">
        <v>1164</v>
      </c>
      <c r="D785" s="601" t="s">
        <v>1424</v>
      </c>
      <c r="E785" s="601" t="s">
        <v>3667</v>
      </c>
      <c r="F785" s="637">
        <v>44695</v>
      </c>
      <c r="G785" s="602">
        <v>100</v>
      </c>
      <c r="H785" s="602">
        <v>8550</v>
      </c>
      <c r="I785" s="601" t="s">
        <v>20</v>
      </c>
      <c r="J785" s="601" t="s">
        <v>1174</v>
      </c>
      <c r="K785" s="601" t="s">
        <v>662</v>
      </c>
      <c r="L785" s="601" t="s">
        <v>3668</v>
      </c>
      <c r="M785" s="601" t="s">
        <v>3667</v>
      </c>
      <c r="N785" s="601" t="s">
        <v>290</v>
      </c>
      <c r="O785" s="601" t="s">
        <v>741</v>
      </c>
      <c r="P785" s="601" t="s">
        <v>290</v>
      </c>
      <c r="Q785" s="601" t="s">
        <v>290</v>
      </c>
      <c r="R785" s="601" t="s">
        <v>1168</v>
      </c>
      <c r="S785" s="637"/>
      <c r="T785" s="601" t="s">
        <v>290</v>
      </c>
      <c r="U785" s="637">
        <v>44695</v>
      </c>
      <c r="V785" s="601" t="s">
        <v>741</v>
      </c>
    </row>
    <row r="786" spans="1:22" ht="14.5">
      <c r="A786" s="601" t="s">
        <v>1162</v>
      </c>
      <c r="B786" s="601" t="s">
        <v>1163</v>
      </c>
      <c r="C786" s="601" t="s">
        <v>1164</v>
      </c>
      <c r="D786" s="601" t="s">
        <v>1424</v>
      </c>
      <c r="E786" s="601" t="s">
        <v>3669</v>
      </c>
      <c r="F786" s="637">
        <v>44695</v>
      </c>
      <c r="G786" s="602">
        <v>81</v>
      </c>
      <c r="H786" s="602">
        <v>6925.5</v>
      </c>
      <c r="I786" s="601" t="s">
        <v>20</v>
      </c>
      <c r="J786" s="601" t="s">
        <v>1174</v>
      </c>
      <c r="K786" s="601" t="s">
        <v>662</v>
      </c>
      <c r="L786" s="601" t="s">
        <v>3670</v>
      </c>
      <c r="M786" s="601" t="s">
        <v>3669</v>
      </c>
      <c r="N786" s="601" t="s">
        <v>290</v>
      </c>
      <c r="O786" s="601" t="s">
        <v>741</v>
      </c>
      <c r="P786" s="601" t="s">
        <v>290</v>
      </c>
      <c r="Q786" s="601" t="s">
        <v>290</v>
      </c>
      <c r="R786" s="601" t="s">
        <v>1168</v>
      </c>
      <c r="S786" s="637"/>
      <c r="T786" s="601" t="s">
        <v>290</v>
      </c>
      <c r="U786" s="637">
        <v>44695</v>
      </c>
      <c r="V786" s="601" t="s">
        <v>741</v>
      </c>
    </row>
    <row r="787" spans="1:22" ht="14.5">
      <c r="A787" s="601" t="s">
        <v>1162</v>
      </c>
      <c r="B787" s="601" t="s">
        <v>1163</v>
      </c>
      <c r="C787" s="601" t="s">
        <v>1164</v>
      </c>
      <c r="D787" s="601" t="s">
        <v>1424</v>
      </c>
      <c r="E787" s="601" t="s">
        <v>3671</v>
      </c>
      <c r="F787" s="637">
        <v>44695</v>
      </c>
      <c r="G787" s="602">
        <v>6</v>
      </c>
      <c r="H787" s="602">
        <v>513</v>
      </c>
      <c r="I787" s="601" t="s">
        <v>20</v>
      </c>
      <c r="J787" s="601" t="s">
        <v>1174</v>
      </c>
      <c r="K787" s="601" t="s">
        <v>662</v>
      </c>
      <c r="L787" s="601" t="s">
        <v>3672</v>
      </c>
      <c r="M787" s="601" t="s">
        <v>3671</v>
      </c>
      <c r="N787" s="601" t="s">
        <v>290</v>
      </c>
      <c r="O787" s="601" t="s">
        <v>741</v>
      </c>
      <c r="P787" s="601" t="s">
        <v>290</v>
      </c>
      <c r="Q787" s="601" t="s">
        <v>290</v>
      </c>
      <c r="R787" s="601" t="s">
        <v>1168</v>
      </c>
      <c r="S787" s="637"/>
      <c r="T787" s="601" t="s">
        <v>290</v>
      </c>
      <c r="U787" s="637">
        <v>44695</v>
      </c>
      <c r="V787" s="601" t="s">
        <v>741</v>
      </c>
    </row>
    <row r="788" spans="1:22" ht="14.5">
      <c r="A788" s="601" t="s">
        <v>1162</v>
      </c>
      <c r="B788" s="601" t="s">
        <v>1163</v>
      </c>
      <c r="C788" s="601" t="s">
        <v>1164</v>
      </c>
      <c r="D788" s="601" t="s">
        <v>1424</v>
      </c>
      <c r="E788" s="601" t="s">
        <v>3673</v>
      </c>
      <c r="F788" s="637">
        <v>44695</v>
      </c>
      <c r="G788" s="602">
        <v>6</v>
      </c>
      <c r="H788" s="602">
        <v>513</v>
      </c>
      <c r="I788" s="601" t="s">
        <v>20</v>
      </c>
      <c r="J788" s="601" t="s">
        <v>1174</v>
      </c>
      <c r="K788" s="601" t="s">
        <v>662</v>
      </c>
      <c r="L788" s="601" t="s">
        <v>3674</v>
      </c>
      <c r="M788" s="601" t="s">
        <v>3673</v>
      </c>
      <c r="N788" s="601" t="s">
        <v>290</v>
      </c>
      <c r="O788" s="601" t="s">
        <v>741</v>
      </c>
      <c r="P788" s="601" t="s">
        <v>290</v>
      </c>
      <c r="Q788" s="601" t="s">
        <v>290</v>
      </c>
      <c r="R788" s="601" t="s">
        <v>1168</v>
      </c>
      <c r="S788" s="637"/>
      <c r="T788" s="601" t="s">
        <v>290</v>
      </c>
      <c r="U788" s="637">
        <v>44695</v>
      </c>
      <c r="V788" s="601" t="s">
        <v>741</v>
      </c>
    </row>
    <row r="789" spans="1:22" ht="14.5">
      <c r="A789" s="601" t="s">
        <v>1162</v>
      </c>
      <c r="B789" s="601" t="s">
        <v>1163</v>
      </c>
      <c r="C789" s="601" t="s">
        <v>1164</v>
      </c>
      <c r="D789" s="601" t="s">
        <v>1424</v>
      </c>
      <c r="E789" s="601" t="s">
        <v>3675</v>
      </c>
      <c r="F789" s="637">
        <v>44695</v>
      </c>
      <c r="G789" s="602">
        <v>6</v>
      </c>
      <c r="H789" s="602">
        <v>513</v>
      </c>
      <c r="I789" s="601" t="s">
        <v>20</v>
      </c>
      <c r="J789" s="601" t="s">
        <v>1174</v>
      </c>
      <c r="K789" s="601" t="s">
        <v>662</v>
      </c>
      <c r="L789" s="601" t="s">
        <v>3676</v>
      </c>
      <c r="M789" s="601" t="s">
        <v>3675</v>
      </c>
      <c r="N789" s="601" t="s">
        <v>290</v>
      </c>
      <c r="O789" s="601" t="s">
        <v>741</v>
      </c>
      <c r="P789" s="601" t="s">
        <v>290</v>
      </c>
      <c r="Q789" s="601" t="s">
        <v>290</v>
      </c>
      <c r="R789" s="601" t="s">
        <v>1168</v>
      </c>
      <c r="S789" s="637"/>
      <c r="T789" s="601" t="s">
        <v>290</v>
      </c>
      <c r="U789" s="637">
        <v>44695</v>
      </c>
      <c r="V789" s="601" t="s">
        <v>741</v>
      </c>
    </row>
    <row r="790" spans="1:22" ht="14.5">
      <c r="A790" s="601" t="s">
        <v>1162</v>
      </c>
      <c r="B790" s="601" t="s">
        <v>1163</v>
      </c>
      <c r="C790" s="601" t="s">
        <v>1164</v>
      </c>
      <c r="D790" s="601" t="s">
        <v>1424</v>
      </c>
      <c r="E790" s="601" t="s">
        <v>3677</v>
      </c>
      <c r="F790" s="637">
        <v>44695</v>
      </c>
      <c r="G790" s="602">
        <v>156</v>
      </c>
      <c r="H790" s="602">
        <v>13338</v>
      </c>
      <c r="I790" s="601" t="s">
        <v>20</v>
      </c>
      <c r="J790" s="601" t="s">
        <v>1174</v>
      </c>
      <c r="K790" s="601" t="s">
        <v>662</v>
      </c>
      <c r="L790" s="601" t="s">
        <v>3678</v>
      </c>
      <c r="M790" s="601" t="s">
        <v>3677</v>
      </c>
      <c r="N790" s="601" t="s">
        <v>290</v>
      </c>
      <c r="O790" s="601" t="s">
        <v>741</v>
      </c>
      <c r="P790" s="601" t="s">
        <v>290</v>
      </c>
      <c r="Q790" s="601" t="s">
        <v>290</v>
      </c>
      <c r="R790" s="601" t="s">
        <v>1168</v>
      </c>
      <c r="S790" s="637"/>
      <c r="T790" s="601" t="s">
        <v>290</v>
      </c>
      <c r="U790" s="637">
        <v>44695</v>
      </c>
      <c r="V790" s="601" t="s">
        <v>741</v>
      </c>
    </row>
    <row r="791" spans="1:22" ht="14.5">
      <c r="A791" s="601" t="s">
        <v>1162</v>
      </c>
      <c r="B791" s="601" t="s">
        <v>1163</v>
      </c>
      <c r="C791" s="601" t="s">
        <v>1164</v>
      </c>
      <c r="D791" s="601" t="s">
        <v>1424</v>
      </c>
      <c r="E791" s="601" t="s">
        <v>3679</v>
      </c>
      <c r="F791" s="637">
        <v>44695</v>
      </c>
      <c r="G791" s="602">
        <v>100</v>
      </c>
      <c r="H791" s="602">
        <v>8550</v>
      </c>
      <c r="I791" s="601" t="s">
        <v>20</v>
      </c>
      <c r="J791" s="601" t="s">
        <v>1174</v>
      </c>
      <c r="K791" s="601" t="s">
        <v>662</v>
      </c>
      <c r="L791" s="601" t="s">
        <v>3680</v>
      </c>
      <c r="M791" s="601" t="s">
        <v>3679</v>
      </c>
      <c r="N791" s="601" t="s">
        <v>290</v>
      </c>
      <c r="O791" s="601" t="s">
        <v>741</v>
      </c>
      <c r="P791" s="601" t="s">
        <v>290</v>
      </c>
      <c r="Q791" s="601" t="s">
        <v>290</v>
      </c>
      <c r="R791" s="601" t="s">
        <v>1168</v>
      </c>
      <c r="S791" s="637"/>
      <c r="T791" s="601" t="s">
        <v>290</v>
      </c>
      <c r="U791" s="637">
        <v>44695</v>
      </c>
      <c r="V791" s="601" t="s">
        <v>741</v>
      </c>
    </row>
    <row r="792" spans="1:22" ht="14.5">
      <c r="A792" s="601" t="s">
        <v>1162</v>
      </c>
      <c r="B792" s="601" t="s">
        <v>1163</v>
      </c>
      <c r="C792" s="601" t="s">
        <v>1164</v>
      </c>
      <c r="D792" s="601" t="s">
        <v>1424</v>
      </c>
      <c r="E792" s="601" t="s">
        <v>3681</v>
      </c>
      <c r="F792" s="637">
        <v>44695</v>
      </c>
      <c r="G792" s="602">
        <v>81</v>
      </c>
      <c r="H792" s="602">
        <v>6925.5</v>
      </c>
      <c r="I792" s="601" t="s">
        <v>20</v>
      </c>
      <c r="J792" s="601" t="s">
        <v>1174</v>
      </c>
      <c r="K792" s="601" t="s">
        <v>662</v>
      </c>
      <c r="L792" s="601" t="s">
        <v>3682</v>
      </c>
      <c r="M792" s="601" t="s">
        <v>3681</v>
      </c>
      <c r="N792" s="601" t="s">
        <v>290</v>
      </c>
      <c r="O792" s="601" t="s">
        <v>741</v>
      </c>
      <c r="P792" s="601" t="s">
        <v>290</v>
      </c>
      <c r="Q792" s="601" t="s">
        <v>290</v>
      </c>
      <c r="R792" s="601" t="s">
        <v>1168</v>
      </c>
      <c r="S792" s="637"/>
      <c r="T792" s="601" t="s">
        <v>290</v>
      </c>
      <c r="U792" s="637">
        <v>44695</v>
      </c>
      <c r="V792" s="601" t="s">
        <v>741</v>
      </c>
    </row>
    <row r="793" spans="1:22" ht="14.5">
      <c r="A793" s="601" t="s">
        <v>1162</v>
      </c>
      <c r="B793" s="601" t="s">
        <v>1163</v>
      </c>
      <c r="C793" s="601" t="s">
        <v>1164</v>
      </c>
      <c r="D793" s="601" t="s">
        <v>1424</v>
      </c>
      <c r="E793" s="601" t="s">
        <v>3683</v>
      </c>
      <c r="F793" s="637">
        <v>44695</v>
      </c>
      <c r="G793" s="602">
        <v>6</v>
      </c>
      <c r="H793" s="602">
        <v>513</v>
      </c>
      <c r="I793" s="601" t="s">
        <v>20</v>
      </c>
      <c r="J793" s="601" t="s">
        <v>1174</v>
      </c>
      <c r="K793" s="601" t="s">
        <v>662</v>
      </c>
      <c r="L793" s="601" t="s">
        <v>3684</v>
      </c>
      <c r="M793" s="601" t="s">
        <v>3683</v>
      </c>
      <c r="N793" s="601" t="s">
        <v>290</v>
      </c>
      <c r="O793" s="601" t="s">
        <v>741</v>
      </c>
      <c r="P793" s="601" t="s">
        <v>290</v>
      </c>
      <c r="Q793" s="601" t="s">
        <v>290</v>
      </c>
      <c r="R793" s="601" t="s">
        <v>1168</v>
      </c>
      <c r="S793" s="637"/>
      <c r="T793" s="601" t="s">
        <v>290</v>
      </c>
      <c r="U793" s="637">
        <v>44695</v>
      </c>
      <c r="V793" s="601" t="s">
        <v>741</v>
      </c>
    </row>
    <row r="794" spans="1:22" ht="14.5">
      <c r="A794" s="601" t="s">
        <v>1162</v>
      </c>
      <c r="B794" s="601" t="s">
        <v>1163</v>
      </c>
      <c r="C794" s="601" t="s">
        <v>1164</v>
      </c>
      <c r="D794" s="601" t="s">
        <v>1424</v>
      </c>
      <c r="E794" s="601" t="s">
        <v>3685</v>
      </c>
      <c r="F794" s="637">
        <v>44695</v>
      </c>
      <c r="G794" s="602">
        <v>6</v>
      </c>
      <c r="H794" s="602">
        <v>513</v>
      </c>
      <c r="I794" s="601" t="s">
        <v>20</v>
      </c>
      <c r="J794" s="601" t="s">
        <v>1174</v>
      </c>
      <c r="K794" s="601" t="s">
        <v>662</v>
      </c>
      <c r="L794" s="601" t="s">
        <v>3686</v>
      </c>
      <c r="M794" s="601" t="s">
        <v>3685</v>
      </c>
      <c r="N794" s="601" t="s">
        <v>290</v>
      </c>
      <c r="O794" s="601" t="s">
        <v>741</v>
      </c>
      <c r="P794" s="601" t="s">
        <v>290</v>
      </c>
      <c r="Q794" s="601" t="s">
        <v>290</v>
      </c>
      <c r="R794" s="601" t="s">
        <v>1168</v>
      </c>
      <c r="S794" s="637"/>
      <c r="T794" s="601" t="s">
        <v>290</v>
      </c>
      <c r="U794" s="637">
        <v>44695</v>
      </c>
      <c r="V794" s="601" t="s">
        <v>741</v>
      </c>
    </row>
    <row r="795" spans="1:22" ht="14.5">
      <c r="A795" s="601" t="s">
        <v>1162</v>
      </c>
      <c r="B795" s="601" t="s">
        <v>1163</v>
      </c>
      <c r="C795" s="601" t="s">
        <v>1164</v>
      </c>
      <c r="D795" s="601" t="s">
        <v>1424</v>
      </c>
      <c r="E795" s="601" t="s">
        <v>3687</v>
      </c>
      <c r="F795" s="637">
        <v>44695</v>
      </c>
      <c r="G795" s="602">
        <v>6</v>
      </c>
      <c r="H795" s="602">
        <v>513</v>
      </c>
      <c r="I795" s="601" t="s">
        <v>20</v>
      </c>
      <c r="J795" s="601" t="s">
        <v>1174</v>
      </c>
      <c r="K795" s="601" t="s">
        <v>662</v>
      </c>
      <c r="L795" s="601" t="s">
        <v>3688</v>
      </c>
      <c r="M795" s="601" t="s">
        <v>3687</v>
      </c>
      <c r="N795" s="601" t="s">
        <v>290</v>
      </c>
      <c r="O795" s="601" t="s">
        <v>741</v>
      </c>
      <c r="P795" s="601" t="s">
        <v>290</v>
      </c>
      <c r="Q795" s="601" t="s">
        <v>290</v>
      </c>
      <c r="R795" s="601" t="s">
        <v>1168</v>
      </c>
      <c r="S795" s="637"/>
      <c r="T795" s="601" t="s">
        <v>290</v>
      </c>
      <c r="U795" s="637">
        <v>44695</v>
      </c>
      <c r="V795" s="601" t="s">
        <v>741</v>
      </c>
    </row>
    <row r="796" spans="1:22" ht="14.5">
      <c r="A796" s="601" t="s">
        <v>1162</v>
      </c>
      <c r="B796" s="601" t="s">
        <v>1163</v>
      </c>
      <c r="C796" s="601" t="s">
        <v>1164</v>
      </c>
      <c r="D796" s="601" t="s">
        <v>1424</v>
      </c>
      <c r="E796" s="601" t="s">
        <v>3689</v>
      </c>
      <c r="F796" s="637">
        <v>44696</v>
      </c>
      <c r="G796" s="602">
        <v>1148</v>
      </c>
      <c r="H796" s="602">
        <v>98154</v>
      </c>
      <c r="I796" s="601" t="s">
        <v>20</v>
      </c>
      <c r="J796" s="601" t="s">
        <v>1174</v>
      </c>
      <c r="K796" s="601" t="s">
        <v>662</v>
      </c>
      <c r="L796" s="601" t="s">
        <v>3690</v>
      </c>
      <c r="M796" s="601" t="s">
        <v>3689</v>
      </c>
      <c r="N796" s="601" t="s">
        <v>290</v>
      </c>
      <c r="O796" s="601" t="s">
        <v>741</v>
      </c>
      <c r="P796" s="601" t="s">
        <v>290</v>
      </c>
      <c r="Q796" s="601" t="s">
        <v>290</v>
      </c>
      <c r="R796" s="601" t="s">
        <v>1168</v>
      </c>
      <c r="S796" s="637"/>
      <c r="T796" s="601" t="s">
        <v>290</v>
      </c>
      <c r="U796" s="637">
        <v>44696</v>
      </c>
      <c r="V796" s="601" t="s">
        <v>741</v>
      </c>
    </row>
    <row r="797" spans="1:22" ht="14.5">
      <c r="A797" s="601" t="s">
        <v>1162</v>
      </c>
      <c r="B797" s="601" t="s">
        <v>1163</v>
      </c>
      <c r="C797" s="601" t="s">
        <v>1164</v>
      </c>
      <c r="D797" s="601" t="s">
        <v>1424</v>
      </c>
      <c r="E797" s="601" t="s">
        <v>3691</v>
      </c>
      <c r="F797" s="637">
        <v>44695</v>
      </c>
      <c r="G797" s="602">
        <v>206</v>
      </c>
      <c r="H797" s="602">
        <v>17613</v>
      </c>
      <c r="I797" s="601" t="s">
        <v>20</v>
      </c>
      <c r="J797" s="601" t="s">
        <v>1174</v>
      </c>
      <c r="K797" s="601" t="s">
        <v>662</v>
      </c>
      <c r="L797" s="601" t="s">
        <v>3692</v>
      </c>
      <c r="M797" s="601" t="s">
        <v>3691</v>
      </c>
      <c r="N797" s="601" t="s">
        <v>290</v>
      </c>
      <c r="O797" s="601" t="s">
        <v>741</v>
      </c>
      <c r="P797" s="601" t="s">
        <v>290</v>
      </c>
      <c r="Q797" s="601" t="s">
        <v>290</v>
      </c>
      <c r="R797" s="601" t="s">
        <v>1168</v>
      </c>
      <c r="S797" s="637"/>
      <c r="T797" s="601" t="s">
        <v>290</v>
      </c>
      <c r="U797" s="637">
        <v>44695</v>
      </c>
      <c r="V797" s="601" t="s">
        <v>741</v>
      </c>
    </row>
    <row r="798" spans="1:22" ht="14.5">
      <c r="A798" s="601" t="s">
        <v>1162</v>
      </c>
      <c r="B798" s="601" t="s">
        <v>1163</v>
      </c>
      <c r="C798" s="601" t="s">
        <v>1164</v>
      </c>
      <c r="D798" s="601" t="s">
        <v>1424</v>
      </c>
      <c r="E798" s="601" t="s">
        <v>3693</v>
      </c>
      <c r="F798" s="637">
        <v>44695</v>
      </c>
      <c r="G798" s="602">
        <v>1534</v>
      </c>
      <c r="H798" s="602">
        <v>131157</v>
      </c>
      <c r="I798" s="601" t="s">
        <v>20</v>
      </c>
      <c r="J798" s="601" t="s">
        <v>1174</v>
      </c>
      <c r="K798" s="601" t="s">
        <v>662</v>
      </c>
      <c r="L798" s="601" t="s">
        <v>3694</v>
      </c>
      <c r="M798" s="601" t="s">
        <v>3693</v>
      </c>
      <c r="N798" s="601" t="s">
        <v>290</v>
      </c>
      <c r="O798" s="601" t="s">
        <v>741</v>
      </c>
      <c r="P798" s="601" t="s">
        <v>290</v>
      </c>
      <c r="Q798" s="601" t="s">
        <v>290</v>
      </c>
      <c r="R798" s="601" t="s">
        <v>1168</v>
      </c>
      <c r="S798" s="637"/>
      <c r="T798" s="601" t="s">
        <v>290</v>
      </c>
      <c r="U798" s="637">
        <v>44695</v>
      </c>
      <c r="V798" s="601" t="s">
        <v>741</v>
      </c>
    </row>
    <row r="799" spans="1:22" ht="14.5">
      <c r="A799" s="601" t="s">
        <v>1162</v>
      </c>
      <c r="B799" s="601" t="s">
        <v>1163</v>
      </c>
      <c r="C799" s="601" t="s">
        <v>1164</v>
      </c>
      <c r="D799" s="601" t="s">
        <v>1424</v>
      </c>
      <c r="E799" s="601" t="s">
        <v>3695</v>
      </c>
      <c r="F799" s="637">
        <v>44695</v>
      </c>
      <c r="G799" s="602">
        <v>1378</v>
      </c>
      <c r="H799" s="602">
        <v>117819</v>
      </c>
      <c r="I799" s="601" t="s">
        <v>20</v>
      </c>
      <c r="J799" s="601" t="s">
        <v>1174</v>
      </c>
      <c r="K799" s="601" t="s">
        <v>662</v>
      </c>
      <c r="L799" s="601" t="s">
        <v>3696</v>
      </c>
      <c r="M799" s="601" t="s">
        <v>3695</v>
      </c>
      <c r="N799" s="601" t="s">
        <v>290</v>
      </c>
      <c r="O799" s="601" t="s">
        <v>741</v>
      </c>
      <c r="P799" s="601" t="s">
        <v>290</v>
      </c>
      <c r="Q799" s="601" t="s">
        <v>290</v>
      </c>
      <c r="R799" s="601" t="s">
        <v>1168</v>
      </c>
      <c r="S799" s="637"/>
      <c r="T799" s="601" t="s">
        <v>290</v>
      </c>
      <c r="U799" s="637">
        <v>44695</v>
      </c>
      <c r="V799" s="601" t="s">
        <v>741</v>
      </c>
    </row>
    <row r="800" spans="1:22" ht="14.5">
      <c r="A800" s="601" t="s">
        <v>1162</v>
      </c>
      <c r="B800" s="601" t="s">
        <v>1163</v>
      </c>
      <c r="C800" s="601" t="s">
        <v>1164</v>
      </c>
      <c r="D800" s="601" t="s">
        <v>1424</v>
      </c>
      <c r="E800" s="601" t="s">
        <v>3697</v>
      </c>
      <c r="F800" s="637">
        <v>44695</v>
      </c>
      <c r="G800" s="602">
        <v>156</v>
      </c>
      <c r="H800" s="602">
        <v>13338</v>
      </c>
      <c r="I800" s="601" t="s">
        <v>20</v>
      </c>
      <c r="J800" s="601" t="s">
        <v>1174</v>
      </c>
      <c r="K800" s="601" t="s">
        <v>662</v>
      </c>
      <c r="L800" s="601" t="s">
        <v>3698</v>
      </c>
      <c r="M800" s="601" t="s">
        <v>3697</v>
      </c>
      <c r="N800" s="601" t="s">
        <v>290</v>
      </c>
      <c r="O800" s="601" t="s">
        <v>741</v>
      </c>
      <c r="P800" s="601" t="s">
        <v>290</v>
      </c>
      <c r="Q800" s="601" t="s">
        <v>290</v>
      </c>
      <c r="R800" s="601" t="s">
        <v>1168</v>
      </c>
      <c r="S800" s="637"/>
      <c r="T800" s="601" t="s">
        <v>290</v>
      </c>
      <c r="U800" s="637">
        <v>44695</v>
      </c>
      <c r="V800" s="601" t="s">
        <v>741</v>
      </c>
    </row>
    <row r="801" spans="1:22" ht="14.5">
      <c r="A801" s="601" t="s">
        <v>1162</v>
      </c>
      <c r="B801" s="601" t="s">
        <v>1163</v>
      </c>
      <c r="C801" s="601" t="s">
        <v>1164</v>
      </c>
      <c r="D801" s="601" t="s">
        <v>1424</v>
      </c>
      <c r="E801" s="601" t="s">
        <v>3699</v>
      </c>
      <c r="F801" s="637">
        <v>44695</v>
      </c>
      <c r="G801" s="602">
        <v>1500</v>
      </c>
      <c r="H801" s="602">
        <v>128250</v>
      </c>
      <c r="I801" s="601" t="s">
        <v>20</v>
      </c>
      <c r="J801" s="601" t="s">
        <v>1174</v>
      </c>
      <c r="K801" s="601" t="s">
        <v>662</v>
      </c>
      <c r="L801" s="601" t="s">
        <v>3700</v>
      </c>
      <c r="M801" s="601" t="s">
        <v>3699</v>
      </c>
      <c r="N801" s="601" t="s">
        <v>290</v>
      </c>
      <c r="O801" s="601" t="s">
        <v>741</v>
      </c>
      <c r="P801" s="601" t="s">
        <v>290</v>
      </c>
      <c r="Q801" s="601" t="s">
        <v>290</v>
      </c>
      <c r="R801" s="601" t="s">
        <v>1168</v>
      </c>
      <c r="S801" s="637"/>
      <c r="T801" s="601" t="s">
        <v>290</v>
      </c>
      <c r="U801" s="637">
        <v>44695</v>
      </c>
      <c r="V801" s="601" t="s">
        <v>741</v>
      </c>
    </row>
    <row r="802" spans="1:22" ht="14.5">
      <c r="A802" s="601" t="s">
        <v>1162</v>
      </c>
      <c r="B802" s="601" t="s">
        <v>1163</v>
      </c>
      <c r="C802" s="601" t="s">
        <v>1164</v>
      </c>
      <c r="D802" s="601" t="s">
        <v>1424</v>
      </c>
      <c r="E802" s="601" t="s">
        <v>3701</v>
      </c>
      <c r="F802" s="637">
        <v>44695</v>
      </c>
      <c r="G802" s="602">
        <v>1290</v>
      </c>
      <c r="H802" s="602">
        <v>110295</v>
      </c>
      <c r="I802" s="601" t="s">
        <v>20</v>
      </c>
      <c r="J802" s="601" t="s">
        <v>1174</v>
      </c>
      <c r="K802" s="601" t="s">
        <v>662</v>
      </c>
      <c r="L802" s="601" t="s">
        <v>3702</v>
      </c>
      <c r="M802" s="601" t="s">
        <v>3701</v>
      </c>
      <c r="N802" s="601" t="s">
        <v>290</v>
      </c>
      <c r="O802" s="601" t="s">
        <v>741</v>
      </c>
      <c r="P802" s="601" t="s">
        <v>290</v>
      </c>
      <c r="Q802" s="601" t="s">
        <v>290</v>
      </c>
      <c r="R802" s="601" t="s">
        <v>1168</v>
      </c>
      <c r="S802" s="637"/>
      <c r="T802" s="601" t="s">
        <v>290</v>
      </c>
      <c r="U802" s="637">
        <v>44695</v>
      </c>
      <c r="V802" s="601" t="s">
        <v>741</v>
      </c>
    </row>
    <row r="803" spans="1:22" ht="14.5">
      <c r="A803" s="601" t="s">
        <v>1162</v>
      </c>
      <c r="B803" s="601" t="s">
        <v>1163</v>
      </c>
      <c r="C803" s="601" t="s">
        <v>1164</v>
      </c>
      <c r="D803" s="601" t="s">
        <v>1424</v>
      </c>
      <c r="E803" s="601" t="s">
        <v>3703</v>
      </c>
      <c r="F803" s="637">
        <v>44695</v>
      </c>
      <c r="G803" s="602">
        <v>69</v>
      </c>
      <c r="H803" s="602">
        <v>5899.5</v>
      </c>
      <c r="I803" s="601" t="s">
        <v>20</v>
      </c>
      <c r="J803" s="601" t="s">
        <v>1174</v>
      </c>
      <c r="K803" s="601" t="s">
        <v>662</v>
      </c>
      <c r="L803" s="601" t="s">
        <v>3704</v>
      </c>
      <c r="M803" s="601" t="s">
        <v>3703</v>
      </c>
      <c r="N803" s="601" t="s">
        <v>290</v>
      </c>
      <c r="O803" s="601" t="s">
        <v>741</v>
      </c>
      <c r="P803" s="601" t="s">
        <v>290</v>
      </c>
      <c r="Q803" s="601" t="s">
        <v>290</v>
      </c>
      <c r="R803" s="601" t="s">
        <v>1168</v>
      </c>
      <c r="S803" s="637"/>
      <c r="T803" s="601" t="s">
        <v>290</v>
      </c>
      <c r="U803" s="637">
        <v>44695</v>
      </c>
      <c r="V803" s="601" t="s">
        <v>741</v>
      </c>
    </row>
    <row r="804" spans="1:22" ht="14.5">
      <c r="A804" s="601" t="s">
        <v>1162</v>
      </c>
      <c r="B804" s="601" t="s">
        <v>1163</v>
      </c>
      <c r="C804" s="601" t="s">
        <v>1164</v>
      </c>
      <c r="D804" s="601" t="s">
        <v>1424</v>
      </c>
      <c r="E804" s="601" t="s">
        <v>3705</v>
      </c>
      <c r="F804" s="637">
        <v>44695</v>
      </c>
      <c r="G804" s="602">
        <v>137</v>
      </c>
      <c r="H804" s="602">
        <v>11713.5</v>
      </c>
      <c r="I804" s="601" t="s">
        <v>20</v>
      </c>
      <c r="J804" s="601" t="s">
        <v>1174</v>
      </c>
      <c r="K804" s="601" t="s">
        <v>662</v>
      </c>
      <c r="L804" s="601" t="s">
        <v>3706</v>
      </c>
      <c r="M804" s="601" t="s">
        <v>3705</v>
      </c>
      <c r="N804" s="601" t="s">
        <v>290</v>
      </c>
      <c r="O804" s="601" t="s">
        <v>741</v>
      </c>
      <c r="P804" s="601" t="s">
        <v>290</v>
      </c>
      <c r="Q804" s="601" t="s">
        <v>290</v>
      </c>
      <c r="R804" s="601" t="s">
        <v>1168</v>
      </c>
      <c r="S804" s="637"/>
      <c r="T804" s="601" t="s">
        <v>290</v>
      </c>
      <c r="U804" s="637">
        <v>44695</v>
      </c>
      <c r="V804" s="601" t="s">
        <v>741</v>
      </c>
    </row>
    <row r="805" spans="1:22" ht="14.5">
      <c r="A805" s="601" t="s">
        <v>1162</v>
      </c>
      <c r="B805" s="601" t="s">
        <v>1163</v>
      </c>
      <c r="C805" s="601" t="s">
        <v>1164</v>
      </c>
      <c r="D805" s="601" t="s">
        <v>1424</v>
      </c>
      <c r="E805" s="601" t="s">
        <v>3707</v>
      </c>
      <c r="F805" s="637">
        <v>44695</v>
      </c>
      <c r="G805" s="602">
        <v>3</v>
      </c>
      <c r="H805" s="602">
        <v>256.5</v>
      </c>
      <c r="I805" s="601" t="s">
        <v>20</v>
      </c>
      <c r="J805" s="601" t="s">
        <v>1174</v>
      </c>
      <c r="K805" s="601" t="s">
        <v>662</v>
      </c>
      <c r="L805" s="601" t="s">
        <v>3708</v>
      </c>
      <c r="M805" s="601" t="s">
        <v>3707</v>
      </c>
      <c r="N805" s="601" t="s">
        <v>290</v>
      </c>
      <c r="O805" s="601" t="s">
        <v>741</v>
      </c>
      <c r="P805" s="601" t="s">
        <v>290</v>
      </c>
      <c r="Q805" s="601" t="s">
        <v>290</v>
      </c>
      <c r="R805" s="601" t="s">
        <v>1168</v>
      </c>
      <c r="S805" s="637"/>
      <c r="T805" s="601" t="s">
        <v>290</v>
      </c>
      <c r="U805" s="637">
        <v>44695</v>
      </c>
      <c r="V805" s="601" t="s">
        <v>741</v>
      </c>
    </row>
    <row r="806" spans="1:22" ht="14.5">
      <c r="A806" s="601" t="s">
        <v>1162</v>
      </c>
      <c r="B806" s="601" t="s">
        <v>1163</v>
      </c>
      <c r="C806" s="601" t="s">
        <v>1164</v>
      </c>
      <c r="D806" s="601" t="s">
        <v>1424</v>
      </c>
      <c r="E806" s="601" t="s">
        <v>3709</v>
      </c>
      <c r="F806" s="637">
        <v>44695</v>
      </c>
      <c r="G806" s="602">
        <v>32</v>
      </c>
      <c r="H806" s="602">
        <v>2736</v>
      </c>
      <c r="I806" s="601" t="s">
        <v>20</v>
      </c>
      <c r="J806" s="601" t="s">
        <v>1174</v>
      </c>
      <c r="K806" s="601" t="s">
        <v>662</v>
      </c>
      <c r="L806" s="601" t="s">
        <v>3710</v>
      </c>
      <c r="M806" s="601" t="s">
        <v>3709</v>
      </c>
      <c r="N806" s="601" t="s">
        <v>290</v>
      </c>
      <c r="O806" s="601" t="s">
        <v>741</v>
      </c>
      <c r="P806" s="601" t="s">
        <v>290</v>
      </c>
      <c r="Q806" s="601" t="s">
        <v>290</v>
      </c>
      <c r="R806" s="601" t="s">
        <v>1168</v>
      </c>
      <c r="S806" s="637"/>
      <c r="T806" s="601" t="s">
        <v>290</v>
      </c>
      <c r="U806" s="637">
        <v>44695</v>
      </c>
      <c r="V806" s="601" t="s">
        <v>741</v>
      </c>
    </row>
    <row r="807" spans="1:22" ht="14.5">
      <c r="A807" s="601" t="s">
        <v>1162</v>
      </c>
      <c r="B807" s="601" t="s">
        <v>1163</v>
      </c>
      <c r="C807" s="601" t="s">
        <v>1164</v>
      </c>
      <c r="D807" s="601" t="s">
        <v>1424</v>
      </c>
      <c r="E807" s="601" t="s">
        <v>3711</v>
      </c>
      <c r="F807" s="637">
        <v>44695</v>
      </c>
      <c r="G807" s="602">
        <v>35</v>
      </c>
      <c r="H807" s="602">
        <v>2992.5</v>
      </c>
      <c r="I807" s="601" t="s">
        <v>20</v>
      </c>
      <c r="J807" s="601" t="s">
        <v>1174</v>
      </c>
      <c r="K807" s="601" t="s">
        <v>662</v>
      </c>
      <c r="L807" s="601" t="s">
        <v>3712</v>
      </c>
      <c r="M807" s="601" t="s">
        <v>3711</v>
      </c>
      <c r="N807" s="601" t="s">
        <v>290</v>
      </c>
      <c r="O807" s="601" t="s">
        <v>741</v>
      </c>
      <c r="P807" s="601" t="s">
        <v>290</v>
      </c>
      <c r="Q807" s="601" t="s">
        <v>290</v>
      </c>
      <c r="R807" s="601" t="s">
        <v>1168</v>
      </c>
      <c r="S807" s="637"/>
      <c r="T807" s="601" t="s">
        <v>290</v>
      </c>
      <c r="U807" s="637">
        <v>44695</v>
      </c>
      <c r="V807" s="601" t="s">
        <v>741</v>
      </c>
    </row>
    <row r="808" spans="1:22" ht="14.5">
      <c r="A808" s="601" t="s">
        <v>1162</v>
      </c>
      <c r="B808" s="601" t="s">
        <v>1163</v>
      </c>
      <c r="C808" s="601" t="s">
        <v>1164</v>
      </c>
      <c r="D808" s="601" t="s">
        <v>1424</v>
      </c>
      <c r="E808" s="601" t="s">
        <v>3713</v>
      </c>
      <c r="F808" s="637">
        <v>44695</v>
      </c>
      <c r="G808" s="602">
        <v>3</v>
      </c>
      <c r="H808" s="602">
        <v>256.5</v>
      </c>
      <c r="I808" s="601" t="s">
        <v>20</v>
      </c>
      <c r="J808" s="601" t="s">
        <v>1174</v>
      </c>
      <c r="K808" s="601" t="s">
        <v>662</v>
      </c>
      <c r="L808" s="601" t="s">
        <v>3714</v>
      </c>
      <c r="M808" s="601" t="s">
        <v>3713</v>
      </c>
      <c r="N808" s="601" t="s">
        <v>290</v>
      </c>
      <c r="O808" s="601" t="s">
        <v>741</v>
      </c>
      <c r="P808" s="601" t="s">
        <v>290</v>
      </c>
      <c r="Q808" s="601" t="s">
        <v>290</v>
      </c>
      <c r="R808" s="601" t="s">
        <v>1168</v>
      </c>
      <c r="S808" s="637"/>
      <c r="T808" s="601" t="s">
        <v>290</v>
      </c>
      <c r="U808" s="637">
        <v>44695</v>
      </c>
      <c r="V808" s="601" t="s">
        <v>741</v>
      </c>
    </row>
    <row r="809" spans="1:22" ht="14.5">
      <c r="A809" s="601" t="s">
        <v>1162</v>
      </c>
      <c r="B809" s="601" t="s">
        <v>1163</v>
      </c>
      <c r="C809" s="601" t="s">
        <v>1164</v>
      </c>
      <c r="D809" s="601" t="s">
        <v>1424</v>
      </c>
      <c r="E809" s="601" t="s">
        <v>3715</v>
      </c>
      <c r="F809" s="637">
        <v>44695</v>
      </c>
      <c r="G809" s="602">
        <v>64</v>
      </c>
      <c r="H809" s="602">
        <v>5472</v>
      </c>
      <c r="I809" s="601" t="s">
        <v>20</v>
      </c>
      <c r="J809" s="601" t="s">
        <v>1174</v>
      </c>
      <c r="K809" s="601" t="s">
        <v>662</v>
      </c>
      <c r="L809" s="601" t="s">
        <v>3716</v>
      </c>
      <c r="M809" s="601" t="s">
        <v>3715</v>
      </c>
      <c r="N809" s="601" t="s">
        <v>290</v>
      </c>
      <c r="O809" s="601" t="s">
        <v>741</v>
      </c>
      <c r="P809" s="601" t="s">
        <v>290</v>
      </c>
      <c r="Q809" s="601" t="s">
        <v>290</v>
      </c>
      <c r="R809" s="601" t="s">
        <v>1168</v>
      </c>
      <c r="S809" s="637"/>
      <c r="T809" s="601" t="s">
        <v>290</v>
      </c>
      <c r="U809" s="637">
        <v>44695</v>
      </c>
      <c r="V809" s="601" t="s">
        <v>741</v>
      </c>
    </row>
    <row r="810" spans="1:22" ht="14.5">
      <c r="A810" s="601" t="s">
        <v>1162</v>
      </c>
      <c r="B810" s="601" t="s">
        <v>1163</v>
      </c>
      <c r="C810" s="601" t="s">
        <v>1164</v>
      </c>
      <c r="D810" s="601" t="s">
        <v>1424</v>
      </c>
      <c r="E810" s="601" t="s">
        <v>3717</v>
      </c>
      <c r="F810" s="637">
        <v>44695</v>
      </c>
      <c r="G810" s="602">
        <v>32</v>
      </c>
      <c r="H810" s="602">
        <v>2736</v>
      </c>
      <c r="I810" s="601" t="s">
        <v>20</v>
      </c>
      <c r="J810" s="601" t="s">
        <v>1174</v>
      </c>
      <c r="K810" s="601" t="s">
        <v>662</v>
      </c>
      <c r="L810" s="601" t="s">
        <v>3718</v>
      </c>
      <c r="M810" s="601" t="s">
        <v>3717</v>
      </c>
      <c r="N810" s="601" t="s">
        <v>290</v>
      </c>
      <c r="O810" s="601" t="s">
        <v>741</v>
      </c>
      <c r="P810" s="601" t="s">
        <v>290</v>
      </c>
      <c r="Q810" s="601" t="s">
        <v>290</v>
      </c>
      <c r="R810" s="601" t="s">
        <v>1168</v>
      </c>
      <c r="S810" s="637"/>
      <c r="T810" s="601" t="s">
        <v>290</v>
      </c>
      <c r="U810" s="637">
        <v>44695</v>
      </c>
      <c r="V810" s="601" t="s">
        <v>741</v>
      </c>
    </row>
    <row r="811" spans="1:22" ht="14.5">
      <c r="A811" s="601" t="s">
        <v>1162</v>
      </c>
      <c r="B811" s="601" t="s">
        <v>1163</v>
      </c>
      <c r="C811" s="601" t="s">
        <v>1164</v>
      </c>
      <c r="D811" s="601" t="s">
        <v>1424</v>
      </c>
      <c r="E811" s="601" t="s">
        <v>3719</v>
      </c>
      <c r="F811" s="637">
        <v>44695</v>
      </c>
      <c r="G811" s="602">
        <v>3</v>
      </c>
      <c r="H811" s="602">
        <v>256.5</v>
      </c>
      <c r="I811" s="601" t="s">
        <v>20</v>
      </c>
      <c r="J811" s="601" t="s">
        <v>1174</v>
      </c>
      <c r="K811" s="601" t="s">
        <v>662</v>
      </c>
      <c r="L811" s="601" t="s">
        <v>3720</v>
      </c>
      <c r="M811" s="601" t="s">
        <v>3719</v>
      </c>
      <c r="N811" s="601" t="s">
        <v>290</v>
      </c>
      <c r="O811" s="601" t="s">
        <v>741</v>
      </c>
      <c r="P811" s="601" t="s">
        <v>290</v>
      </c>
      <c r="Q811" s="601" t="s">
        <v>290</v>
      </c>
      <c r="R811" s="601" t="s">
        <v>1168</v>
      </c>
      <c r="S811" s="637"/>
      <c r="T811" s="601" t="s">
        <v>290</v>
      </c>
      <c r="U811" s="637">
        <v>44695</v>
      </c>
      <c r="V811" s="601" t="s">
        <v>741</v>
      </c>
    </row>
    <row r="812" spans="1:22" ht="14.5">
      <c r="A812" s="601" t="s">
        <v>1162</v>
      </c>
      <c r="B812" s="601" t="s">
        <v>1163</v>
      </c>
      <c r="C812" s="601" t="s">
        <v>1164</v>
      </c>
      <c r="D812" s="601" t="s">
        <v>1424</v>
      </c>
      <c r="E812" s="601" t="s">
        <v>3721</v>
      </c>
      <c r="F812" s="637">
        <v>44697</v>
      </c>
      <c r="G812" s="602">
        <v>15</v>
      </c>
      <c r="H812" s="602">
        <v>1282.5</v>
      </c>
      <c r="I812" s="601" t="s">
        <v>20</v>
      </c>
      <c r="J812" s="601" t="s">
        <v>1174</v>
      </c>
      <c r="K812" s="601" t="s">
        <v>662</v>
      </c>
      <c r="L812" s="601" t="s">
        <v>3722</v>
      </c>
      <c r="M812" s="601" t="s">
        <v>3721</v>
      </c>
      <c r="N812" s="601" t="s">
        <v>290</v>
      </c>
      <c r="O812" s="601" t="s">
        <v>741</v>
      </c>
      <c r="P812" s="601" t="s">
        <v>290</v>
      </c>
      <c r="Q812" s="601" t="s">
        <v>290</v>
      </c>
      <c r="R812" s="601" t="s">
        <v>1168</v>
      </c>
      <c r="S812" s="637"/>
      <c r="T812" s="601" t="s">
        <v>290</v>
      </c>
      <c r="U812" s="637">
        <v>44697</v>
      </c>
      <c r="V812" s="601" t="s">
        <v>741</v>
      </c>
    </row>
    <row r="813" spans="1:22" ht="14.5">
      <c r="A813" s="601" t="s">
        <v>1162</v>
      </c>
      <c r="B813" s="601" t="s">
        <v>1163</v>
      </c>
      <c r="C813" s="601" t="s">
        <v>1164</v>
      </c>
      <c r="D813" s="601" t="s">
        <v>1424</v>
      </c>
      <c r="E813" s="601" t="s">
        <v>3723</v>
      </c>
      <c r="F813" s="637">
        <v>44697</v>
      </c>
      <c r="G813" s="602">
        <v>127</v>
      </c>
      <c r="H813" s="602">
        <v>10858.5</v>
      </c>
      <c r="I813" s="601" t="s">
        <v>20</v>
      </c>
      <c r="J813" s="601" t="s">
        <v>1174</v>
      </c>
      <c r="K813" s="601" t="s">
        <v>662</v>
      </c>
      <c r="L813" s="601" t="s">
        <v>3724</v>
      </c>
      <c r="M813" s="601" t="s">
        <v>3723</v>
      </c>
      <c r="N813" s="601" t="s">
        <v>290</v>
      </c>
      <c r="O813" s="601" t="s">
        <v>741</v>
      </c>
      <c r="P813" s="601" t="s">
        <v>290</v>
      </c>
      <c r="Q813" s="601" t="s">
        <v>290</v>
      </c>
      <c r="R813" s="601" t="s">
        <v>1168</v>
      </c>
      <c r="S813" s="637"/>
      <c r="T813" s="601" t="s">
        <v>290</v>
      </c>
      <c r="U813" s="637">
        <v>44697</v>
      </c>
      <c r="V813" s="601" t="s">
        <v>741</v>
      </c>
    </row>
    <row r="814" spans="1:22" ht="14.5">
      <c r="A814" s="601" t="s">
        <v>1162</v>
      </c>
      <c r="B814" s="601" t="s">
        <v>1163</v>
      </c>
      <c r="C814" s="601" t="s">
        <v>1164</v>
      </c>
      <c r="D814" s="601" t="s">
        <v>1424</v>
      </c>
      <c r="E814" s="601" t="s">
        <v>3725</v>
      </c>
      <c r="F814" s="637">
        <v>44697</v>
      </c>
      <c r="G814" s="602">
        <v>112</v>
      </c>
      <c r="H814" s="602">
        <v>9576</v>
      </c>
      <c r="I814" s="601" t="s">
        <v>20</v>
      </c>
      <c r="J814" s="601" t="s">
        <v>1174</v>
      </c>
      <c r="K814" s="601" t="s">
        <v>662</v>
      </c>
      <c r="L814" s="601" t="s">
        <v>3726</v>
      </c>
      <c r="M814" s="601" t="s">
        <v>3725</v>
      </c>
      <c r="N814" s="601" t="s">
        <v>290</v>
      </c>
      <c r="O814" s="601" t="s">
        <v>741</v>
      </c>
      <c r="P814" s="601" t="s">
        <v>290</v>
      </c>
      <c r="Q814" s="601" t="s">
        <v>290</v>
      </c>
      <c r="R814" s="601" t="s">
        <v>1168</v>
      </c>
      <c r="S814" s="637"/>
      <c r="T814" s="601" t="s">
        <v>290</v>
      </c>
      <c r="U814" s="637">
        <v>44697</v>
      </c>
      <c r="V814" s="601" t="s">
        <v>741</v>
      </c>
    </row>
    <row r="815" spans="1:22" ht="14.5">
      <c r="A815" s="601" t="s">
        <v>1162</v>
      </c>
      <c r="B815" s="601" t="s">
        <v>1163</v>
      </c>
      <c r="C815" s="601" t="s">
        <v>1164</v>
      </c>
      <c r="D815" s="601" t="s">
        <v>1424</v>
      </c>
      <c r="E815" s="601" t="s">
        <v>3727</v>
      </c>
      <c r="F815" s="637">
        <v>44697</v>
      </c>
      <c r="G815" s="602">
        <v>15</v>
      </c>
      <c r="H815" s="602">
        <v>1282.5</v>
      </c>
      <c r="I815" s="601" t="s">
        <v>20</v>
      </c>
      <c r="J815" s="601" t="s">
        <v>1174</v>
      </c>
      <c r="K815" s="601" t="s">
        <v>662</v>
      </c>
      <c r="L815" s="601" t="s">
        <v>3728</v>
      </c>
      <c r="M815" s="601" t="s">
        <v>3727</v>
      </c>
      <c r="N815" s="601" t="s">
        <v>290</v>
      </c>
      <c r="O815" s="601" t="s">
        <v>741</v>
      </c>
      <c r="P815" s="601" t="s">
        <v>290</v>
      </c>
      <c r="Q815" s="601" t="s">
        <v>290</v>
      </c>
      <c r="R815" s="601" t="s">
        <v>1168</v>
      </c>
      <c r="S815" s="637"/>
      <c r="T815" s="601" t="s">
        <v>290</v>
      </c>
      <c r="U815" s="637">
        <v>44697</v>
      </c>
      <c r="V815" s="601" t="s">
        <v>741</v>
      </c>
    </row>
    <row r="816" spans="1:22" ht="14.5">
      <c r="A816" s="601" t="s">
        <v>1162</v>
      </c>
      <c r="B816" s="601" t="s">
        <v>1163</v>
      </c>
      <c r="C816" s="601" t="s">
        <v>1164</v>
      </c>
      <c r="D816" s="601" t="s">
        <v>1424</v>
      </c>
      <c r="E816" s="601" t="s">
        <v>3729</v>
      </c>
      <c r="F816" s="637">
        <v>44697</v>
      </c>
      <c r="G816" s="602">
        <v>224</v>
      </c>
      <c r="H816" s="602">
        <v>19152</v>
      </c>
      <c r="I816" s="601" t="s">
        <v>20</v>
      </c>
      <c r="J816" s="601" t="s">
        <v>1174</v>
      </c>
      <c r="K816" s="601" t="s">
        <v>662</v>
      </c>
      <c r="L816" s="601" t="s">
        <v>3730</v>
      </c>
      <c r="M816" s="601" t="s">
        <v>3729</v>
      </c>
      <c r="N816" s="601" t="s">
        <v>290</v>
      </c>
      <c r="O816" s="601" t="s">
        <v>741</v>
      </c>
      <c r="P816" s="601" t="s">
        <v>290</v>
      </c>
      <c r="Q816" s="601" t="s">
        <v>290</v>
      </c>
      <c r="R816" s="601" t="s">
        <v>1168</v>
      </c>
      <c r="S816" s="637"/>
      <c r="T816" s="601" t="s">
        <v>290</v>
      </c>
      <c r="U816" s="637">
        <v>44697</v>
      </c>
      <c r="V816" s="601" t="s">
        <v>741</v>
      </c>
    </row>
    <row r="817" spans="1:22" ht="14.5">
      <c r="A817" s="601" t="s">
        <v>1162</v>
      </c>
      <c r="B817" s="601" t="s">
        <v>1163</v>
      </c>
      <c r="C817" s="601" t="s">
        <v>1164</v>
      </c>
      <c r="D817" s="601" t="s">
        <v>1424</v>
      </c>
      <c r="E817" s="601" t="s">
        <v>3731</v>
      </c>
      <c r="F817" s="637">
        <v>44697</v>
      </c>
      <c r="G817" s="602">
        <v>112</v>
      </c>
      <c r="H817" s="602">
        <v>9576</v>
      </c>
      <c r="I817" s="601" t="s">
        <v>20</v>
      </c>
      <c r="J817" s="601" t="s">
        <v>1174</v>
      </c>
      <c r="K817" s="601" t="s">
        <v>662</v>
      </c>
      <c r="L817" s="601" t="s">
        <v>3732</v>
      </c>
      <c r="M817" s="601" t="s">
        <v>3731</v>
      </c>
      <c r="N817" s="601" t="s">
        <v>290</v>
      </c>
      <c r="O817" s="601" t="s">
        <v>741</v>
      </c>
      <c r="P817" s="601" t="s">
        <v>290</v>
      </c>
      <c r="Q817" s="601" t="s">
        <v>290</v>
      </c>
      <c r="R817" s="601" t="s">
        <v>1168</v>
      </c>
      <c r="S817" s="637"/>
      <c r="T817" s="601" t="s">
        <v>290</v>
      </c>
      <c r="U817" s="637">
        <v>44697</v>
      </c>
      <c r="V817" s="601" t="s">
        <v>741</v>
      </c>
    </row>
    <row r="818" spans="1:22" ht="14.5">
      <c r="A818" s="601" t="s">
        <v>1162</v>
      </c>
      <c r="B818" s="601" t="s">
        <v>1163</v>
      </c>
      <c r="C818" s="601" t="s">
        <v>1164</v>
      </c>
      <c r="D818" s="601" t="s">
        <v>1424</v>
      </c>
      <c r="E818" s="601" t="s">
        <v>3733</v>
      </c>
      <c r="F818" s="637">
        <v>44697</v>
      </c>
      <c r="G818" s="602">
        <v>15</v>
      </c>
      <c r="H818" s="602">
        <v>1282.5</v>
      </c>
      <c r="I818" s="601" t="s">
        <v>20</v>
      </c>
      <c r="J818" s="601" t="s">
        <v>1174</v>
      </c>
      <c r="K818" s="601" t="s">
        <v>662</v>
      </c>
      <c r="L818" s="601" t="s">
        <v>3734</v>
      </c>
      <c r="M818" s="601" t="s">
        <v>3733</v>
      </c>
      <c r="N818" s="601" t="s">
        <v>290</v>
      </c>
      <c r="O818" s="601" t="s">
        <v>741</v>
      </c>
      <c r="P818" s="601" t="s">
        <v>290</v>
      </c>
      <c r="Q818" s="601" t="s">
        <v>290</v>
      </c>
      <c r="R818" s="601" t="s">
        <v>1168</v>
      </c>
      <c r="S818" s="637"/>
      <c r="T818" s="601" t="s">
        <v>290</v>
      </c>
      <c r="U818" s="637">
        <v>44697</v>
      </c>
      <c r="V818" s="601" t="s">
        <v>741</v>
      </c>
    </row>
    <row r="819" spans="1:22" ht="14.5">
      <c r="A819" s="601" t="s">
        <v>1162</v>
      </c>
      <c r="B819" s="601" t="s">
        <v>1163</v>
      </c>
      <c r="C819" s="601" t="s">
        <v>1164</v>
      </c>
      <c r="D819" s="601" t="s">
        <v>1424</v>
      </c>
      <c r="E819" s="601" t="s">
        <v>1165</v>
      </c>
      <c r="F819" s="637">
        <v>43583</v>
      </c>
      <c r="G819" s="602">
        <v>38.5</v>
      </c>
      <c r="H819" s="602">
        <v>3207.05</v>
      </c>
      <c r="I819" s="601" t="s">
        <v>20</v>
      </c>
      <c r="J819" s="601" t="s">
        <v>1166</v>
      </c>
      <c r="K819" s="601" t="s">
        <v>662</v>
      </c>
      <c r="L819" s="601" t="s">
        <v>1167</v>
      </c>
      <c r="M819" s="601" t="s">
        <v>1165</v>
      </c>
      <c r="N819" s="601" t="s">
        <v>290</v>
      </c>
      <c r="O819" s="601" t="s">
        <v>741</v>
      </c>
      <c r="P819" s="601" t="s">
        <v>290</v>
      </c>
      <c r="Q819" s="601" t="s">
        <v>290</v>
      </c>
      <c r="R819" s="601" t="s">
        <v>1168</v>
      </c>
      <c r="S819" s="637"/>
      <c r="T819" s="601" t="s">
        <v>290</v>
      </c>
      <c r="U819" s="637">
        <v>43583</v>
      </c>
      <c r="V819" s="601" t="s">
        <v>741</v>
      </c>
    </row>
    <row r="820" spans="1:22" ht="14.5">
      <c r="A820" s="601" t="s">
        <v>1162</v>
      </c>
      <c r="B820" s="601" t="s">
        <v>1163</v>
      </c>
      <c r="C820" s="601" t="s">
        <v>1164</v>
      </c>
      <c r="D820" s="601" t="s">
        <v>1424</v>
      </c>
      <c r="E820" s="601" t="s">
        <v>1169</v>
      </c>
      <c r="F820" s="637">
        <v>43583</v>
      </c>
      <c r="G820" s="602">
        <v>16.5</v>
      </c>
      <c r="H820" s="602">
        <v>1374.45</v>
      </c>
      <c r="I820" s="601" t="s">
        <v>20</v>
      </c>
      <c r="J820" s="601" t="s">
        <v>1166</v>
      </c>
      <c r="K820" s="601" t="s">
        <v>662</v>
      </c>
      <c r="L820" s="601" t="s">
        <v>1170</v>
      </c>
      <c r="M820" s="601" t="s">
        <v>1169</v>
      </c>
      <c r="N820" s="601" t="s">
        <v>290</v>
      </c>
      <c r="O820" s="601" t="s">
        <v>741</v>
      </c>
      <c r="P820" s="601" t="s">
        <v>290</v>
      </c>
      <c r="Q820" s="601" t="s">
        <v>290</v>
      </c>
      <c r="R820" s="601" t="s">
        <v>1168</v>
      </c>
      <c r="S820" s="637"/>
      <c r="T820" s="601" t="s">
        <v>290</v>
      </c>
      <c r="U820" s="637">
        <v>43583</v>
      </c>
      <c r="V820" s="601" t="s">
        <v>741</v>
      </c>
    </row>
    <row r="821" spans="1:22" ht="14.5">
      <c r="A821" s="601" t="s">
        <v>1162</v>
      </c>
      <c r="B821" s="601" t="s">
        <v>1163</v>
      </c>
      <c r="C821" s="601" t="s">
        <v>1164</v>
      </c>
      <c r="D821" s="601" t="s">
        <v>1424</v>
      </c>
      <c r="E821" s="601" t="s">
        <v>1172</v>
      </c>
      <c r="F821" s="637">
        <v>43730</v>
      </c>
      <c r="G821" s="602">
        <v>6.2</v>
      </c>
      <c r="H821" s="602">
        <v>517.70000000000005</v>
      </c>
      <c r="I821" s="601" t="s">
        <v>20</v>
      </c>
      <c r="J821" s="601" t="s">
        <v>1166</v>
      </c>
      <c r="K821" s="601" t="s">
        <v>662</v>
      </c>
      <c r="L821" s="601" t="s">
        <v>1173</v>
      </c>
      <c r="M821" s="601" t="s">
        <v>1172</v>
      </c>
      <c r="N821" s="601" t="s">
        <v>290</v>
      </c>
      <c r="O821" s="601" t="s">
        <v>741</v>
      </c>
      <c r="P821" s="601" t="s">
        <v>290</v>
      </c>
      <c r="Q821" s="601" t="s">
        <v>290</v>
      </c>
      <c r="R821" s="601" t="s">
        <v>1168</v>
      </c>
      <c r="S821" s="637"/>
      <c r="T821" s="601" t="s">
        <v>290</v>
      </c>
      <c r="U821" s="637">
        <v>43730</v>
      </c>
      <c r="V821" s="601" t="s">
        <v>741</v>
      </c>
    </row>
    <row r="822" spans="1:22" ht="14.5">
      <c r="A822" s="601" t="s">
        <v>1188</v>
      </c>
      <c r="B822" s="601" t="s">
        <v>693</v>
      </c>
      <c r="C822" s="601" t="s">
        <v>690</v>
      </c>
      <c r="D822" s="601" t="s">
        <v>1428</v>
      </c>
      <c r="E822" s="601" t="s">
        <v>1199</v>
      </c>
      <c r="F822" s="637">
        <v>42641</v>
      </c>
      <c r="G822" s="602">
        <v>-268.89999999999998</v>
      </c>
      <c r="H822" s="602">
        <v>-21160</v>
      </c>
      <c r="I822" s="601" t="s">
        <v>271</v>
      </c>
      <c r="J822" s="601" t="s">
        <v>1200</v>
      </c>
      <c r="K822" s="601" t="s">
        <v>1197</v>
      </c>
      <c r="L822" s="601" t="s">
        <v>290</v>
      </c>
      <c r="M822" s="601" t="s">
        <v>1195</v>
      </c>
      <c r="N822" s="601" t="s">
        <v>1197</v>
      </c>
      <c r="O822" s="601" t="s">
        <v>290</v>
      </c>
      <c r="P822" s="601" t="s">
        <v>1176</v>
      </c>
      <c r="Q822" s="601" t="s">
        <v>290</v>
      </c>
      <c r="R822" s="601" t="s">
        <v>1168</v>
      </c>
      <c r="S822" s="637"/>
      <c r="T822" s="601" t="s">
        <v>290</v>
      </c>
      <c r="U822" s="637">
        <v>42641</v>
      </c>
      <c r="V822" s="601" t="s">
        <v>290</v>
      </c>
    </row>
    <row r="823" spans="1:22" ht="14.5">
      <c r="A823" s="601" t="s">
        <v>1162</v>
      </c>
      <c r="B823" s="601" t="s">
        <v>1163</v>
      </c>
      <c r="C823" s="601" t="s">
        <v>1164</v>
      </c>
      <c r="D823" s="601" t="s">
        <v>1424</v>
      </c>
      <c r="E823" s="601" t="s">
        <v>3735</v>
      </c>
      <c r="F823" s="637">
        <v>44725</v>
      </c>
      <c r="G823" s="602">
        <v>7309.5</v>
      </c>
      <c r="H823" s="602">
        <v>644332.43000000005</v>
      </c>
      <c r="I823" s="601" t="s">
        <v>20</v>
      </c>
      <c r="J823" s="601" t="s">
        <v>3736</v>
      </c>
      <c r="K823" s="601" t="s">
        <v>662</v>
      </c>
      <c r="L823" s="601" t="s">
        <v>3737</v>
      </c>
      <c r="M823" s="601" t="s">
        <v>3735</v>
      </c>
      <c r="N823" s="601" t="s">
        <v>290</v>
      </c>
      <c r="O823" s="601" t="s">
        <v>741</v>
      </c>
      <c r="P823" s="601" t="s">
        <v>290</v>
      </c>
      <c r="Q823" s="601" t="s">
        <v>290</v>
      </c>
      <c r="R823" s="601" t="s">
        <v>1168</v>
      </c>
      <c r="S823" s="637"/>
      <c r="T823" s="601" t="s">
        <v>290</v>
      </c>
      <c r="U823" s="637">
        <v>44725</v>
      </c>
      <c r="V823" s="601" t="s">
        <v>741</v>
      </c>
    </row>
    <row r="824" spans="1:22" ht="14.5">
      <c r="A824" s="601" t="s">
        <v>1188</v>
      </c>
      <c r="B824" s="601" t="s">
        <v>693</v>
      </c>
      <c r="C824" s="601" t="s">
        <v>690</v>
      </c>
      <c r="D824" s="601" t="s">
        <v>1364</v>
      </c>
      <c r="E824" s="601" t="s">
        <v>1201</v>
      </c>
      <c r="F824" s="637">
        <v>43278</v>
      </c>
      <c r="G824" s="602">
        <v>48327.96</v>
      </c>
      <c r="H824" s="602">
        <v>4045050</v>
      </c>
      <c r="I824" s="601" t="s">
        <v>271</v>
      </c>
      <c r="J824" s="601" t="s">
        <v>1202</v>
      </c>
      <c r="K824" s="601" t="s">
        <v>664</v>
      </c>
      <c r="L824" s="601" t="s">
        <v>1203</v>
      </c>
      <c r="M824" s="601" t="s">
        <v>1429</v>
      </c>
      <c r="N824" s="601" t="s">
        <v>664</v>
      </c>
      <c r="O824" s="601" t="s">
        <v>290</v>
      </c>
      <c r="P824" s="601" t="s">
        <v>665</v>
      </c>
      <c r="Q824" s="601" t="s">
        <v>290</v>
      </c>
      <c r="R824" s="601" t="s">
        <v>1168</v>
      </c>
      <c r="S824" s="637"/>
      <c r="T824" s="601" t="s">
        <v>290</v>
      </c>
      <c r="U824" s="637">
        <v>43278</v>
      </c>
      <c r="V824" s="601" t="s">
        <v>290</v>
      </c>
    </row>
    <row r="825" spans="1:22" ht="14.5">
      <c r="A825" s="601" t="s">
        <v>1188</v>
      </c>
      <c r="B825" s="601" t="s">
        <v>693</v>
      </c>
      <c r="C825" s="601" t="s">
        <v>676</v>
      </c>
      <c r="D825" s="601" t="s">
        <v>1364</v>
      </c>
      <c r="E825" s="601" t="s">
        <v>1430</v>
      </c>
      <c r="F825" s="637">
        <v>44012</v>
      </c>
      <c r="G825" s="602">
        <v>2964.44</v>
      </c>
      <c r="H825" s="602">
        <v>250000</v>
      </c>
      <c r="I825" s="601" t="s">
        <v>20</v>
      </c>
      <c r="J825" s="601" t="s">
        <v>1431</v>
      </c>
      <c r="K825" s="601" t="s">
        <v>664</v>
      </c>
      <c r="L825" s="601" t="s">
        <v>1432</v>
      </c>
      <c r="M825" s="601" t="s">
        <v>1430</v>
      </c>
      <c r="N825" s="601" t="s">
        <v>664</v>
      </c>
      <c r="O825" s="601" t="s">
        <v>290</v>
      </c>
      <c r="P825" s="601" t="s">
        <v>665</v>
      </c>
      <c r="Q825" s="601" t="s">
        <v>290</v>
      </c>
      <c r="R825" s="601" t="s">
        <v>1177</v>
      </c>
      <c r="S825" s="637"/>
      <c r="T825" s="601" t="s">
        <v>290</v>
      </c>
      <c r="U825" s="637">
        <v>44012</v>
      </c>
      <c r="V825" s="601" t="s">
        <v>290</v>
      </c>
    </row>
    <row r="826" spans="1:22" ht="14.5">
      <c r="A826" s="601" t="s">
        <v>1236</v>
      </c>
      <c r="B826" s="601" t="s">
        <v>1163</v>
      </c>
      <c r="C826" s="601" t="s">
        <v>594</v>
      </c>
      <c r="D826" s="601" t="s">
        <v>1378</v>
      </c>
      <c r="E826" s="601" t="s">
        <v>3738</v>
      </c>
      <c r="F826" s="637">
        <v>44742</v>
      </c>
      <c r="G826" s="602">
        <v>-219.78</v>
      </c>
      <c r="H826" s="602">
        <v>-19373.61</v>
      </c>
      <c r="I826" s="601" t="s">
        <v>20</v>
      </c>
      <c r="J826" s="601" t="s">
        <v>3739</v>
      </c>
      <c r="K826" s="601" t="s">
        <v>659</v>
      </c>
      <c r="L826" s="601" t="s">
        <v>3740</v>
      </c>
      <c r="M826" s="601" t="s">
        <v>3738</v>
      </c>
      <c r="N826" s="601" t="s">
        <v>677</v>
      </c>
      <c r="O826" s="601" t="s">
        <v>290</v>
      </c>
      <c r="P826" s="601" t="s">
        <v>660</v>
      </c>
      <c r="Q826" s="601" t="s">
        <v>290</v>
      </c>
      <c r="R826" s="601" t="s">
        <v>1168</v>
      </c>
      <c r="S826" s="637"/>
      <c r="T826" s="601" t="s">
        <v>290</v>
      </c>
      <c r="U826" s="637">
        <v>44742</v>
      </c>
      <c r="V826" s="601" t="s">
        <v>677</v>
      </c>
    </row>
    <row r="827" spans="1:22" ht="14.5">
      <c r="A827" s="601" t="s">
        <v>1236</v>
      </c>
      <c r="B827" s="601" t="s">
        <v>1163</v>
      </c>
      <c r="C827" s="601" t="s">
        <v>594</v>
      </c>
      <c r="D827" s="601" t="s">
        <v>1378</v>
      </c>
      <c r="E827" s="601" t="s">
        <v>3741</v>
      </c>
      <c r="F827" s="637">
        <v>44734</v>
      </c>
      <c r="G827" s="602">
        <v>-872.37</v>
      </c>
      <c r="H827" s="602">
        <v>-76899.42</v>
      </c>
      <c r="I827" s="601" t="s">
        <v>20</v>
      </c>
      <c r="J827" s="601" t="s">
        <v>2348</v>
      </c>
      <c r="K827" s="601" t="s">
        <v>659</v>
      </c>
      <c r="L827" s="601" t="s">
        <v>3742</v>
      </c>
      <c r="M827" s="601" t="s">
        <v>3741</v>
      </c>
      <c r="N827" s="601" t="s">
        <v>677</v>
      </c>
      <c r="O827" s="601" t="s">
        <v>290</v>
      </c>
      <c r="P827" s="601" t="s">
        <v>660</v>
      </c>
      <c r="Q827" s="601" t="s">
        <v>290</v>
      </c>
      <c r="R827" s="601" t="s">
        <v>1168</v>
      </c>
      <c r="S827" s="637"/>
      <c r="T827" s="601" t="s">
        <v>290</v>
      </c>
      <c r="U827" s="637">
        <v>44734</v>
      </c>
      <c r="V827" s="601" t="s">
        <v>677</v>
      </c>
    </row>
    <row r="828" spans="1:22" ht="14.5">
      <c r="A828" s="601" t="s">
        <v>1236</v>
      </c>
      <c r="B828" s="601" t="s">
        <v>1163</v>
      </c>
      <c r="C828" s="601" t="s">
        <v>594</v>
      </c>
      <c r="D828" s="601" t="s">
        <v>1378</v>
      </c>
      <c r="E828" s="601" t="s">
        <v>3743</v>
      </c>
      <c r="F828" s="637">
        <v>44739</v>
      </c>
      <c r="G828" s="602">
        <v>-32.4</v>
      </c>
      <c r="H828" s="602">
        <v>-2856.06</v>
      </c>
      <c r="I828" s="601" t="s">
        <v>20</v>
      </c>
      <c r="J828" s="601" t="s">
        <v>2348</v>
      </c>
      <c r="K828" s="601" t="s">
        <v>659</v>
      </c>
      <c r="L828" s="601" t="s">
        <v>3744</v>
      </c>
      <c r="M828" s="601" t="s">
        <v>3743</v>
      </c>
      <c r="N828" s="601" t="s">
        <v>677</v>
      </c>
      <c r="O828" s="601" t="s">
        <v>290</v>
      </c>
      <c r="P828" s="601" t="s">
        <v>660</v>
      </c>
      <c r="Q828" s="601" t="s">
        <v>290</v>
      </c>
      <c r="R828" s="601" t="s">
        <v>1168</v>
      </c>
      <c r="S828" s="637"/>
      <c r="T828" s="601" t="s">
        <v>290</v>
      </c>
      <c r="U828" s="637">
        <v>44739</v>
      </c>
      <c r="V828" s="601" t="s">
        <v>677</v>
      </c>
    </row>
    <row r="829" spans="1:22" ht="14.5">
      <c r="A829" s="601" t="s">
        <v>1236</v>
      </c>
      <c r="B829" s="601" t="s">
        <v>1163</v>
      </c>
      <c r="C829" s="601" t="s">
        <v>594</v>
      </c>
      <c r="D829" s="601" t="s">
        <v>1378</v>
      </c>
      <c r="E829" s="601" t="s">
        <v>3745</v>
      </c>
      <c r="F829" s="637">
        <v>44739</v>
      </c>
      <c r="G829" s="602">
        <v>-328</v>
      </c>
      <c r="H829" s="602">
        <v>-28913.200000000001</v>
      </c>
      <c r="I829" s="601" t="s">
        <v>20</v>
      </c>
      <c r="J829" s="601" t="s">
        <v>2349</v>
      </c>
      <c r="K829" s="601" t="s">
        <v>659</v>
      </c>
      <c r="L829" s="601" t="s">
        <v>3746</v>
      </c>
      <c r="M829" s="601" t="s">
        <v>3745</v>
      </c>
      <c r="N829" s="601" t="s">
        <v>677</v>
      </c>
      <c r="O829" s="601" t="s">
        <v>290</v>
      </c>
      <c r="P829" s="601" t="s">
        <v>660</v>
      </c>
      <c r="Q829" s="601" t="s">
        <v>290</v>
      </c>
      <c r="R829" s="601" t="s">
        <v>1168</v>
      </c>
      <c r="S829" s="637"/>
      <c r="T829" s="601" t="s">
        <v>290</v>
      </c>
      <c r="U829" s="637">
        <v>44739</v>
      </c>
      <c r="V829" s="601" t="s">
        <v>677</v>
      </c>
    </row>
    <row r="830" spans="1:22" ht="14.5">
      <c r="A830" s="601" t="s">
        <v>1236</v>
      </c>
      <c r="B830" s="601" t="s">
        <v>1163</v>
      </c>
      <c r="C830" s="601" t="s">
        <v>594</v>
      </c>
      <c r="D830" s="601" t="s">
        <v>1378</v>
      </c>
      <c r="E830" s="601" t="s">
        <v>3747</v>
      </c>
      <c r="F830" s="637">
        <v>44707</v>
      </c>
      <c r="G830" s="602">
        <v>-10599.71</v>
      </c>
      <c r="H830" s="602">
        <v>-906275.21</v>
      </c>
      <c r="I830" s="601" t="s">
        <v>20</v>
      </c>
      <c r="J830" s="601" t="s">
        <v>3748</v>
      </c>
      <c r="K830" s="601" t="s">
        <v>659</v>
      </c>
      <c r="L830" s="601" t="s">
        <v>3749</v>
      </c>
      <c r="M830" s="601" t="s">
        <v>3747</v>
      </c>
      <c r="N830" s="601" t="s">
        <v>677</v>
      </c>
      <c r="O830" s="601" t="s">
        <v>290</v>
      </c>
      <c r="P830" s="601" t="s">
        <v>660</v>
      </c>
      <c r="Q830" s="601" t="s">
        <v>290</v>
      </c>
      <c r="R830" s="601" t="s">
        <v>1168</v>
      </c>
      <c r="S830" s="637"/>
      <c r="T830" s="601" t="s">
        <v>290</v>
      </c>
      <c r="U830" s="637">
        <v>44707</v>
      </c>
      <c r="V830" s="601" t="s">
        <v>677</v>
      </c>
    </row>
    <row r="831" spans="1:22" ht="14.5">
      <c r="A831" s="601" t="s">
        <v>1236</v>
      </c>
      <c r="B831" s="601" t="s">
        <v>1163</v>
      </c>
      <c r="C831" s="601" t="s">
        <v>594</v>
      </c>
      <c r="D831" s="601" t="s">
        <v>1378</v>
      </c>
      <c r="E831" s="601" t="s">
        <v>3750</v>
      </c>
      <c r="F831" s="637">
        <v>44719</v>
      </c>
      <c r="G831" s="602">
        <v>-3017.73</v>
      </c>
      <c r="H831" s="602">
        <v>-266012.90000000002</v>
      </c>
      <c r="I831" s="601" t="s">
        <v>20</v>
      </c>
      <c r="J831" s="601" t="s">
        <v>3748</v>
      </c>
      <c r="K831" s="601" t="s">
        <v>659</v>
      </c>
      <c r="L831" s="601" t="s">
        <v>3751</v>
      </c>
      <c r="M831" s="601" t="s">
        <v>3750</v>
      </c>
      <c r="N831" s="601" t="s">
        <v>677</v>
      </c>
      <c r="O831" s="601" t="s">
        <v>290</v>
      </c>
      <c r="P831" s="601" t="s">
        <v>660</v>
      </c>
      <c r="Q831" s="601" t="s">
        <v>290</v>
      </c>
      <c r="R831" s="601" t="s">
        <v>1168</v>
      </c>
      <c r="S831" s="637"/>
      <c r="T831" s="601" t="s">
        <v>290</v>
      </c>
      <c r="U831" s="637">
        <v>44719</v>
      </c>
      <c r="V831" s="601" t="s">
        <v>677</v>
      </c>
    </row>
    <row r="832" spans="1:22" ht="14.5">
      <c r="A832" s="601" t="s">
        <v>1236</v>
      </c>
      <c r="B832" s="601" t="s">
        <v>1163</v>
      </c>
      <c r="C832" s="601" t="s">
        <v>594</v>
      </c>
      <c r="D832" s="601" t="s">
        <v>1378</v>
      </c>
      <c r="E832" s="601" t="s">
        <v>3752</v>
      </c>
      <c r="F832" s="637">
        <v>44734</v>
      </c>
      <c r="G832" s="602">
        <v>-1513.45</v>
      </c>
      <c r="H832" s="602">
        <v>-133410.62</v>
      </c>
      <c r="I832" s="601" t="s">
        <v>20</v>
      </c>
      <c r="J832" s="601" t="s">
        <v>3753</v>
      </c>
      <c r="K832" s="601" t="s">
        <v>659</v>
      </c>
      <c r="L832" s="601" t="s">
        <v>3754</v>
      </c>
      <c r="M832" s="601" t="s">
        <v>3752</v>
      </c>
      <c r="N832" s="601" t="s">
        <v>677</v>
      </c>
      <c r="O832" s="601" t="s">
        <v>290</v>
      </c>
      <c r="P832" s="601" t="s">
        <v>660</v>
      </c>
      <c r="Q832" s="601" t="s">
        <v>290</v>
      </c>
      <c r="R832" s="601" t="s">
        <v>1168</v>
      </c>
      <c r="S832" s="637"/>
      <c r="T832" s="601" t="s">
        <v>290</v>
      </c>
      <c r="U832" s="637">
        <v>44734</v>
      </c>
      <c r="V832" s="601" t="s">
        <v>677</v>
      </c>
    </row>
    <row r="833" spans="1:22" ht="14.5">
      <c r="A833" s="601" t="s">
        <v>1236</v>
      </c>
      <c r="B833" s="601" t="s">
        <v>1163</v>
      </c>
      <c r="C833" s="601" t="s">
        <v>594</v>
      </c>
      <c r="D833" s="601" t="s">
        <v>1378</v>
      </c>
      <c r="E833" s="601" t="s">
        <v>3755</v>
      </c>
      <c r="F833" s="637">
        <v>44734</v>
      </c>
      <c r="G833" s="602">
        <v>-883.8</v>
      </c>
      <c r="H833" s="602">
        <v>-77906.97</v>
      </c>
      <c r="I833" s="601" t="s">
        <v>20</v>
      </c>
      <c r="J833" s="601" t="s">
        <v>3753</v>
      </c>
      <c r="K833" s="601" t="s">
        <v>659</v>
      </c>
      <c r="L833" s="601" t="s">
        <v>3756</v>
      </c>
      <c r="M833" s="601" t="s">
        <v>3755</v>
      </c>
      <c r="N833" s="601" t="s">
        <v>677</v>
      </c>
      <c r="O833" s="601" t="s">
        <v>290</v>
      </c>
      <c r="P833" s="601" t="s">
        <v>660</v>
      </c>
      <c r="Q833" s="601" t="s">
        <v>290</v>
      </c>
      <c r="R833" s="601" t="s">
        <v>1168</v>
      </c>
      <c r="S833" s="637"/>
      <c r="T833" s="601" t="s">
        <v>290</v>
      </c>
      <c r="U833" s="637">
        <v>44734</v>
      </c>
      <c r="V833" s="601" t="s">
        <v>677</v>
      </c>
    </row>
    <row r="834" spans="1:22" ht="14.5">
      <c r="A834" s="601" t="s">
        <v>1236</v>
      </c>
      <c r="B834" s="601" t="s">
        <v>1163</v>
      </c>
      <c r="C834" s="601" t="s">
        <v>594</v>
      </c>
      <c r="D834" s="601" t="s">
        <v>1378</v>
      </c>
      <c r="E834" s="601" t="s">
        <v>3757</v>
      </c>
      <c r="F834" s="637">
        <v>44735</v>
      </c>
      <c r="G834" s="602">
        <v>-589.20000000000005</v>
      </c>
      <c r="H834" s="602">
        <v>-51937.98</v>
      </c>
      <c r="I834" s="601" t="s">
        <v>20</v>
      </c>
      <c r="J834" s="601" t="s">
        <v>3753</v>
      </c>
      <c r="K834" s="601" t="s">
        <v>659</v>
      </c>
      <c r="L834" s="601" t="s">
        <v>3758</v>
      </c>
      <c r="M834" s="601" t="s">
        <v>3757</v>
      </c>
      <c r="N834" s="601" t="s">
        <v>677</v>
      </c>
      <c r="O834" s="601" t="s">
        <v>290</v>
      </c>
      <c r="P834" s="601" t="s">
        <v>660</v>
      </c>
      <c r="Q834" s="601" t="s">
        <v>290</v>
      </c>
      <c r="R834" s="601" t="s">
        <v>1168</v>
      </c>
      <c r="S834" s="637"/>
      <c r="T834" s="601" t="s">
        <v>290</v>
      </c>
      <c r="U834" s="637">
        <v>44735</v>
      </c>
      <c r="V834" s="601" t="s">
        <v>677</v>
      </c>
    </row>
    <row r="835" spans="1:22" ht="14.5">
      <c r="A835" s="601" t="s">
        <v>1236</v>
      </c>
      <c r="B835" s="601" t="s">
        <v>1163</v>
      </c>
      <c r="C835" s="601" t="s">
        <v>594</v>
      </c>
      <c r="D835" s="601" t="s">
        <v>1378</v>
      </c>
      <c r="E835" s="601" t="s">
        <v>3759</v>
      </c>
      <c r="F835" s="637">
        <v>44719</v>
      </c>
      <c r="G835" s="602">
        <v>-818.29</v>
      </c>
      <c r="H835" s="602">
        <v>-72132.259999999995</v>
      </c>
      <c r="I835" s="601" t="s">
        <v>20</v>
      </c>
      <c r="J835" s="601" t="s">
        <v>2350</v>
      </c>
      <c r="K835" s="601" t="s">
        <v>659</v>
      </c>
      <c r="L835" s="601" t="s">
        <v>3760</v>
      </c>
      <c r="M835" s="601" t="s">
        <v>3759</v>
      </c>
      <c r="N835" s="601" t="s">
        <v>677</v>
      </c>
      <c r="O835" s="601" t="s">
        <v>290</v>
      </c>
      <c r="P835" s="601" t="s">
        <v>660</v>
      </c>
      <c r="Q835" s="601" t="s">
        <v>290</v>
      </c>
      <c r="R835" s="601" t="s">
        <v>1168</v>
      </c>
      <c r="S835" s="637"/>
      <c r="T835" s="601" t="s">
        <v>290</v>
      </c>
      <c r="U835" s="637">
        <v>44719</v>
      </c>
      <c r="V835" s="601" t="s">
        <v>677</v>
      </c>
    </row>
    <row r="836" spans="1:22" ht="14.5">
      <c r="A836" s="601" t="s">
        <v>1236</v>
      </c>
      <c r="B836" s="601" t="s">
        <v>1163</v>
      </c>
      <c r="C836" s="601" t="s">
        <v>594</v>
      </c>
      <c r="D836" s="601" t="s">
        <v>1378</v>
      </c>
      <c r="E836" s="601" t="s">
        <v>3761</v>
      </c>
      <c r="F836" s="637">
        <v>44734</v>
      </c>
      <c r="G836" s="602">
        <v>-1473.75</v>
      </c>
      <c r="H836" s="602">
        <v>-129911.06</v>
      </c>
      <c r="I836" s="601" t="s">
        <v>20</v>
      </c>
      <c r="J836" s="601" t="s">
        <v>2350</v>
      </c>
      <c r="K836" s="601" t="s">
        <v>659</v>
      </c>
      <c r="L836" s="601" t="s">
        <v>3762</v>
      </c>
      <c r="M836" s="601" t="s">
        <v>3761</v>
      </c>
      <c r="N836" s="601" t="s">
        <v>677</v>
      </c>
      <c r="O836" s="601" t="s">
        <v>290</v>
      </c>
      <c r="P836" s="601" t="s">
        <v>660</v>
      </c>
      <c r="Q836" s="601" t="s">
        <v>290</v>
      </c>
      <c r="R836" s="601" t="s">
        <v>1168</v>
      </c>
      <c r="S836" s="637"/>
      <c r="T836" s="601" t="s">
        <v>290</v>
      </c>
      <c r="U836" s="637">
        <v>44734</v>
      </c>
      <c r="V836" s="601" t="s">
        <v>677</v>
      </c>
    </row>
    <row r="837" spans="1:22" ht="14.5">
      <c r="A837" s="601" t="s">
        <v>1236</v>
      </c>
      <c r="B837" s="601" t="s">
        <v>1163</v>
      </c>
      <c r="C837" s="601" t="s">
        <v>594</v>
      </c>
      <c r="D837" s="601" t="s">
        <v>1378</v>
      </c>
      <c r="E837" s="601" t="s">
        <v>3763</v>
      </c>
      <c r="F837" s="637">
        <v>44719</v>
      </c>
      <c r="G837" s="602">
        <v>-1940.14</v>
      </c>
      <c r="H837" s="602">
        <v>-171023.34</v>
      </c>
      <c r="I837" s="601" t="s">
        <v>20</v>
      </c>
      <c r="J837" s="601" t="s">
        <v>3764</v>
      </c>
      <c r="K837" s="601" t="s">
        <v>659</v>
      </c>
      <c r="L837" s="601" t="s">
        <v>3765</v>
      </c>
      <c r="M837" s="601" t="s">
        <v>3763</v>
      </c>
      <c r="N837" s="601" t="s">
        <v>677</v>
      </c>
      <c r="O837" s="601" t="s">
        <v>290</v>
      </c>
      <c r="P837" s="601" t="s">
        <v>660</v>
      </c>
      <c r="Q837" s="601" t="s">
        <v>290</v>
      </c>
      <c r="R837" s="601" t="s">
        <v>1168</v>
      </c>
      <c r="S837" s="637"/>
      <c r="T837" s="601" t="s">
        <v>290</v>
      </c>
      <c r="U837" s="637">
        <v>44719</v>
      </c>
      <c r="V837" s="601" t="s">
        <v>677</v>
      </c>
    </row>
    <row r="838" spans="1:22" ht="14.5">
      <c r="A838" s="601" t="s">
        <v>1236</v>
      </c>
      <c r="B838" s="601" t="s">
        <v>1163</v>
      </c>
      <c r="C838" s="601" t="s">
        <v>594</v>
      </c>
      <c r="D838" s="601" t="s">
        <v>1378</v>
      </c>
      <c r="E838" s="601" t="s">
        <v>3766</v>
      </c>
      <c r="F838" s="637">
        <v>44733</v>
      </c>
      <c r="G838" s="602">
        <v>-20395.2</v>
      </c>
      <c r="H838" s="602">
        <v>-1797836.88</v>
      </c>
      <c r="I838" s="601" t="s">
        <v>20</v>
      </c>
      <c r="J838" s="601" t="s">
        <v>3764</v>
      </c>
      <c r="K838" s="601" t="s">
        <v>659</v>
      </c>
      <c r="L838" s="601" t="s">
        <v>3767</v>
      </c>
      <c r="M838" s="601" t="s">
        <v>3766</v>
      </c>
      <c r="N838" s="601" t="s">
        <v>677</v>
      </c>
      <c r="O838" s="601" t="s">
        <v>290</v>
      </c>
      <c r="P838" s="601" t="s">
        <v>660</v>
      </c>
      <c r="Q838" s="601" t="s">
        <v>290</v>
      </c>
      <c r="R838" s="601" t="s">
        <v>1168</v>
      </c>
      <c r="S838" s="637"/>
      <c r="T838" s="601" t="s">
        <v>290</v>
      </c>
      <c r="U838" s="637">
        <v>44733</v>
      </c>
      <c r="V838" s="601" t="s">
        <v>677</v>
      </c>
    </row>
    <row r="839" spans="1:22" ht="14.5">
      <c r="A839" s="601" t="s">
        <v>1236</v>
      </c>
      <c r="B839" s="601" t="s">
        <v>1163</v>
      </c>
      <c r="C839" s="601" t="s">
        <v>594</v>
      </c>
      <c r="D839" s="601" t="s">
        <v>1378</v>
      </c>
      <c r="E839" s="601" t="s">
        <v>3768</v>
      </c>
      <c r="F839" s="637">
        <v>44719</v>
      </c>
      <c r="G839" s="602">
        <v>-3721.2</v>
      </c>
      <c r="H839" s="602">
        <v>-328023.78000000003</v>
      </c>
      <c r="I839" s="601" t="s">
        <v>20</v>
      </c>
      <c r="J839" s="601" t="s">
        <v>3769</v>
      </c>
      <c r="K839" s="601" t="s">
        <v>659</v>
      </c>
      <c r="L839" s="601" t="s">
        <v>3770</v>
      </c>
      <c r="M839" s="601" t="s">
        <v>3768</v>
      </c>
      <c r="N839" s="601" t="s">
        <v>677</v>
      </c>
      <c r="O839" s="601" t="s">
        <v>290</v>
      </c>
      <c r="P839" s="601" t="s">
        <v>660</v>
      </c>
      <c r="Q839" s="601" t="s">
        <v>290</v>
      </c>
      <c r="R839" s="601" t="s">
        <v>1168</v>
      </c>
      <c r="S839" s="637"/>
      <c r="T839" s="601" t="s">
        <v>290</v>
      </c>
      <c r="U839" s="637">
        <v>44719</v>
      </c>
      <c r="V839" s="601" t="s">
        <v>677</v>
      </c>
    </row>
    <row r="840" spans="1:22" ht="14.5">
      <c r="A840" s="601" t="s">
        <v>1236</v>
      </c>
      <c r="B840" s="601" t="s">
        <v>1163</v>
      </c>
      <c r="C840" s="601" t="s">
        <v>594</v>
      </c>
      <c r="D840" s="601" t="s">
        <v>1378</v>
      </c>
      <c r="E840" s="601" t="s">
        <v>3771</v>
      </c>
      <c r="F840" s="637">
        <v>44733</v>
      </c>
      <c r="G840" s="602">
        <v>-493.75</v>
      </c>
      <c r="H840" s="602">
        <v>-43524.06</v>
      </c>
      <c r="I840" s="601" t="s">
        <v>20</v>
      </c>
      <c r="J840" s="601" t="s">
        <v>3769</v>
      </c>
      <c r="K840" s="601" t="s">
        <v>659</v>
      </c>
      <c r="L840" s="601" t="s">
        <v>3772</v>
      </c>
      <c r="M840" s="601" t="s">
        <v>3771</v>
      </c>
      <c r="N840" s="601" t="s">
        <v>677</v>
      </c>
      <c r="O840" s="601" t="s">
        <v>290</v>
      </c>
      <c r="P840" s="601" t="s">
        <v>660</v>
      </c>
      <c r="Q840" s="601" t="s">
        <v>290</v>
      </c>
      <c r="R840" s="601" t="s">
        <v>1168</v>
      </c>
      <c r="S840" s="637"/>
      <c r="T840" s="601" t="s">
        <v>290</v>
      </c>
      <c r="U840" s="637">
        <v>44733</v>
      </c>
      <c r="V840" s="601" t="s">
        <v>677</v>
      </c>
    </row>
    <row r="841" spans="1:22" ht="14.5">
      <c r="A841" s="601" t="s">
        <v>1236</v>
      </c>
      <c r="B841" s="601" t="s">
        <v>1163</v>
      </c>
      <c r="C841" s="601" t="s">
        <v>594</v>
      </c>
      <c r="D841" s="601" t="s">
        <v>1378</v>
      </c>
      <c r="E841" s="601" t="s">
        <v>3773</v>
      </c>
      <c r="F841" s="637">
        <v>44719</v>
      </c>
      <c r="G841" s="602">
        <v>-5222.78</v>
      </c>
      <c r="H841" s="602">
        <v>-460388.06</v>
      </c>
      <c r="I841" s="601" t="s">
        <v>20</v>
      </c>
      <c r="J841" s="601" t="s">
        <v>3774</v>
      </c>
      <c r="K841" s="601" t="s">
        <v>659</v>
      </c>
      <c r="L841" s="601" t="s">
        <v>3775</v>
      </c>
      <c r="M841" s="601" t="s">
        <v>3773</v>
      </c>
      <c r="N841" s="601" t="s">
        <v>677</v>
      </c>
      <c r="O841" s="601" t="s">
        <v>290</v>
      </c>
      <c r="P841" s="601" t="s">
        <v>660</v>
      </c>
      <c r="Q841" s="601" t="s">
        <v>290</v>
      </c>
      <c r="R841" s="601" t="s">
        <v>1168</v>
      </c>
      <c r="S841" s="637"/>
      <c r="T841" s="601" t="s">
        <v>290</v>
      </c>
      <c r="U841" s="637">
        <v>44719</v>
      </c>
      <c r="V841" s="601" t="s">
        <v>677</v>
      </c>
    </row>
    <row r="842" spans="1:22" ht="14.5">
      <c r="A842" s="601" t="s">
        <v>1236</v>
      </c>
      <c r="B842" s="601" t="s">
        <v>1163</v>
      </c>
      <c r="C842" s="601" t="s">
        <v>594</v>
      </c>
      <c r="D842" s="601" t="s">
        <v>1378</v>
      </c>
      <c r="E842" s="601" t="s">
        <v>3776</v>
      </c>
      <c r="F842" s="637">
        <v>44724</v>
      </c>
      <c r="G842" s="602">
        <v>-7414.47</v>
      </c>
      <c r="H842" s="602">
        <v>-653585.53</v>
      </c>
      <c r="I842" s="601" t="s">
        <v>20</v>
      </c>
      <c r="J842" s="601" t="s">
        <v>3774</v>
      </c>
      <c r="K842" s="601" t="s">
        <v>659</v>
      </c>
      <c r="L842" s="601" t="s">
        <v>3777</v>
      </c>
      <c r="M842" s="601" t="s">
        <v>3776</v>
      </c>
      <c r="N842" s="601" t="s">
        <v>677</v>
      </c>
      <c r="O842" s="601" t="s">
        <v>290</v>
      </c>
      <c r="P842" s="601" t="s">
        <v>660</v>
      </c>
      <c r="Q842" s="601" t="s">
        <v>290</v>
      </c>
      <c r="R842" s="601" t="s">
        <v>1168</v>
      </c>
      <c r="S842" s="637"/>
      <c r="T842" s="601" t="s">
        <v>290</v>
      </c>
      <c r="U842" s="637">
        <v>44724</v>
      </c>
      <c r="V842" s="601" t="s">
        <v>677</v>
      </c>
    </row>
    <row r="843" spans="1:22" ht="14.5">
      <c r="A843" s="601" t="s">
        <v>1236</v>
      </c>
      <c r="B843" s="601" t="s">
        <v>1163</v>
      </c>
      <c r="C843" s="601" t="s">
        <v>594</v>
      </c>
      <c r="D843" s="601" t="s">
        <v>1378</v>
      </c>
      <c r="E843" s="601" t="s">
        <v>3778</v>
      </c>
      <c r="F843" s="637">
        <v>44739</v>
      </c>
      <c r="G843" s="602">
        <v>-313.23</v>
      </c>
      <c r="H843" s="602">
        <v>-27611.22</v>
      </c>
      <c r="I843" s="601" t="s">
        <v>20</v>
      </c>
      <c r="J843" s="601" t="s">
        <v>3774</v>
      </c>
      <c r="K843" s="601" t="s">
        <v>659</v>
      </c>
      <c r="L843" s="601" t="s">
        <v>3779</v>
      </c>
      <c r="M843" s="601" t="s">
        <v>3778</v>
      </c>
      <c r="N843" s="601" t="s">
        <v>677</v>
      </c>
      <c r="O843" s="601" t="s">
        <v>290</v>
      </c>
      <c r="P843" s="601" t="s">
        <v>660</v>
      </c>
      <c r="Q843" s="601" t="s">
        <v>290</v>
      </c>
      <c r="R843" s="601" t="s">
        <v>1168</v>
      </c>
      <c r="S843" s="637"/>
      <c r="T843" s="601" t="s">
        <v>290</v>
      </c>
      <c r="U843" s="637">
        <v>44739</v>
      </c>
      <c r="V843" s="601" t="s">
        <v>677</v>
      </c>
    </row>
    <row r="844" spans="1:22" ht="14.5">
      <c r="A844" s="601" t="s">
        <v>1236</v>
      </c>
      <c r="B844" s="601" t="s">
        <v>1163</v>
      </c>
      <c r="C844" s="601" t="s">
        <v>594</v>
      </c>
      <c r="D844" s="601" t="s">
        <v>1378</v>
      </c>
      <c r="E844" s="601" t="s">
        <v>3780</v>
      </c>
      <c r="F844" s="637">
        <v>44741</v>
      </c>
      <c r="G844" s="602">
        <v>-53.5</v>
      </c>
      <c r="H844" s="602">
        <v>-4716.03</v>
      </c>
      <c r="I844" s="601" t="s">
        <v>20</v>
      </c>
      <c r="J844" s="601" t="s">
        <v>3781</v>
      </c>
      <c r="K844" s="601" t="s">
        <v>659</v>
      </c>
      <c r="L844" s="601" t="s">
        <v>3782</v>
      </c>
      <c r="M844" s="601" t="s">
        <v>3780</v>
      </c>
      <c r="N844" s="601" t="s">
        <v>677</v>
      </c>
      <c r="O844" s="601" t="s">
        <v>290</v>
      </c>
      <c r="P844" s="601" t="s">
        <v>660</v>
      </c>
      <c r="Q844" s="601" t="s">
        <v>290</v>
      </c>
      <c r="R844" s="601" t="s">
        <v>1168</v>
      </c>
      <c r="S844" s="637"/>
      <c r="T844" s="601" t="s">
        <v>290</v>
      </c>
      <c r="U844" s="637">
        <v>44741</v>
      </c>
      <c r="V844" s="601" t="s">
        <v>677</v>
      </c>
    </row>
    <row r="845" spans="1:22" ht="14.5">
      <c r="A845" s="603" t="s">
        <v>290</v>
      </c>
      <c r="B845" s="603" t="s">
        <v>290</v>
      </c>
      <c r="C845" s="603" t="s">
        <v>290</v>
      </c>
      <c r="D845" s="603" t="s">
        <v>290</v>
      </c>
      <c r="E845" s="603" t="s">
        <v>290</v>
      </c>
      <c r="F845" s="638"/>
      <c r="G845" s="604">
        <v>-17788656.620000001</v>
      </c>
      <c r="H845" s="604">
        <v>-1669451076.97</v>
      </c>
      <c r="I845" s="603" t="s">
        <v>290</v>
      </c>
      <c r="J845" s="603" t="s">
        <v>290</v>
      </c>
      <c r="K845" s="603" t="s">
        <v>290</v>
      </c>
      <c r="L845" s="603" t="s">
        <v>290</v>
      </c>
      <c r="M845" s="603" t="s">
        <v>290</v>
      </c>
      <c r="N845" s="603" t="s">
        <v>290</v>
      </c>
      <c r="O845" s="603" t="s">
        <v>290</v>
      </c>
      <c r="P845" s="603" t="s">
        <v>290</v>
      </c>
      <c r="Q845" s="603" t="s">
        <v>290</v>
      </c>
      <c r="R845" s="603" t="s">
        <v>290</v>
      </c>
      <c r="S845" s="638"/>
      <c r="T845" s="603" t="s">
        <v>290</v>
      </c>
      <c r="U845" s="638"/>
      <c r="V845" s="603" t="s">
        <v>290</v>
      </c>
    </row>
  </sheetData>
  <autoFilter ref="A2:V845" xr:uid="{00000000-0009-0000-0000-00000A000000}"/>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pageSetUpPr fitToPage="1"/>
  </sheetPr>
  <dimension ref="B2:L75"/>
  <sheetViews>
    <sheetView workbookViewId="0">
      <pane xSplit="3" ySplit="3" topLeftCell="D16" activePane="bottomRight" state="frozen"/>
      <selection activeCell="H544" sqref="H544"/>
      <selection pane="topRight" activeCell="H544" sqref="H544"/>
      <selection pane="bottomLeft" activeCell="H544" sqref="H544"/>
      <selection pane="bottomRight" activeCell="F31" sqref="F31"/>
    </sheetView>
  </sheetViews>
  <sheetFormatPr defaultRowHeight="12.5"/>
  <cols>
    <col min="1" max="1" width="3.26953125" style="558" customWidth="1"/>
    <col min="2" max="2" width="9.26953125" style="558"/>
    <col min="3" max="3" width="31" style="558" bestFit="1" customWidth="1"/>
    <col min="4" max="4" width="10.7265625" style="558" bestFit="1" customWidth="1"/>
    <col min="5" max="5" width="20.1796875" style="562" customWidth="1"/>
    <col min="6" max="6" width="14.26953125" style="558" customWidth="1"/>
    <col min="7" max="7" width="33.453125" style="558" bestFit="1" customWidth="1"/>
    <col min="8" max="8" width="13.54296875" style="558" bestFit="1" customWidth="1"/>
    <col min="9" max="9" width="12" style="558" bestFit="1" customWidth="1"/>
    <col min="10" max="10" width="15" style="558" bestFit="1" customWidth="1"/>
    <col min="11" max="11" width="14.26953125" style="558" bestFit="1" customWidth="1"/>
    <col min="12" max="12" width="11.7265625" style="558" bestFit="1" customWidth="1"/>
    <col min="13" max="256" width="9.26953125" style="558"/>
    <col min="257" max="257" width="3.26953125" style="558" customWidth="1"/>
    <col min="258" max="258" width="9.26953125" style="558"/>
    <col min="259" max="259" width="31" style="558" bestFit="1" customWidth="1"/>
    <col min="260" max="260" width="10.7265625" style="558" bestFit="1" customWidth="1"/>
    <col min="261" max="261" width="16.26953125" style="558" bestFit="1" customWidth="1"/>
    <col min="262" max="262" width="14.26953125" style="558" customWidth="1"/>
    <col min="263" max="263" width="33.453125" style="558" bestFit="1" customWidth="1"/>
    <col min="264" max="264" width="13.54296875" style="558" bestFit="1" customWidth="1"/>
    <col min="265" max="265" width="12" style="558" bestFit="1" customWidth="1"/>
    <col min="266" max="266" width="15" style="558" bestFit="1" customWidth="1"/>
    <col min="267" max="267" width="14.26953125" style="558" bestFit="1" customWidth="1"/>
    <col min="268" max="268" width="11.7265625" style="558" bestFit="1" customWidth="1"/>
    <col min="269" max="512" width="9.26953125" style="558"/>
    <col min="513" max="513" width="3.26953125" style="558" customWidth="1"/>
    <col min="514" max="514" width="9.26953125" style="558"/>
    <col min="515" max="515" width="31" style="558" bestFit="1" customWidth="1"/>
    <col min="516" max="516" width="10.7265625" style="558" bestFit="1" customWidth="1"/>
    <col min="517" max="517" width="16.26953125" style="558" bestFit="1" customWidth="1"/>
    <col min="518" max="518" width="14.26953125" style="558" customWidth="1"/>
    <col min="519" max="519" width="33.453125" style="558" bestFit="1" customWidth="1"/>
    <col min="520" max="520" width="13.54296875" style="558" bestFit="1" customWidth="1"/>
    <col min="521" max="521" width="12" style="558" bestFit="1" customWidth="1"/>
    <col min="522" max="522" width="15" style="558" bestFit="1" customWidth="1"/>
    <col min="523" max="523" width="14.26953125" style="558" bestFit="1" customWidth="1"/>
    <col min="524" max="524" width="11.7265625" style="558" bestFit="1" customWidth="1"/>
    <col min="525" max="768" width="9.26953125" style="558"/>
    <col min="769" max="769" width="3.26953125" style="558" customWidth="1"/>
    <col min="770" max="770" width="9.26953125" style="558"/>
    <col min="771" max="771" width="31" style="558" bestFit="1" customWidth="1"/>
    <col min="772" max="772" width="10.7265625" style="558" bestFit="1" customWidth="1"/>
    <col min="773" max="773" width="16.26953125" style="558" bestFit="1" customWidth="1"/>
    <col min="774" max="774" width="14.26953125" style="558" customWidth="1"/>
    <col min="775" max="775" width="33.453125" style="558" bestFit="1" customWidth="1"/>
    <col min="776" max="776" width="13.54296875" style="558" bestFit="1" customWidth="1"/>
    <col min="777" max="777" width="12" style="558" bestFit="1" customWidth="1"/>
    <col min="778" max="778" width="15" style="558" bestFit="1" customWidth="1"/>
    <col min="779" max="779" width="14.26953125" style="558" bestFit="1" customWidth="1"/>
    <col min="780" max="780" width="11.7265625" style="558" bestFit="1" customWidth="1"/>
    <col min="781" max="1024" width="9.26953125" style="558"/>
    <col min="1025" max="1025" width="3.26953125" style="558" customWidth="1"/>
    <col min="1026" max="1026" width="9.26953125" style="558"/>
    <col min="1027" max="1027" width="31" style="558" bestFit="1" customWidth="1"/>
    <col min="1028" max="1028" width="10.7265625" style="558" bestFit="1" customWidth="1"/>
    <col min="1029" max="1029" width="16.26953125" style="558" bestFit="1" customWidth="1"/>
    <col min="1030" max="1030" width="14.26953125" style="558" customWidth="1"/>
    <col min="1031" max="1031" width="33.453125" style="558" bestFit="1" customWidth="1"/>
    <col min="1032" max="1032" width="13.54296875" style="558" bestFit="1" customWidth="1"/>
    <col min="1033" max="1033" width="12" style="558" bestFit="1" customWidth="1"/>
    <col min="1034" max="1034" width="15" style="558" bestFit="1" customWidth="1"/>
    <col min="1035" max="1035" width="14.26953125" style="558" bestFit="1" customWidth="1"/>
    <col min="1036" max="1036" width="11.7265625" style="558" bestFit="1" customWidth="1"/>
    <col min="1037" max="1280" width="9.26953125" style="558"/>
    <col min="1281" max="1281" width="3.26953125" style="558" customWidth="1"/>
    <col min="1282" max="1282" width="9.26953125" style="558"/>
    <col min="1283" max="1283" width="31" style="558" bestFit="1" customWidth="1"/>
    <col min="1284" max="1284" width="10.7265625" style="558" bestFit="1" customWidth="1"/>
    <col min="1285" max="1285" width="16.26953125" style="558" bestFit="1" customWidth="1"/>
    <col min="1286" max="1286" width="14.26953125" style="558" customWidth="1"/>
    <col min="1287" max="1287" width="33.453125" style="558" bestFit="1" customWidth="1"/>
    <col min="1288" max="1288" width="13.54296875" style="558" bestFit="1" customWidth="1"/>
    <col min="1289" max="1289" width="12" style="558" bestFit="1" customWidth="1"/>
    <col min="1290" max="1290" width="15" style="558" bestFit="1" customWidth="1"/>
    <col min="1291" max="1291" width="14.26953125" style="558" bestFit="1" customWidth="1"/>
    <col min="1292" max="1292" width="11.7265625" style="558" bestFit="1" customWidth="1"/>
    <col min="1293" max="1536" width="9.26953125" style="558"/>
    <col min="1537" max="1537" width="3.26953125" style="558" customWidth="1"/>
    <col min="1538" max="1538" width="9.26953125" style="558"/>
    <col min="1539" max="1539" width="31" style="558" bestFit="1" customWidth="1"/>
    <col min="1540" max="1540" width="10.7265625" style="558" bestFit="1" customWidth="1"/>
    <col min="1541" max="1541" width="16.26953125" style="558" bestFit="1" customWidth="1"/>
    <col min="1542" max="1542" width="14.26953125" style="558" customWidth="1"/>
    <col min="1543" max="1543" width="33.453125" style="558" bestFit="1" customWidth="1"/>
    <col min="1544" max="1544" width="13.54296875" style="558" bestFit="1" customWidth="1"/>
    <col min="1545" max="1545" width="12" style="558" bestFit="1" customWidth="1"/>
    <col min="1546" max="1546" width="15" style="558" bestFit="1" customWidth="1"/>
    <col min="1547" max="1547" width="14.26953125" style="558" bestFit="1" customWidth="1"/>
    <col min="1548" max="1548" width="11.7265625" style="558" bestFit="1" customWidth="1"/>
    <col min="1549" max="1792" width="9.26953125" style="558"/>
    <col min="1793" max="1793" width="3.26953125" style="558" customWidth="1"/>
    <col min="1794" max="1794" width="9.26953125" style="558"/>
    <col min="1795" max="1795" width="31" style="558" bestFit="1" customWidth="1"/>
    <col min="1796" max="1796" width="10.7265625" style="558" bestFit="1" customWidth="1"/>
    <col min="1797" max="1797" width="16.26953125" style="558" bestFit="1" customWidth="1"/>
    <col min="1798" max="1798" width="14.26953125" style="558" customWidth="1"/>
    <col min="1799" max="1799" width="33.453125" style="558" bestFit="1" customWidth="1"/>
    <col min="1800" max="1800" width="13.54296875" style="558" bestFit="1" customWidth="1"/>
    <col min="1801" max="1801" width="12" style="558" bestFit="1" customWidth="1"/>
    <col min="1802" max="1802" width="15" style="558" bestFit="1" customWidth="1"/>
    <col min="1803" max="1803" width="14.26953125" style="558" bestFit="1" customWidth="1"/>
    <col min="1804" max="1804" width="11.7265625" style="558" bestFit="1" customWidth="1"/>
    <col min="1805" max="2048" width="9.26953125" style="558"/>
    <col min="2049" max="2049" width="3.26953125" style="558" customWidth="1"/>
    <col min="2050" max="2050" width="9.26953125" style="558"/>
    <col min="2051" max="2051" width="31" style="558" bestFit="1" customWidth="1"/>
    <col min="2052" max="2052" width="10.7265625" style="558" bestFit="1" customWidth="1"/>
    <col min="2053" max="2053" width="16.26953125" style="558" bestFit="1" customWidth="1"/>
    <col min="2054" max="2054" width="14.26953125" style="558" customWidth="1"/>
    <col min="2055" max="2055" width="33.453125" style="558" bestFit="1" customWidth="1"/>
    <col min="2056" max="2056" width="13.54296875" style="558" bestFit="1" customWidth="1"/>
    <col min="2057" max="2057" width="12" style="558" bestFit="1" customWidth="1"/>
    <col min="2058" max="2058" width="15" style="558" bestFit="1" customWidth="1"/>
    <col min="2059" max="2059" width="14.26953125" style="558" bestFit="1" customWidth="1"/>
    <col min="2060" max="2060" width="11.7265625" style="558" bestFit="1" customWidth="1"/>
    <col min="2061" max="2304" width="9.26953125" style="558"/>
    <col min="2305" max="2305" width="3.26953125" style="558" customWidth="1"/>
    <col min="2306" max="2306" width="9.26953125" style="558"/>
    <col min="2307" max="2307" width="31" style="558" bestFit="1" customWidth="1"/>
    <col min="2308" max="2308" width="10.7265625" style="558" bestFit="1" customWidth="1"/>
    <col min="2309" max="2309" width="16.26953125" style="558" bestFit="1" customWidth="1"/>
    <col min="2310" max="2310" width="14.26953125" style="558" customWidth="1"/>
    <col min="2311" max="2311" width="33.453125" style="558" bestFit="1" customWidth="1"/>
    <col min="2312" max="2312" width="13.54296875" style="558" bestFit="1" customWidth="1"/>
    <col min="2313" max="2313" width="12" style="558" bestFit="1" customWidth="1"/>
    <col min="2314" max="2314" width="15" style="558" bestFit="1" customWidth="1"/>
    <col min="2315" max="2315" width="14.26953125" style="558" bestFit="1" customWidth="1"/>
    <col min="2316" max="2316" width="11.7265625" style="558" bestFit="1" customWidth="1"/>
    <col min="2317" max="2560" width="9.26953125" style="558"/>
    <col min="2561" max="2561" width="3.26953125" style="558" customWidth="1"/>
    <col min="2562" max="2562" width="9.26953125" style="558"/>
    <col min="2563" max="2563" width="31" style="558" bestFit="1" customWidth="1"/>
    <col min="2564" max="2564" width="10.7265625" style="558" bestFit="1" customWidth="1"/>
    <col min="2565" max="2565" width="16.26953125" style="558" bestFit="1" customWidth="1"/>
    <col min="2566" max="2566" width="14.26953125" style="558" customWidth="1"/>
    <col min="2567" max="2567" width="33.453125" style="558" bestFit="1" customWidth="1"/>
    <col min="2568" max="2568" width="13.54296875" style="558" bestFit="1" customWidth="1"/>
    <col min="2569" max="2569" width="12" style="558" bestFit="1" customWidth="1"/>
    <col min="2570" max="2570" width="15" style="558" bestFit="1" customWidth="1"/>
    <col min="2571" max="2571" width="14.26953125" style="558" bestFit="1" customWidth="1"/>
    <col min="2572" max="2572" width="11.7265625" style="558" bestFit="1" customWidth="1"/>
    <col min="2573" max="2816" width="9.26953125" style="558"/>
    <col min="2817" max="2817" width="3.26953125" style="558" customWidth="1"/>
    <col min="2818" max="2818" width="9.26953125" style="558"/>
    <col min="2819" max="2819" width="31" style="558" bestFit="1" customWidth="1"/>
    <col min="2820" max="2820" width="10.7265625" style="558" bestFit="1" customWidth="1"/>
    <col min="2821" max="2821" width="16.26953125" style="558" bestFit="1" customWidth="1"/>
    <col min="2822" max="2822" width="14.26953125" style="558" customWidth="1"/>
    <col min="2823" max="2823" width="33.453125" style="558" bestFit="1" customWidth="1"/>
    <col min="2824" max="2824" width="13.54296875" style="558" bestFit="1" customWidth="1"/>
    <col min="2825" max="2825" width="12" style="558" bestFit="1" customWidth="1"/>
    <col min="2826" max="2826" width="15" style="558" bestFit="1" customWidth="1"/>
    <col min="2827" max="2827" width="14.26953125" style="558" bestFit="1" customWidth="1"/>
    <col min="2828" max="2828" width="11.7265625" style="558" bestFit="1" customWidth="1"/>
    <col min="2829" max="3072" width="9.26953125" style="558"/>
    <col min="3073" max="3073" width="3.26953125" style="558" customWidth="1"/>
    <col min="3074" max="3074" width="9.26953125" style="558"/>
    <col min="3075" max="3075" width="31" style="558" bestFit="1" customWidth="1"/>
    <col min="3076" max="3076" width="10.7265625" style="558" bestFit="1" customWidth="1"/>
    <col min="3077" max="3077" width="16.26953125" style="558" bestFit="1" customWidth="1"/>
    <col min="3078" max="3078" width="14.26953125" style="558" customWidth="1"/>
    <col min="3079" max="3079" width="33.453125" style="558" bestFit="1" customWidth="1"/>
    <col min="3080" max="3080" width="13.54296875" style="558" bestFit="1" customWidth="1"/>
    <col min="3081" max="3081" width="12" style="558" bestFit="1" customWidth="1"/>
    <col min="3082" max="3082" width="15" style="558" bestFit="1" customWidth="1"/>
    <col min="3083" max="3083" width="14.26953125" style="558" bestFit="1" customWidth="1"/>
    <col min="3084" max="3084" width="11.7265625" style="558" bestFit="1" customWidth="1"/>
    <col min="3085" max="3328" width="9.26953125" style="558"/>
    <col min="3329" max="3329" width="3.26953125" style="558" customWidth="1"/>
    <col min="3330" max="3330" width="9.26953125" style="558"/>
    <col min="3331" max="3331" width="31" style="558" bestFit="1" customWidth="1"/>
    <col min="3332" max="3332" width="10.7265625" style="558" bestFit="1" customWidth="1"/>
    <col min="3333" max="3333" width="16.26953125" style="558" bestFit="1" customWidth="1"/>
    <col min="3334" max="3334" width="14.26953125" style="558" customWidth="1"/>
    <col min="3335" max="3335" width="33.453125" style="558" bestFit="1" customWidth="1"/>
    <col min="3336" max="3336" width="13.54296875" style="558" bestFit="1" customWidth="1"/>
    <col min="3337" max="3337" width="12" style="558" bestFit="1" customWidth="1"/>
    <col min="3338" max="3338" width="15" style="558" bestFit="1" customWidth="1"/>
    <col min="3339" max="3339" width="14.26953125" style="558" bestFit="1" customWidth="1"/>
    <col min="3340" max="3340" width="11.7265625" style="558" bestFit="1" customWidth="1"/>
    <col min="3341" max="3584" width="9.26953125" style="558"/>
    <col min="3585" max="3585" width="3.26953125" style="558" customWidth="1"/>
    <col min="3586" max="3586" width="9.26953125" style="558"/>
    <col min="3587" max="3587" width="31" style="558" bestFit="1" customWidth="1"/>
    <col min="3588" max="3588" width="10.7265625" style="558" bestFit="1" customWidth="1"/>
    <col min="3589" max="3589" width="16.26953125" style="558" bestFit="1" customWidth="1"/>
    <col min="3590" max="3590" width="14.26953125" style="558" customWidth="1"/>
    <col min="3591" max="3591" width="33.453125" style="558" bestFit="1" customWidth="1"/>
    <col min="3592" max="3592" width="13.54296875" style="558" bestFit="1" customWidth="1"/>
    <col min="3593" max="3593" width="12" style="558" bestFit="1" customWidth="1"/>
    <col min="3594" max="3594" width="15" style="558" bestFit="1" customWidth="1"/>
    <col min="3595" max="3595" width="14.26953125" style="558" bestFit="1" customWidth="1"/>
    <col min="3596" max="3596" width="11.7265625" style="558" bestFit="1" customWidth="1"/>
    <col min="3597" max="3840" width="9.26953125" style="558"/>
    <col min="3841" max="3841" width="3.26953125" style="558" customWidth="1"/>
    <col min="3842" max="3842" width="9.26953125" style="558"/>
    <col min="3843" max="3843" width="31" style="558" bestFit="1" customWidth="1"/>
    <col min="3844" max="3844" width="10.7265625" style="558" bestFit="1" customWidth="1"/>
    <col min="3845" max="3845" width="16.26953125" style="558" bestFit="1" customWidth="1"/>
    <col min="3846" max="3846" width="14.26953125" style="558" customWidth="1"/>
    <col min="3847" max="3847" width="33.453125" style="558" bestFit="1" customWidth="1"/>
    <col min="3848" max="3848" width="13.54296875" style="558" bestFit="1" customWidth="1"/>
    <col min="3849" max="3849" width="12" style="558" bestFit="1" customWidth="1"/>
    <col min="3850" max="3850" width="15" style="558" bestFit="1" customWidth="1"/>
    <col min="3851" max="3851" width="14.26953125" style="558" bestFit="1" customWidth="1"/>
    <col min="3852" max="3852" width="11.7265625" style="558" bestFit="1" customWidth="1"/>
    <col min="3853" max="4096" width="9.26953125" style="558"/>
    <col min="4097" max="4097" width="3.26953125" style="558" customWidth="1"/>
    <col min="4098" max="4098" width="9.26953125" style="558"/>
    <col min="4099" max="4099" width="31" style="558" bestFit="1" customWidth="1"/>
    <col min="4100" max="4100" width="10.7265625" style="558" bestFit="1" customWidth="1"/>
    <col min="4101" max="4101" width="16.26953125" style="558" bestFit="1" customWidth="1"/>
    <col min="4102" max="4102" width="14.26953125" style="558" customWidth="1"/>
    <col min="4103" max="4103" width="33.453125" style="558" bestFit="1" customWidth="1"/>
    <col min="4104" max="4104" width="13.54296875" style="558" bestFit="1" customWidth="1"/>
    <col min="4105" max="4105" width="12" style="558" bestFit="1" customWidth="1"/>
    <col min="4106" max="4106" width="15" style="558" bestFit="1" customWidth="1"/>
    <col min="4107" max="4107" width="14.26953125" style="558" bestFit="1" customWidth="1"/>
    <col min="4108" max="4108" width="11.7265625" style="558" bestFit="1" customWidth="1"/>
    <col min="4109" max="4352" width="9.26953125" style="558"/>
    <col min="4353" max="4353" width="3.26953125" style="558" customWidth="1"/>
    <col min="4354" max="4354" width="9.26953125" style="558"/>
    <col min="4355" max="4355" width="31" style="558" bestFit="1" customWidth="1"/>
    <col min="4356" max="4356" width="10.7265625" style="558" bestFit="1" customWidth="1"/>
    <col min="4357" max="4357" width="16.26953125" style="558" bestFit="1" customWidth="1"/>
    <col min="4358" max="4358" width="14.26953125" style="558" customWidth="1"/>
    <col min="4359" max="4359" width="33.453125" style="558" bestFit="1" customWidth="1"/>
    <col min="4360" max="4360" width="13.54296875" style="558" bestFit="1" customWidth="1"/>
    <col min="4361" max="4361" width="12" style="558" bestFit="1" customWidth="1"/>
    <col min="4362" max="4362" width="15" style="558" bestFit="1" customWidth="1"/>
    <col min="4363" max="4363" width="14.26953125" style="558" bestFit="1" customWidth="1"/>
    <col min="4364" max="4364" width="11.7265625" style="558" bestFit="1" customWidth="1"/>
    <col min="4365" max="4608" width="9.26953125" style="558"/>
    <col min="4609" max="4609" width="3.26953125" style="558" customWidth="1"/>
    <col min="4610" max="4610" width="9.26953125" style="558"/>
    <col min="4611" max="4611" width="31" style="558" bestFit="1" customWidth="1"/>
    <col min="4612" max="4612" width="10.7265625" style="558" bestFit="1" customWidth="1"/>
    <col min="4613" max="4613" width="16.26953125" style="558" bestFit="1" customWidth="1"/>
    <col min="4614" max="4614" width="14.26953125" style="558" customWidth="1"/>
    <col min="4615" max="4615" width="33.453125" style="558" bestFit="1" customWidth="1"/>
    <col min="4616" max="4616" width="13.54296875" style="558" bestFit="1" customWidth="1"/>
    <col min="4617" max="4617" width="12" style="558" bestFit="1" customWidth="1"/>
    <col min="4618" max="4618" width="15" style="558" bestFit="1" customWidth="1"/>
    <col min="4619" max="4619" width="14.26953125" style="558" bestFit="1" customWidth="1"/>
    <col min="4620" max="4620" width="11.7265625" style="558" bestFit="1" customWidth="1"/>
    <col min="4621" max="4864" width="9.26953125" style="558"/>
    <col min="4865" max="4865" width="3.26953125" style="558" customWidth="1"/>
    <col min="4866" max="4866" width="9.26953125" style="558"/>
    <col min="4867" max="4867" width="31" style="558" bestFit="1" customWidth="1"/>
    <col min="4868" max="4868" width="10.7265625" style="558" bestFit="1" customWidth="1"/>
    <col min="4869" max="4869" width="16.26953125" style="558" bestFit="1" customWidth="1"/>
    <col min="4870" max="4870" width="14.26953125" style="558" customWidth="1"/>
    <col min="4871" max="4871" width="33.453125" style="558" bestFit="1" customWidth="1"/>
    <col min="4872" max="4872" width="13.54296875" style="558" bestFit="1" customWidth="1"/>
    <col min="4873" max="4873" width="12" style="558" bestFit="1" customWidth="1"/>
    <col min="4874" max="4874" width="15" style="558" bestFit="1" customWidth="1"/>
    <col min="4875" max="4875" width="14.26953125" style="558" bestFit="1" customWidth="1"/>
    <col min="4876" max="4876" width="11.7265625" style="558" bestFit="1" customWidth="1"/>
    <col min="4877" max="5120" width="9.26953125" style="558"/>
    <col min="5121" max="5121" width="3.26953125" style="558" customWidth="1"/>
    <col min="5122" max="5122" width="9.26953125" style="558"/>
    <col min="5123" max="5123" width="31" style="558" bestFit="1" customWidth="1"/>
    <col min="5124" max="5124" width="10.7265625" style="558" bestFit="1" customWidth="1"/>
    <col min="5125" max="5125" width="16.26953125" style="558" bestFit="1" customWidth="1"/>
    <col min="5126" max="5126" width="14.26953125" style="558" customWidth="1"/>
    <col min="5127" max="5127" width="33.453125" style="558" bestFit="1" customWidth="1"/>
    <col min="5128" max="5128" width="13.54296875" style="558" bestFit="1" customWidth="1"/>
    <col min="5129" max="5129" width="12" style="558" bestFit="1" customWidth="1"/>
    <col min="5130" max="5130" width="15" style="558" bestFit="1" customWidth="1"/>
    <col min="5131" max="5131" width="14.26953125" style="558" bestFit="1" customWidth="1"/>
    <col min="5132" max="5132" width="11.7265625" style="558" bestFit="1" customWidth="1"/>
    <col min="5133" max="5376" width="9.26953125" style="558"/>
    <col min="5377" max="5377" width="3.26953125" style="558" customWidth="1"/>
    <col min="5378" max="5378" width="9.26953125" style="558"/>
    <col min="5379" max="5379" width="31" style="558" bestFit="1" customWidth="1"/>
    <col min="5380" max="5380" width="10.7265625" style="558" bestFit="1" customWidth="1"/>
    <col min="5381" max="5381" width="16.26953125" style="558" bestFit="1" customWidth="1"/>
    <col min="5382" max="5382" width="14.26953125" style="558" customWidth="1"/>
    <col min="5383" max="5383" width="33.453125" style="558" bestFit="1" customWidth="1"/>
    <col min="5384" max="5384" width="13.54296875" style="558" bestFit="1" customWidth="1"/>
    <col min="5385" max="5385" width="12" style="558" bestFit="1" customWidth="1"/>
    <col min="5386" max="5386" width="15" style="558" bestFit="1" customWidth="1"/>
    <col min="5387" max="5387" width="14.26953125" style="558" bestFit="1" customWidth="1"/>
    <col min="5388" max="5388" width="11.7265625" style="558" bestFit="1" customWidth="1"/>
    <col min="5389" max="5632" width="9.26953125" style="558"/>
    <col min="5633" max="5633" width="3.26953125" style="558" customWidth="1"/>
    <col min="5634" max="5634" width="9.26953125" style="558"/>
    <col min="5635" max="5635" width="31" style="558" bestFit="1" customWidth="1"/>
    <col min="5636" max="5636" width="10.7265625" style="558" bestFit="1" customWidth="1"/>
    <col min="5637" max="5637" width="16.26953125" style="558" bestFit="1" customWidth="1"/>
    <col min="5638" max="5638" width="14.26953125" style="558" customWidth="1"/>
    <col min="5639" max="5639" width="33.453125" style="558" bestFit="1" customWidth="1"/>
    <col min="5640" max="5640" width="13.54296875" style="558" bestFit="1" customWidth="1"/>
    <col min="5641" max="5641" width="12" style="558" bestFit="1" customWidth="1"/>
    <col min="5642" max="5642" width="15" style="558" bestFit="1" customWidth="1"/>
    <col min="5643" max="5643" width="14.26953125" style="558" bestFit="1" customWidth="1"/>
    <col min="5644" max="5644" width="11.7265625" style="558" bestFit="1" customWidth="1"/>
    <col min="5645" max="5888" width="9.26953125" style="558"/>
    <col min="5889" max="5889" width="3.26953125" style="558" customWidth="1"/>
    <col min="5890" max="5890" width="9.26953125" style="558"/>
    <col min="5891" max="5891" width="31" style="558" bestFit="1" customWidth="1"/>
    <col min="5892" max="5892" width="10.7265625" style="558" bestFit="1" customWidth="1"/>
    <col min="5893" max="5893" width="16.26953125" style="558" bestFit="1" customWidth="1"/>
    <col min="5894" max="5894" width="14.26953125" style="558" customWidth="1"/>
    <col min="5895" max="5895" width="33.453125" style="558" bestFit="1" customWidth="1"/>
    <col min="5896" max="5896" width="13.54296875" style="558" bestFit="1" customWidth="1"/>
    <col min="5897" max="5897" width="12" style="558" bestFit="1" customWidth="1"/>
    <col min="5898" max="5898" width="15" style="558" bestFit="1" customWidth="1"/>
    <col min="5899" max="5899" width="14.26953125" style="558" bestFit="1" customWidth="1"/>
    <col min="5900" max="5900" width="11.7265625" style="558" bestFit="1" customWidth="1"/>
    <col min="5901" max="6144" width="9.26953125" style="558"/>
    <col min="6145" max="6145" width="3.26953125" style="558" customWidth="1"/>
    <col min="6146" max="6146" width="9.26953125" style="558"/>
    <col min="6147" max="6147" width="31" style="558" bestFit="1" customWidth="1"/>
    <col min="6148" max="6148" width="10.7265625" style="558" bestFit="1" customWidth="1"/>
    <col min="6149" max="6149" width="16.26953125" style="558" bestFit="1" customWidth="1"/>
    <col min="6150" max="6150" width="14.26953125" style="558" customWidth="1"/>
    <col min="6151" max="6151" width="33.453125" style="558" bestFit="1" customWidth="1"/>
    <col min="6152" max="6152" width="13.54296875" style="558" bestFit="1" customWidth="1"/>
    <col min="6153" max="6153" width="12" style="558" bestFit="1" customWidth="1"/>
    <col min="6154" max="6154" width="15" style="558" bestFit="1" customWidth="1"/>
    <col min="6155" max="6155" width="14.26953125" style="558" bestFit="1" customWidth="1"/>
    <col min="6156" max="6156" width="11.7265625" style="558" bestFit="1" customWidth="1"/>
    <col min="6157" max="6400" width="9.26953125" style="558"/>
    <col min="6401" max="6401" width="3.26953125" style="558" customWidth="1"/>
    <col min="6402" max="6402" width="9.26953125" style="558"/>
    <col min="6403" max="6403" width="31" style="558" bestFit="1" customWidth="1"/>
    <col min="6404" max="6404" width="10.7265625" style="558" bestFit="1" customWidth="1"/>
    <col min="6405" max="6405" width="16.26953125" style="558" bestFit="1" customWidth="1"/>
    <col min="6406" max="6406" width="14.26953125" style="558" customWidth="1"/>
    <col min="6407" max="6407" width="33.453125" style="558" bestFit="1" customWidth="1"/>
    <col min="6408" max="6408" width="13.54296875" style="558" bestFit="1" customWidth="1"/>
    <col min="6409" max="6409" width="12" style="558" bestFit="1" customWidth="1"/>
    <col min="6410" max="6410" width="15" style="558" bestFit="1" customWidth="1"/>
    <col min="6411" max="6411" width="14.26953125" style="558" bestFit="1" customWidth="1"/>
    <col min="6412" max="6412" width="11.7265625" style="558" bestFit="1" customWidth="1"/>
    <col min="6413" max="6656" width="9.26953125" style="558"/>
    <col min="6657" max="6657" width="3.26953125" style="558" customWidth="1"/>
    <col min="6658" max="6658" width="9.26953125" style="558"/>
    <col min="6659" max="6659" width="31" style="558" bestFit="1" customWidth="1"/>
    <col min="6660" max="6660" width="10.7265625" style="558" bestFit="1" customWidth="1"/>
    <col min="6661" max="6661" width="16.26953125" style="558" bestFit="1" customWidth="1"/>
    <col min="6662" max="6662" width="14.26953125" style="558" customWidth="1"/>
    <col min="6663" max="6663" width="33.453125" style="558" bestFit="1" customWidth="1"/>
    <col min="6664" max="6664" width="13.54296875" style="558" bestFit="1" customWidth="1"/>
    <col min="6665" max="6665" width="12" style="558" bestFit="1" customWidth="1"/>
    <col min="6666" max="6666" width="15" style="558" bestFit="1" customWidth="1"/>
    <col min="6667" max="6667" width="14.26953125" style="558" bestFit="1" customWidth="1"/>
    <col min="6668" max="6668" width="11.7265625" style="558" bestFit="1" customWidth="1"/>
    <col min="6669" max="6912" width="9.26953125" style="558"/>
    <col min="6913" max="6913" width="3.26953125" style="558" customWidth="1"/>
    <col min="6914" max="6914" width="9.26953125" style="558"/>
    <col min="6915" max="6915" width="31" style="558" bestFit="1" customWidth="1"/>
    <col min="6916" max="6916" width="10.7265625" style="558" bestFit="1" customWidth="1"/>
    <col min="6917" max="6917" width="16.26953125" style="558" bestFit="1" customWidth="1"/>
    <col min="6918" max="6918" width="14.26953125" style="558" customWidth="1"/>
    <col min="6919" max="6919" width="33.453125" style="558" bestFit="1" customWidth="1"/>
    <col min="6920" max="6920" width="13.54296875" style="558" bestFit="1" customWidth="1"/>
    <col min="6921" max="6921" width="12" style="558" bestFit="1" customWidth="1"/>
    <col min="6922" max="6922" width="15" style="558" bestFit="1" customWidth="1"/>
    <col min="6923" max="6923" width="14.26953125" style="558" bestFit="1" customWidth="1"/>
    <col min="6924" max="6924" width="11.7265625" style="558" bestFit="1" customWidth="1"/>
    <col min="6925" max="7168" width="9.26953125" style="558"/>
    <col min="7169" max="7169" width="3.26953125" style="558" customWidth="1"/>
    <col min="7170" max="7170" width="9.26953125" style="558"/>
    <col min="7171" max="7171" width="31" style="558" bestFit="1" customWidth="1"/>
    <col min="7172" max="7172" width="10.7265625" style="558" bestFit="1" customWidth="1"/>
    <col min="7173" max="7173" width="16.26953125" style="558" bestFit="1" customWidth="1"/>
    <col min="7174" max="7174" width="14.26953125" style="558" customWidth="1"/>
    <col min="7175" max="7175" width="33.453125" style="558" bestFit="1" customWidth="1"/>
    <col min="7176" max="7176" width="13.54296875" style="558" bestFit="1" customWidth="1"/>
    <col min="7177" max="7177" width="12" style="558" bestFit="1" customWidth="1"/>
    <col min="7178" max="7178" width="15" style="558" bestFit="1" customWidth="1"/>
    <col min="7179" max="7179" width="14.26953125" style="558" bestFit="1" customWidth="1"/>
    <col min="7180" max="7180" width="11.7265625" style="558" bestFit="1" customWidth="1"/>
    <col min="7181" max="7424" width="9.26953125" style="558"/>
    <col min="7425" max="7425" width="3.26953125" style="558" customWidth="1"/>
    <col min="7426" max="7426" width="9.26953125" style="558"/>
    <col min="7427" max="7427" width="31" style="558" bestFit="1" customWidth="1"/>
    <col min="7428" max="7428" width="10.7265625" style="558" bestFit="1" customWidth="1"/>
    <col min="7429" max="7429" width="16.26953125" style="558" bestFit="1" customWidth="1"/>
    <col min="7430" max="7430" width="14.26953125" style="558" customWidth="1"/>
    <col min="7431" max="7431" width="33.453125" style="558" bestFit="1" customWidth="1"/>
    <col min="7432" max="7432" width="13.54296875" style="558" bestFit="1" customWidth="1"/>
    <col min="7433" max="7433" width="12" style="558" bestFit="1" customWidth="1"/>
    <col min="7434" max="7434" width="15" style="558" bestFit="1" customWidth="1"/>
    <col min="7435" max="7435" width="14.26953125" style="558" bestFit="1" customWidth="1"/>
    <col min="7436" max="7436" width="11.7265625" style="558" bestFit="1" customWidth="1"/>
    <col min="7437" max="7680" width="9.26953125" style="558"/>
    <col min="7681" max="7681" width="3.26953125" style="558" customWidth="1"/>
    <col min="7682" max="7682" width="9.26953125" style="558"/>
    <col min="7683" max="7683" width="31" style="558" bestFit="1" customWidth="1"/>
    <col min="7684" max="7684" width="10.7265625" style="558" bestFit="1" customWidth="1"/>
    <col min="7685" max="7685" width="16.26953125" style="558" bestFit="1" customWidth="1"/>
    <col min="7686" max="7686" width="14.26953125" style="558" customWidth="1"/>
    <col min="7687" max="7687" width="33.453125" style="558" bestFit="1" customWidth="1"/>
    <col min="7688" max="7688" width="13.54296875" style="558" bestFit="1" customWidth="1"/>
    <col min="7689" max="7689" width="12" style="558" bestFit="1" customWidth="1"/>
    <col min="7690" max="7690" width="15" style="558" bestFit="1" customWidth="1"/>
    <col min="7691" max="7691" width="14.26953125" style="558" bestFit="1" customWidth="1"/>
    <col min="7692" max="7692" width="11.7265625" style="558" bestFit="1" customWidth="1"/>
    <col min="7693" max="7936" width="9.26953125" style="558"/>
    <col min="7937" max="7937" width="3.26953125" style="558" customWidth="1"/>
    <col min="7938" max="7938" width="9.26953125" style="558"/>
    <col min="7939" max="7939" width="31" style="558" bestFit="1" customWidth="1"/>
    <col min="7940" max="7940" width="10.7265625" style="558" bestFit="1" customWidth="1"/>
    <col min="7941" max="7941" width="16.26953125" style="558" bestFit="1" customWidth="1"/>
    <col min="7942" max="7942" width="14.26953125" style="558" customWidth="1"/>
    <col min="7943" max="7943" width="33.453125" style="558" bestFit="1" customWidth="1"/>
    <col min="7944" max="7944" width="13.54296875" style="558" bestFit="1" customWidth="1"/>
    <col min="7945" max="7945" width="12" style="558" bestFit="1" customWidth="1"/>
    <col min="7946" max="7946" width="15" style="558" bestFit="1" customWidth="1"/>
    <col min="7947" max="7947" width="14.26953125" style="558" bestFit="1" customWidth="1"/>
    <col min="7948" max="7948" width="11.7265625" style="558" bestFit="1" customWidth="1"/>
    <col min="7949" max="8192" width="9.26953125" style="558"/>
    <col min="8193" max="8193" width="3.26953125" style="558" customWidth="1"/>
    <col min="8194" max="8194" width="9.26953125" style="558"/>
    <col min="8195" max="8195" width="31" style="558" bestFit="1" customWidth="1"/>
    <col min="8196" max="8196" width="10.7265625" style="558" bestFit="1" customWidth="1"/>
    <col min="8197" max="8197" width="16.26953125" style="558" bestFit="1" customWidth="1"/>
    <col min="8198" max="8198" width="14.26953125" style="558" customWidth="1"/>
    <col min="8199" max="8199" width="33.453125" style="558" bestFit="1" customWidth="1"/>
    <col min="8200" max="8200" width="13.54296875" style="558" bestFit="1" customWidth="1"/>
    <col min="8201" max="8201" width="12" style="558" bestFit="1" customWidth="1"/>
    <col min="8202" max="8202" width="15" style="558" bestFit="1" customWidth="1"/>
    <col min="8203" max="8203" width="14.26953125" style="558" bestFit="1" customWidth="1"/>
    <col min="8204" max="8204" width="11.7265625" style="558" bestFit="1" customWidth="1"/>
    <col min="8205" max="8448" width="9.26953125" style="558"/>
    <col min="8449" max="8449" width="3.26953125" style="558" customWidth="1"/>
    <col min="8450" max="8450" width="9.26953125" style="558"/>
    <col min="8451" max="8451" width="31" style="558" bestFit="1" customWidth="1"/>
    <col min="8452" max="8452" width="10.7265625" style="558" bestFit="1" customWidth="1"/>
    <col min="8453" max="8453" width="16.26953125" style="558" bestFit="1" customWidth="1"/>
    <col min="8454" max="8454" width="14.26953125" style="558" customWidth="1"/>
    <col min="8455" max="8455" width="33.453125" style="558" bestFit="1" customWidth="1"/>
    <col min="8456" max="8456" width="13.54296875" style="558" bestFit="1" customWidth="1"/>
    <col min="8457" max="8457" width="12" style="558" bestFit="1" customWidth="1"/>
    <col min="8458" max="8458" width="15" style="558" bestFit="1" customWidth="1"/>
    <col min="8459" max="8459" width="14.26953125" style="558" bestFit="1" customWidth="1"/>
    <col min="8460" max="8460" width="11.7265625" style="558" bestFit="1" customWidth="1"/>
    <col min="8461" max="8704" width="9.26953125" style="558"/>
    <col min="8705" max="8705" width="3.26953125" style="558" customWidth="1"/>
    <col min="8706" max="8706" width="9.26953125" style="558"/>
    <col min="8707" max="8707" width="31" style="558" bestFit="1" customWidth="1"/>
    <col min="8708" max="8708" width="10.7265625" style="558" bestFit="1" customWidth="1"/>
    <col min="8709" max="8709" width="16.26953125" style="558" bestFit="1" customWidth="1"/>
    <col min="8710" max="8710" width="14.26953125" style="558" customWidth="1"/>
    <col min="8711" max="8711" width="33.453125" style="558" bestFit="1" customWidth="1"/>
    <col min="8712" max="8712" width="13.54296875" style="558" bestFit="1" customWidth="1"/>
    <col min="8713" max="8713" width="12" style="558" bestFit="1" customWidth="1"/>
    <col min="8714" max="8714" width="15" style="558" bestFit="1" customWidth="1"/>
    <col min="8715" max="8715" width="14.26953125" style="558" bestFit="1" customWidth="1"/>
    <col min="8716" max="8716" width="11.7265625" style="558" bestFit="1" customWidth="1"/>
    <col min="8717" max="8960" width="9.26953125" style="558"/>
    <col min="8961" max="8961" width="3.26953125" style="558" customWidth="1"/>
    <col min="8962" max="8962" width="9.26953125" style="558"/>
    <col min="8963" max="8963" width="31" style="558" bestFit="1" customWidth="1"/>
    <col min="8964" max="8964" width="10.7265625" style="558" bestFit="1" customWidth="1"/>
    <col min="8965" max="8965" width="16.26953125" style="558" bestFit="1" customWidth="1"/>
    <col min="8966" max="8966" width="14.26953125" style="558" customWidth="1"/>
    <col min="8967" max="8967" width="33.453125" style="558" bestFit="1" customWidth="1"/>
    <col min="8968" max="8968" width="13.54296875" style="558" bestFit="1" customWidth="1"/>
    <col min="8969" max="8969" width="12" style="558" bestFit="1" customWidth="1"/>
    <col min="8970" max="8970" width="15" style="558" bestFit="1" customWidth="1"/>
    <col min="8971" max="8971" width="14.26953125" style="558" bestFit="1" customWidth="1"/>
    <col min="8972" max="8972" width="11.7265625" style="558" bestFit="1" customWidth="1"/>
    <col min="8973" max="9216" width="9.26953125" style="558"/>
    <col min="9217" max="9217" width="3.26953125" style="558" customWidth="1"/>
    <col min="9218" max="9218" width="9.26953125" style="558"/>
    <col min="9219" max="9219" width="31" style="558" bestFit="1" customWidth="1"/>
    <col min="9220" max="9220" width="10.7265625" style="558" bestFit="1" customWidth="1"/>
    <col min="9221" max="9221" width="16.26953125" style="558" bestFit="1" customWidth="1"/>
    <col min="9222" max="9222" width="14.26953125" style="558" customWidth="1"/>
    <col min="9223" max="9223" width="33.453125" style="558" bestFit="1" customWidth="1"/>
    <col min="9224" max="9224" width="13.54296875" style="558" bestFit="1" customWidth="1"/>
    <col min="9225" max="9225" width="12" style="558" bestFit="1" customWidth="1"/>
    <col min="9226" max="9226" width="15" style="558" bestFit="1" customWidth="1"/>
    <col min="9227" max="9227" width="14.26953125" style="558" bestFit="1" customWidth="1"/>
    <col min="9228" max="9228" width="11.7265625" style="558" bestFit="1" customWidth="1"/>
    <col min="9229" max="9472" width="9.26953125" style="558"/>
    <col min="9473" max="9473" width="3.26953125" style="558" customWidth="1"/>
    <col min="9474" max="9474" width="9.26953125" style="558"/>
    <col min="9475" max="9475" width="31" style="558" bestFit="1" customWidth="1"/>
    <col min="9476" max="9476" width="10.7265625" style="558" bestFit="1" customWidth="1"/>
    <col min="9477" max="9477" width="16.26953125" style="558" bestFit="1" customWidth="1"/>
    <col min="9478" max="9478" width="14.26953125" style="558" customWidth="1"/>
    <col min="9479" max="9479" width="33.453125" style="558" bestFit="1" customWidth="1"/>
    <col min="9480" max="9480" width="13.54296875" style="558" bestFit="1" customWidth="1"/>
    <col min="9481" max="9481" width="12" style="558" bestFit="1" customWidth="1"/>
    <col min="9482" max="9482" width="15" style="558" bestFit="1" customWidth="1"/>
    <col min="9483" max="9483" width="14.26953125" style="558" bestFit="1" customWidth="1"/>
    <col min="9484" max="9484" width="11.7265625" style="558" bestFit="1" customWidth="1"/>
    <col min="9485" max="9728" width="9.26953125" style="558"/>
    <col min="9729" max="9729" width="3.26953125" style="558" customWidth="1"/>
    <col min="9730" max="9730" width="9.26953125" style="558"/>
    <col min="9731" max="9731" width="31" style="558" bestFit="1" customWidth="1"/>
    <col min="9732" max="9732" width="10.7265625" style="558" bestFit="1" customWidth="1"/>
    <col min="9733" max="9733" width="16.26953125" style="558" bestFit="1" customWidth="1"/>
    <col min="9734" max="9734" width="14.26953125" style="558" customWidth="1"/>
    <col min="9735" max="9735" width="33.453125" style="558" bestFit="1" customWidth="1"/>
    <col min="9736" max="9736" width="13.54296875" style="558" bestFit="1" customWidth="1"/>
    <col min="9737" max="9737" width="12" style="558" bestFit="1" customWidth="1"/>
    <col min="9738" max="9738" width="15" style="558" bestFit="1" customWidth="1"/>
    <col min="9739" max="9739" width="14.26953125" style="558" bestFit="1" customWidth="1"/>
    <col min="9740" max="9740" width="11.7265625" style="558" bestFit="1" customWidth="1"/>
    <col min="9741" max="9984" width="9.26953125" style="558"/>
    <col min="9985" max="9985" width="3.26953125" style="558" customWidth="1"/>
    <col min="9986" max="9986" width="9.26953125" style="558"/>
    <col min="9987" max="9987" width="31" style="558" bestFit="1" customWidth="1"/>
    <col min="9988" max="9988" width="10.7265625" style="558" bestFit="1" customWidth="1"/>
    <col min="9989" max="9989" width="16.26953125" style="558" bestFit="1" customWidth="1"/>
    <col min="9990" max="9990" width="14.26953125" style="558" customWidth="1"/>
    <col min="9991" max="9991" width="33.453125" style="558" bestFit="1" customWidth="1"/>
    <col min="9992" max="9992" width="13.54296875" style="558" bestFit="1" customWidth="1"/>
    <col min="9993" max="9993" width="12" style="558" bestFit="1" customWidth="1"/>
    <col min="9994" max="9994" width="15" style="558" bestFit="1" customWidth="1"/>
    <col min="9995" max="9995" width="14.26953125" style="558" bestFit="1" customWidth="1"/>
    <col min="9996" max="9996" width="11.7265625" style="558" bestFit="1" customWidth="1"/>
    <col min="9997" max="10240" width="9.26953125" style="558"/>
    <col min="10241" max="10241" width="3.26953125" style="558" customWidth="1"/>
    <col min="10242" max="10242" width="9.26953125" style="558"/>
    <col min="10243" max="10243" width="31" style="558" bestFit="1" customWidth="1"/>
    <col min="10244" max="10244" width="10.7265625" style="558" bestFit="1" customWidth="1"/>
    <col min="10245" max="10245" width="16.26953125" style="558" bestFit="1" customWidth="1"/>
    <col min="10246" max="10246" width="14.26953125" style="558" customWidth="1"/>
    <col min="10247" max="10247" width="33.453125" style="558" bestFit="1" customWidth="1"/>
    <col min="10248" max="10248" width="13.54296875" style="558" bestFit="1" customWidth="1"/>
    <col min="10249" max="10249" width="12" style="558" bestFit="1" customWidth="1"/>
    <col min="10250" max="10250" width="15" style="558" bestFit="1" customWidth="1"/>
    <col min="10251" max="10251" width="14.26953125" style="558" bestFit="1" customWidth="1"/>
    <col min="10252" max="10252" width="11.7265625" style="558" bestFit="1" customWidth="1"/>
    <col min="10253" max="10496" width="9.26953125" style="558"/>
    <col min="10497" max="10497" width="3.26953125" style="558" customWidth="1"/>
    <col min="10498" max="10498" width="9.26953125" style="558"/>
    <col min="10499" max="10499" width="31" style="558" bestFit="1" customWidth="1"/>
    <col min="10500" max="10500" width="10.7265625" style="558" bestFit="1" customWidth="1"/>
    <col min="10501" max="10501" width="16.26953125" style="558" bestFit="1" customWidth="1"/>
    <col min="10502" max="10502" width="14.26953125" style="558" customWidth="1"/>
    <col min="10503" max="10503" width="33.453125" style="558" bestFit="1" customWidth="1"/>
    <col min="10504" max="10504" width="13.54296875" style="558" bestFit="1" customWidth="1"/>
    <col min="10505" max="10505" width="12" style="558" bestFit="1" customWidth="1"/>
    <col min="10506" max="10506" width="15" style="558" bestFit="1" customWidth="1"/>
    <col min="10507" max="10507" width="14.26953125" style="558" bestFit="1" customWidth="1"/>
    <col min="10508" max="10508" width="11.7265625" style="558" bestFit="1" customWidth="1"/>
    <col min="10509" max="10752" width="9.26953125" style="558"/>
    <col min="10753" max="10753" width="3.26953125" style="558" customWidth="1"/>
    <col min="10754" max="10754" width="9.26953125" style="558"/>
    <col min="10755" max="10755" width="31" style="558" bestFit="1" customWidth="1"/>
    <col min="10756" max="10756" width="10.7265625" style="558" bestFit="1" customWidth="1"/>
    <col min="10757" max="10757" width="16.26953125" style="558" bestFit="1" customWidth="1"/>
    <col min="10758" max="10758" width="14.26953125" style="558" customWidth="1"/>
    <col min="10759" max="10759" width="33.453125" style="558" bestFit="1" customWidth="1"/>
    <col min="10760" max="10760" width="13.54296875" style="558" bestFit="1" customWidth="1"/>
    <col min="10761" max="10761" width="12" style="558" bestFit="1" customWidth="1"/>
    <col min="10762" max="10762" width="15" style="558" bestFit="1" customWidth="1"/>
    <col min="10763" max="10763" width="14.26953125" style="558" bestFit="1" customWidth="1"/>
    <col min="10764" max="10764" width="11.7265625" style="558" bestFit="1" customWidth="1"/>
    <col min="10765" max="11008" width="9.26953125" style="558"/>
    <col min="11009" max="11009" width="3.26953125" style="558" customWidth="1"/>
    <col min="11010" max="11010" width="9.26953125" style="558"/>
    <col min="11011" max="11011" width="31" style="558" bestFit="1" customWidth="1"/>
    <col min="11012" max="11012" width="10.7265625" style="558" bestFit="1" customWidth="1"/>
    <col min="11013" max="11013" width="16.26953125" style="558" bestFit="1" customWidth="1"/>
    <col min="11014" max="11014" width="14.26953125" style="558" customWidth="1"/>
    <col min="11015" max="11015" width="33.453125" style="558" bestFit="1" customWidth="1"/>
    <col min="11016" max="11016" width="13.54296875" style="558" bestFit="1" customWidth="1"/>
    <col min="11017" max="11017" width="12" style="558" bestFit="1" customWidth="1"/>
    <col min="11018" max="11018" width="15" style="558" bestFit="1" customWidth="1"/>
    <col min="11019" max="11019" width="14.26953125" style="558" bestFit="1" customWidth="1"/>
    <col min="11020" max="11020" width="11.7265625" style="558" bestFit="1" customWidth="1"/>
    <col min="11021" max="11264" width="9.26953125" style="558"/>
    <col min="11265" max="11265" width="3.26953125" style="558" customWidth="1"/>
    <col min="11266" max="11266" width="9.26953125" style="558"/>
    <col min="11267" max="11267" width="31" style="558" bestFit="1" customWidth="1"/>
    <col min="11268" max="11268" width="10.7265625" style="558" bestFit="1" customWidth="1"/>
    <col min="11269" max="11269" width="16.26953125" style="558" bestFit="1" customWidth="1"/>
    <col min="11270" max="11270" width="14.26953125" style="558" customWidth="1"/>
    <col min="11271" max="11271" width="33.453125" style="558" bestFit="1" customWidth="1"/>
    <col min="11272" max="11272" width="13.54296875" style="558" bestFit="1" customWidth="1"/>
    <col min="11273" max="11273" width="12" style="558" bestFit="1" customWidth="1"/>
    <col min="11274" max="11274" width="15" style="558" bestFit="1" customWidth="1"/>
    <col min="11275" max="11275" width="14.26953125" style="558" bestFit="1" customWidth="1"/>
    <col min="11276" max="11276" width="11.7265625" style="558" bestFit="1" customWidth="1"/>
    <col min="11277" max="11520" width="9.26953125" style="558"/>
    <col min="11521" max="11521" width="3.26953125" style="558" customWidth="1"/>
    <col min="11522" max="11522" width="9.26953125" style="558"/>
    <col min="11523" max="11523" width="31" style="558" bestFit="1" customWidth="1"/>
    <col min="11524" max="11524" width="10.7265625" style="558" bestFit="1" customWidth="1"/>
    <col min="11525" max="11525" width="16.26953125" style="558" bestFit="1" customWidth="1"/>
    <col min="11526" max="11526" width="14.26953125" style="558" customWidth="1"/>
    <col min="11527" max="11527" width="33.453125" style="558" bestFit="1" customWidth="1"/>
    <col min="11528" max="11528" width="13.54296875" style="558" bestFit="1" customWidth="1"/>
    <col min="11529" max="11529" width="12" style="558" bestFit="1" customWidth="1"/>
    <col min="11530" max="11530" width="15" style="558" bestFit="1" customWidth="1"/>
    <col min="11531" max="11531" width="14.26953125" style="558" bestFit="1" customWidth="1"/>
    <col min="11532" max="11532" width="11.7265625" style="558" bestFit="1" customWidth="1"/>
    <col min="11533" max="11776" width="9.26953125" style="558"/>
    <col min="11777" max="11777" width="3.26953125" style="558" customWidth="1"/>
    <col min="11778" max="11778" width="9.26953125" style="558"/>
    <col min="11779" max="11779" width="31" style="558" bestFit="1" customWidth="1"/>
    <col min="11780" max="11780" width="10.7265625" style="558" bestFit="1" customWidth="1"/>
    <col min="11781" max="11781" width="16.26953125" style="558" bestFit="1" customWidth="1"/>
    <col min="11782" max="11782" width="14.26953125" style="558" customWidth="1"/>
    <col min="11783" max="11783" width="33.453125" style="558" bestFit="1" customWidth="1"/>
    <col min="11784" max="11784" width="13.54296875" style="558" bestFit="1" customWidth="1"/>
    <col min="11785" max="11785" width="12" style="558" bestFit="1" customWidth="1"/>
    <col min="11786" max="11786" width="15" style="558" bestFit="1" customWidth="1"/>
    <col min="11787" max="11787" width="14.26953125" style="558" bestFit="1" customWidth="1"/>
    <col min="11788" max="11788" width="11.7265625" style="558" bestFit="1" customWidth="1"/>
    <col min="11789" max="12032" width="9.26953125" style="558"/>
    <col min="12033" max="12033" width="3.26953125" style="558" customWidth="1"/>
    <col min="12034" max="12034" width="9.26953125" style="558"/>
    <col min="12035" max="12035" width="31" style="558" bestFit="1" customWidth="1"/>
    <col min="12036" max="12036" width="10.7265625" style="558" bestFit="1" customWidth="1"/>
    <col min="12037" max="12037" width="16.26953125" style="558" bestFit="1" customWidth="1"/>
    <col min="12038" max="12038" width="14.26953125" style="558" customWidth="1"/>
    <col min="12039" max="12039" width="33.453125" style="558" bestFit="1" customWidth="1"/>
    <col min="12040" max="12040" width="13.54296875" style="558" bestFit="1" customWidth="1"/>
    <col min="12041" max="12041" width="12" style="558" bestFit="1" customWidth="1"/>
    <col min="12042" max="12042" width="15" style="558" bestFit="1" customWidth="1"/>
    <col min="12043" max="12043" width="14.26953125" style="558" bestFit="1" customWidth="1"/>
    <col min="12044" max="12044" width="11.7265625" style="558" bestFit="1" customWidth="1"/>
    <col min="12045" max="12288" width="9.26953125" style="558"/>
    <col min="12289" max="12289" width="3.26953125" style="558" customWidth="1"/>
    <col min="12290" max="12290" width="9.26953125" style="558"/>
    <col min="12291" max="12291" width="31" style="558" bestFit="1" customWidth="1"/>
    <col min="12292" max="12292" width="10.7265625" style="558" bestFit="1" customWidth="1"/>
    <col min="12293" max="12293" width="16.26953125" style="558" bestFit="1" customWidth="1"/>
    <col min="12294" max="12294" width="14.26953125" style="558" customWidth="1"/>
    <col min="12295" max="12295" width="33.453125" style="558" bestFit="1" customWidth="1"/>
    <col min="12296" max="12296" width="13.54296875" style="558" bestFit="1" customWidth="1"/>
    <col min="12297" max="12297" width="12" style="558" bestFit="1" customWidth="1"/>
    <col min="12298" max="12298" width="15" style="558" bestFit="1" customWidth="1"/>
    <col min="12299" max="12299" width="14.26953125" style="558" bestFit="1" customWidth="1"/>
    <col min="12300" max="12300" width="11.7265625" style="558" bestFit="1" customWidth="1"/>
    <col min="12301" max="12544" width="9.26953125" style="558"/>
    <col min="12545" max="12545" width="3.26953125" style="558" customWidth="1"/>
    <col min="12546" max="12546" width="9.26953125" style="558"/>
    <col min="12547" max="12547" width="31" style="558" bestFit="1" customWidth="1"/>
    <col min="12548" max="12548" width="10.7265625" style="558" bestFit="1" customWidth="1"/>
    <col min="12549" max="12549" width="16.26953125" style="558" bestFit="1" customWidth="1"/>
    <col min="12550" max="12550" width="14.26953125" style="558" customWidth="1"/>
    <col min="12551" max="12551" width="33.453125" style="558" bestFit="1" customWidth="1"/>
    <col min="12552" max="12552" width="13.54296875" style="558" bestFit="1" customWidth="1"/>
    <col min="12553" max="12553" width="12" style="558" bestFit="1" customWidth="1"/>
    <col min="12554" max="12554" width="15" style="558" bestFit="1" customWidth="1"/>
    <col min="12555" max="12555" width="14.26953125" style="558" bestFit="1" customWidth="1"/>
    <col min="12556" max="12556" width="11.7265625" style="558" bestFit="1" customWidth="1"/>
    <col min="12557" max="12800" width="9.26953125" style="558"/>
    <col min="12801" max="12801" width="3.26953125" style="558" customWidth="1"/>
    <col min="12802" max="12802" width="9.26953125" style="558"/>
    <col min="12803" max="12803" width="31" style="558" bestFit="1" customWidth="1"/>
    <col min="12804" max="12804" width="10.7265625" style="558" bestFit="1" customWidth="1"/>
    <col min="12805" max="12805" width="16.26953125" style="558" bestFit="1" customWidth="1"/>
    <col min="12806" max="12806" width="14.26953125" style="558" customWidth="1"/>
    <col min="12807" max="12807" width="33.453125" style="558" bestFit="1" customWidth="1"/>
    <col min="12808" max="12808" width="13.54296875" style="558" bestFit="1" customWidth="1"/>
    <col min="12809" max="12809" width="12" style="558" bestFit="1" customWidth="1"/>
    <col min="12810" max="12810" width="15" style="558" bestFit="1" customWidth="1"/>
    <col min="12811" max="12811" width="14.26953125" style="558" bestFit="1" customWidth="1"/>
    <col min="12812" max="12812" width="11.7265625" style="558" bestFit="1" customWidth="1"/>
    <col min="12813" max="13056" width="9.26953125" style="558"/>
    <col min="13057" max="13057" width="3.26953125" style="558" customWidth="1"/>
    <col min="13058" max="13058" width="9.26953125" style="558"/>
    <col min="13059" max="13059" width="31" style="558" bestFit="1" customWidth="1"/>
    <col min="13060" max="13060" width="10.7265625" style="558" bestFit="1" customWidth="1"/>
    <col min="13061" max="13061" width="16.26953125" style="558" bestFit="1" customWidth="1"/>
    <col min="13062" max="13062" width="14.26953125" style="558" customWidth="1"/>
    <col min="13063" max="13063" width="33.453125" style="558" bestFit="1" customWidth="1"/>
    <col min="13064" max="13064" width="13.54296875" style="558" bestFit="1" customWidth="1"/>
    <col min="13065" max="13065" width="12" style="558" bestFit="1" customWidth="1"/>
    <col min="13066" max="13066" width="15" style="558" bestFit="1" customWidth="1"/>
    <col min="13067" max="13067" width="14.26953125" style="558" bestFit="1" customWidth="1"/>
    <col min="13068" max="13068" width="11.7265625" style="558" bestFit="1" customWidth="1"/>
    <col min="13069" max="13312" width="9.26953125" style="558"/>
    <col min="13313" max="13313" width="3.26953125" style="558" customWidth="1"/>
    <col min="13314" max="13314" width="9.26953125" style="558"/>
    <col min="13315" max="13315" width="31" style="558" bestFit="1" customWidth="1"/>
    <col min="13316" max="13316" width="10.7265625" style="558" bestFit="1" customWidth="1"/>
    <col min="13317" max="13317" width="16.26953125" style="558" bestFit="1" customWidth="1"/>
    <col min="13318" max="13318" width="14.26953125" style="558" customWidth="1"/>
    <col min="13319" max="13319" width="33.453125" style="558" bestFit="1" customWidth="1"/>
    <col min="13320" max="13320" width="13.54296875" style="558" bestFit="1" customWidth="1"/>
    <col min="13321" max="13321" width="12" style="558" bestFit="1" customWidth="1"/>
    <col min="13322" max="13322" width="15" style="558" bestFit="1" customWidth="1"/>
    <col min="13323" max="13323" width="14.26953125" style="558" bestFit="1" customWidth="1"/>
    <col min="13324" max="13324" width="11.7265625" style="558" bestFit="1" customWidth="1"/>
    <col min="13325" max="13568" width="9.26953125" style="558"/>
    <col min="13569" max="13569" width="3.26953125" style="558" customWidth="1"/>
    <col min="13570" max="13570" width="9.26953125" style="558"/>
    <col min="13571" max="13571" width="31" style="558" bestFit="1" customWidth="1"/>
    <col min="13572" max="13572" width="10.7265625" style="558" bestFit="1" customWidth="1"/>
    <col min="13573" max="13573" width="16.26953125" style="558" bestFit="1" customWidth="1"/>
    <col min="13574" max="13574" width="14.26953125" style="558" customWidth="1"/>
    <col min="13575" max="13575" width="33.453125" style="558" bestFit="1" customWidth="1"/>
    <col min="13576" max="13576" width="13.54296875" style="558" bestFit="1" customWidth="1"/>
    <col min="13577" max="13577" width="12" style="558" bestFit="1" customWidth="1"/>
    <col min="13578" max="13578" width="15" style="558" bestFit="1" customWidth="1"/>
    <col min="13579" max="13579" width="14.26953125" style="558" bestFit="1" customWidth="1"/>
    <col min="13580" max="13580" width="11.7265625" style="558" bestFit="1" customWidth="1"/>
    <col min="13581" max="13824" width="9.26953125" style="558"/>
    <col min="13825" max="13825" width="3.26953125" style="558" customWidth="1"/>
    <col min="13826" max="13826" width="9.26953125" style="558"/>
    <col min="13827" max="13827" width="31" style="558" bestFit="1" customWidth="1"/>
    <col min="13828" max="13828" width="10.7265625" style="558" bestFit="1" customWidth="1"/>
    <col min="13829" max="13829" width="16.26953125" style="558" bestFit="1" customWidth="1"/>
    <col min="13830" max="13830" width="14.26953125" style="558" customWidth="1"/>
    <col min="13831" max="13831" width="33.453125" style="558" bestFit="1" customWidth="1"/>
    <col min="13832" max="13832" width="13.54296875" style="558" bestFit="1" customWidth="1"/>
    <col min="13833" max="13833" width="12" style="558" bestFit="1" customWidth="1"/>
    <col min="13834" max="13834" width="15" style="558" bestFit="1" customWidth="1"/>
    <col min="13835" max="13835" width="14.26953125" style="558" bestFit="1" customWidth="1"/>
    <col min="13836" max="13836" width="11.7265625" style="558" bestFit="1" customWidth="1"/>
    <col min="13837" max="14080" width="9.26953125" style="558"/>
    <col min="14081" max="14081" width="3.26953125" style="558" customWidth="1"/>
    <col min="14082" max="14082" width="9.26953125" style="558"/>
    <col min="14083" max="14083" width="31" style="558" bestFit="1" customWidth="1"/>
    <col min="14084" max="14084" width="10.7265625" style="558" bestFit="1" customWidth="1"/>
    <col min="14085" max="14085" width="16.26953125" style="558" bestFit="1" customWidth="1"/>
    <col min="14086" max="14086" width="14.26953125" style="558" customWidth="1"/>
    <col min="14087" max="14087" width="33.453125" style="558" bestFit="1" customWidth="1"/>
    <col min="14088" max="14088" width="13.54296875" style="558" bestFit="1" customWidth="1"/>
    <col min="14089" max="14089" width="12" style="558" bestFit="1" customWidth="1"/>
    <col min="14090" max="14090" width="15" style="558" bestFit="1" customWidth="1"/>
    <col min="14091" max="14091" width="14.26953125" style="558" bestFit="1" customWidth="1"/>
    <col min="14092" max="14092" width="11.7265625" style="558" bestFit="1" customWidth="1"/>
    <col min="14093" max="14336" width="9.26953125" style="558"/>
    <col min="14337" max="14337" width="3.26953125" style="558" customWidth="1"/>
    <col min="14338" max="14338" width="9.26953125" style="558"/>
    <col min="14339" max="14339" width="31" style="558" bestFit="1" customWidth="1"/>
    <col min="14340" max="14340" width="10.7265625" style="558" bestFit="1" customWidth="1"/>
    <col min="14341" max="14341" width="16.26953125" style="558" bestFit="1" customWidth="1"/>
    <col min="14342" max="14342" width="14.26953125" style="558" customWidth="1"/>
    <col min="14343" max="14343" width="33.453125" style="558" bestFit="1" customWidth="1"/>
    <col min="14344" max="14344" width="13.54296875" style="558" bestFit="1" customWidth="1"/>
    <col min="14345" max="14345" width="12" style="558" bestFit="1" customWidth="1"/>
    <col min="14346" max="14346" width="15" style="558" bestFit="1" customWidth="1"/>
    <col min="14347" max="14347" width="14.26953125" style="558" bestFit="1" customWidth="1"/>
    <col min="14348" max="14348" width="11.7265625" style="558" bestFit="1" customWidth="1"/>
    <col min="14349" max="14592" width="9.26953125" style="558"/>
    <col min="14593" max="14593" width="3.26953125" style="558" customWidth="1"/>
    <col min="14594" max="14594" width="9.26953125" style="558"/>
    <col min="14595" max="14595" width="31" style="558" bestFit="1" customWidth="1"/>
    <col min="14596" max="14596" width="10.7265625" style="558" bestFit="1" customWidth="1"/>
    <col min="14597" max="14597" width="16.26953125" style="558" bestFit="1" customWidth="1"/>
    <col min="14598" max="14598" width="14.26953125" style="558" customWidth="1"/>
    <col min="14599" max="14599" width="33.453125" style="558" bestFit="1" customWidth="1"/>
    <col min="14600" max="14600" width="13.54296875" style="558" bestFit="1" customWidth="1"/>
    <col min="14601" max="14601" width="12" style="558" bestFit="1" customWidth="1"/>
    <col min="14602" max="14602" width="15" style="558" bestFit="1" customWidth="1"/>
    <col min="14603" max="14603" width="14.26953125" style="558" bestFit="1" customWidth="1"/>
    <col min="14604" max="14604" width="11.7265625" style="558" bestFit="1" customWidth="1"/>
    <col min="14605" max="14848" width="9.26953125" style="558"/>
    <col min="14849" max="14849" width="3.26953125" style="558" customWidth="1"/>
    <col min="14850" max="14850" width="9.26953125" style="558"/>
    <col min="14851" max="14851" width="31" style="558" bestFit="1" customWidth="1"/>
    <col min="14852" max="14852" width="10.7265625" style="558" bestFit="1" customWidth="1"/>
    <col min="14853" max="14853" width="16.26953125" style="558" bestFit="1" customWidth="1"/>
    <col min="14854" max="14854" width="14.26953125" style="558" customWidth="1"/>
    <col min="14855" max="14855" width="33.453125" style="558" bestFit="1" customWidth="1"/>
    <col min="14856" max="14856" width="13.54296875" style="558" bestFit="1" customWidth="1"/>
    <col min="14857" max="14857" width="12" style="558" bestFit="1" customWidth="1"/>
    <col min="14858" max="14858" width="15" style="558" bestFit="1" customWidth="1"/>
    <col min="14859" max="14859" width="14.26953125" style="558" bestFit="1" customWidth="1"/>
    <col min="14860" max="14860" width="11.7265625" style="558" bestFit="1" customWidth="1"/>
    <col min="14861" max="15104" width="9.26953125" style="558"/>
    <col min="15105" max="15105" width="3.26953125" style="558" customWidth="1"/>
    <col min="15106" max="15106" width="9.26953125" style="558"/>
    <col min="15107" max="15107" width="31" style="558" bestFit="1" customWidth="1"/>
    <col min="15108" max="15108" width="10.7265625" style="558" bestFit="1" customWidth="1"/>
    <col min="15109" max="15109" width="16.26953125" style="558" bestFit="1" customWidth="1"/>
    <col min="15110" max="15110" width="14.26953125" style="558" customWidth="1"/>
    <col min="15111" max="15111" width="33.453125" style="558" bestFit="1" customWidth="1"/>
    <col min="15112" max="15112" width="13.54296875" style="558" bestFit="1" customWidth="1"/>
    <col min="15113" max="15113" width="12" style="558" bestFit="1" customWidth="1"/>
    <col min="15114" max="15114" width="15" style="558" bestFit="1" customWidth="1"/>
    <col min="15115" max="15115" width="14.26953125" style="558" bestFit="1" customWidth="1"/>
    <col min="15116" max="15116" width="11.7265625" style="558" bestFit="1" customWidth="1"/>
    <col min="15117" max="15360" width="9.26953125" style="558"/>
    <col min="15361" max="15361" width="3.26953125" style="558" customWidth="1"/>
    <col min="15362" max="15362" width="9.26953125" style="558"/>
    <col min="15363" max="15363" width="31" style="558" bestFit="1" customWidth="1"/>
    <col min="15364" max="15364" width="10.7265625" style="558" bestFit="1" customWidth="1"/>
    <col min="15365" max="15365" width="16.26953125" style="558" bestFit="1" customWidth="1"/>
    <col min="15366" max="15366" width="14.26953125" style="558" customWidth="1"/>
    <col min="15367" max="15367" width="33.453125" style="558" bestFit="1" customWidth="1"/>
    <col min="15368" max="15368" width="13.54296875" style="558" bestFit="1" customWidth="1"/>
    <col min="15369" max="15369" width="12" style="558" bestFit="1" customWidth="1"/>
    <col min="15370" max="15370" width="15" style="558" bestFit="1" customWidth="1"/>
    <col min="15371" max="15371" width="14.26953125" style="558" bestFit="1" customWidth="1"/>
    <col min="15372" max="15372" width="11.7265625" style="558" bestFit="1" customWidth="1"/>
    <col min="15373" max="15616" width="9.26953125" style="558"/>
    <col min="15617" max="15617" width="3.26953125" style="558" customWidth="1"/>
    <col min="15618" max="15618" width="9.26953125" style="558"/>
    <col min="15619" max="15619" width="31" style="558" bestFit="1" customWidth="1"/>
    <col min="15620" max="15620" width="10.7265625" style="558" bestFit="1" customWidth="1"/>
    <col min="15621" max="15621" width="16.26953125" style="558" bestFit="1" customWidth="1"/>
    <col min="15622" max="15622" width="14.26953125" style="558" customWidth="1"/>
    <col min="15623" max="15623" width="33.453125" style="558" bestFit="1" customWidth="1"/>
    <col min="15624" max="15624" width="13.54296875" style="558" bestFit="1" customWidth="1"/>
    <col min="15625" max="15625" width="12" style="558" bestFit="1" customWidth="1"/>
    <col min="15626" max="15626" width="15" style="558" bestFit="1" customWidth="1"/>
    <col min="15627" max="15627" width="14.26953125" style="558" bestFit="1" customWidth="1"/>
    <col min="15628" max="15628" width="11.7265625" style="558" bestFit="1" customWidth="1"/>
    <col min="15629" max="15872" width="9.26953125" style="558"/>
    <col min="15873" max="15873" width="3.26953125" style="558" customWidth="1"/>
    <col min="15874" max="15874" width="9.26953125" style="558"/>
    <col min="15875" max="15875" width="31" style="558" bestFit="1" customWidth="1"/>
    <col min="15876" max="15876" width="10.7265625" style="558" bestFit="1" customWidth="1"/>
    <col min="15877" max="15877" width="16.26953125" style="558" bestFit="1" customWidth="1"/>
    <col min="15878" max="15878" width="14.26953125" style="558" customWidth="1"/>
    <col min="15879" max="15879" width="33.453125" style="558" bestFit="1" customWidth="1"/>
    <col min="15880" max="15880" width="13.54296875" style="558" bestFit="1" customWidth="1"/>
    <col min="15881" max="15881" width="12" style="558" bestFit="1" customWidth="1"/>
    <col min="15882" max="15882" width="15" style="558" bestFit="1" customWidth="1"/>
    <col min="15883" max="15883" width="14.26953125" style="558" bestFit="1" customWidth="1"/>
    <col min="15884" max="15884" width="11.7265625" style="558" bestFit="1" customWidth="1"/>
    <col min="15885" max="16128" width="9.26953125" style="558"/>
    <col min="16129" max="16129" width="3.26953125" style="558" customWidth="1"/>
    <col min="16130" max="16130" width="9.26953125" style="558"/>
    <col min="16131" max="16131" width="31" style="558" bestFit="1" customWidth="1"/>
    <col min="16132" max="16132" width="10.7265625" style="558" bestFit="1" customWidth="1"/>
    <col min="16133" max="16133" width="16.26953125" style="558" bestFit="1" customWidth="1"/>
    <col min="16134" max="16134" width="14.26953125" style="558" customWidth="1"/>
    <col min="16135" max="16135" width="33.453125" style="558" bestFit="1" customWidth="1"/>
    <col min="16136" max="16136" width="13.54296875" style="558" bestFit="1" customWidth="1"/>
    <col min="16137" max="16137" width="12" style="558" bestFit="1" customWidth="1"/>
    <col min="16138" max="16138" width="15" style="558" bestFit="1" customWidth="1"/>
    <col min="16139" max="16139" width="14.26953125" style="558" bestFit="1" customWidth="1"/>
    <col min="16140" max="16140" width="11.7265625" style="558" bestFit="1" customWidth="1"/>
    <col min="16141" max="16384" width="9.26953125" style="558"/>
  </cols>
  <sheetData>
    <row r="2" spans="2:11">
      <c r="E2" s="562" t="s">
        <v>20</v>
      </c>
    </row>
    <row r="3" spans="2:11" ht="26">
      <c r="B3" s="563" t="s">
        <v>1141</v>
      </c>
      <c r="C3" s="563" t="s">
        <v>1245</v>
      </c>
      <c r="D3" s="563" t="s">
        <v>1246</v>
      </c>
      <c r="E3" s="564" t="s">
        <v>2386</v>
      </c>
      <c r="F3" s="611" t="s">
        <v>2360</v>
      </c>
      <c r="G3" s="565" t="s">
        <v>740</v>
      </c>
      <c r="I3" s="698" t="s">
        <v>689</v>
      </c>
      <c r="J3" s="698" t="s">
        <v>1247</v>
      </c>
      <c r="K3" s="698" t="s">
        <v>1248</v>
      </c>
    </row>
    <row r="4" spans="2:11" ht="14.5">
      <c r="B4" s="566">
        <v>10301001</v>
      </c>
      <c r="C4" s="566" t="s">
        <v>1249</v>
      </c>
      <c r="D4" s="567">
        <v>1010</v>
      </c>
      <c r="E4" s="568">
        <f>SUMIFS('Detail GL'!G:G,'Detail GL'!A:A,'GL Map'!B4,'Detail GL'!V:V,'GL Map'!D4)</f>
        <v>2821884.8299999996</v>
      </c>
      <c r="F4" s="612">
        <v>2412890.6800000002</v>
      </c>
      <c r="G4" s="569" t="s">
        <v>1250</v>
      </c>
      <c r="I4" s="583">
        <v>10301001</v>
      </c>
      <c r="J4" s="570">
        <f>SUMIFS('Detail GL'!G$2:G$63721,'Detail GL'!A$2:A$63721,'GL Map'!I4)</f>
        <v>3749116.839999998</v>
      </c>
      <c r="K4" s="699">
        <f>E10-J4</f>
        <v>0</v>
      </c>
    </row>
    <row r="5" spans="2:11" ht="14.5">
      <c r="B5" s="566">
        <v>10301001</v>
      </c>
      <c r="C5" s="566" t="s">
        <v>1249</v>
      </c>
      <c r="D5" s="567">
        <v>1020</v>
      </c>
      <c r="E5" s="568">
        <f>SUMIFS('Detail GL'!G:G,'Detail GL'!A:A,'GL Map'!B5,'Detail GL'!V:V,'GL Map'!D5)</f>
        <v>0</v>
      </c>
      <c r="F5" s="612">
        <v>0</v>
      </c>
      <c r="G5" s="569" t="s">
        <v>1251</v>
      </c>
      <c r="I5" s="583">
        <v>10301002</v>
      </c>
      <c r="J5" s="570">
        <f>SUMIFS('Detail GL'!G$2:G$63721,'Detail GL'!A$2:A$63721,'GL Map'!I5)</f>
        <v>0</v>
      </c>
      <c r="K5" s="699">
        <f>E17-J5</f>
        <v>0</v>
      </c>
    </row>
    <row r="6" spans="2:11" ht="14.5">
      <c r="B6" s="566">
        <v>10301001</v>
      </c>
      <c r="C6" s="566" t="s">
        <v>1249</v>
      </c>
      <c r="D6" s="567">
        <v>2020</v>
      </c>
      <c r="E6" s="568">
        <f>SUMIFS('Detail GL'!G:G,'Detail GL'!A:A,'GL Map'!B6,'Detail GL'!V:V,'GL Map'!D6)</f>
        <v>38836.04</v>
      </c>
      <c r="F6" s="612">
        <v>0</v>
      </c>
      <c r="G6" s="569" t="s">
        <v>1252</v>
      </c>
      <c r="I6" s="583">
        <v>10301003</v>
      </c>
      <c r="J6" s="570">
        <f>SUMIFS('Detail GL'!G$2:G$63721,'Detail GL'!A$2:A$63721,'GL Map'!I6)</f>
        <v>209931.47</v>
      </c>
      <c r="K6" s="699">
        <f>E43-J6</f>
        <v>0</v>
      </c>
    </row>
    <row r="7" spans="2:11" ht="14.5">
      <c r="B7" s="566">
        <v>10301001</v>
      </c>
      <c r="C7" s="566" t="s">
        <v>1249</v>
      </c>
      <c r="D7" s="567">
        <v>2030</v>
      </c>
      <c r="E7" s="568">
        <f>SUMIFS('Detail GL'!G:G,'Detail GL'!A:A,'GL Map'!B7,'Detail GL'!V:V,'GL Map'!D7)</f>
        <v>0</v>
      </c>
      <c r="F7" s="612">
        <v>33492.82</v>
      </c>
      <c r="G7" s="569" t="s">
        <v>1253</v>
      </c>
      <c r="I7" s="583">
        <v>10301004</v>
      </c>
      <c r="J7" s="570">
        <f>SUMIFS('Detail GL'!G$2:G$63721,'Detail GL'!A$2:A$63721,'GL Map'!I7)</f>
        <v>96080.88</v>
      </c>
      <c r="K7" s="699">
        <f>E53-J7</f>
        <v>0</v>
      </c>
    </row>
    <row r="8" spans="2:11" ht="14.5">
      <c r="B8" s="566">
        <v>10301001</v>
      </c>
      <c r="C8" s="566" t="s">
        <v>1249</v>
      </c>
      <c r="D8" s="567">
        <v>2510</v>
      </c>
      <c r="E8" s="568">
        <f>SUMIFS('Detail GL'!G:G,'Detail GL'!A:A,'GL Map'!B8,'Detail GL'!V:V,'GL Map'!D8)</f>
        <v>0</v>
      </c>
      <c r="F8" s="612">
        <v>0</v>
      </c>
      <c r="G8" s="569" t="s">
        <v>1254</v>
      </c>
      <c r="I8" s="583">
        <v>20100001</v>
      </c>
      <c r="J8" s="570">
        <f>SUMIFS('Detail GL'!G$2:G$63721,'Detail GL'!A$2:A$63721,'GL Map'!I8)</f>
        <v>-427812.64000000019</v>
      </c>
      <c r="K8" s="699">
        <f>E24-J8</f>
        <v>0</v>
      </c>
    </row>
    <row r="9" spans="2:11" ht="14.5">
      <c r="B9" s="566">
        <v>10301001</v>
      </c>
      <c r="C9" s="566" t="s">
        <v>1249</v>
      </c>
      <c r="D9" s="567">
        <v>5010</v>
      </c>
      <c r="E9" s="568">
        <f>SUMIFS('Detail GL'!G:G,'Detail GL'!A:A,'GL Map'!B9,'Detail GL'!V:V,'GL Map'!D9)</f>
        <v>888395.97</v>
      </c>
      <c r="F9" s="612">
        <v>0</v>
      </c>
      <c r="G9" s="569" t="s">
        <v>1255</v>
      </c>
      <c r="I9" s="583">
        <v>20100002</v>
      </c>
      <c r="J9" s="570">
        <f>SUMIFS('Detail GL'!G$2:G$63721,'Detail GL'!A$2:A$63721,'GL Map'!I9)</f>
        <v>0</v>
      </c>
      <c r="K9" s="699">
        <f>E31-J9</f>
        <v>0</v>
      </c>
    </row>
    <row r="10" spans="2:11" ht="14.5">
      <c r="B10" s="571"/>
      <c r="C10" s="571"/>
      <c r="D10" s="572"/>
      <c r="E10" s="573">
        <f>SUM(E4:E9)</f>
        <v>3749116.84</v>
      </c>
      <c r="F10" s="613">
        <v>2446383.5</v>
      </c>
      <c r="G10" s="574"/>
      <c r="I10" s="583">
        <v>30900940</v>
      </c>
      <c r="J10" s="570">
        <f>SUMIFS('Detail GL'!G$2:G$63721,'Detail GL'!A$2:A$63721,'GL Map'!I10)</f>
        <v>-20513396.860000014</v>
      </c>
      <c r="K10" s="699">
        <f>E34-J10</f>
        <v>0</v>
      </c>
    </row>
    <row r="11" spans="2:11" ht="14.5">
      <c r="B11" s="566">
        <v>10301002</v>
      </c>
      <c r="C11" s="566" t="s">
        <v>76</v>
      </c>
      <c r="D11" s="567">
        <v>1010</v>
      </c>
      <c r="E11" s="807">
        <f>SUMIFS('Detail GL'!G:G,'Detail GL'!A:A,'GL Map'!B11,'Detail GL'!V:V,'GL Map'!D11)</f>
        <v>0</v>
      </c>
      <c r="F11" s="614">
        <v>0</v>
      </c>
      <c r="G11" s="575"/>
      <c r="I11" s="583">
        <v>10363001</v>
      </c>
      <c r="J11" s="570">
        <f>SUMIFS('Detail GL'!G$2:G$63721,'Detail GL'!A$2:A$63721,'GL Map'!I11)</f>
        <v>272917.10000000003</v>
      </c>
      <c r="K11" s="699">
        <f>J11-E67</f>
        <v>0</v>
      </c>
    </row>
    <row r="12" spans="2:11" ht="14.5">
      <c r="B12" s="566">
        <v>10301002</v>
      </c>
      <c r="C12" s="566" t="s">
        <v>76</v>
      </c>
      <c r="D12" s="567">
        <v>1020</v>
      </c>
      <c r="E12" s="568">
        <f>SUMIFS('Detail GL'!G:G,'Detail GL'!A:A,'GL Map'!B12,'Detail GL'!V:V,'GL Map'!D12)</f>
        <v>0</v>
      </c>
      <c r="F12" s="614">
        <v>0</v>
      </c>
      <c r="G12" s="575"/>
      <c r="I12" s="583">
        <v>20121001</v>
      </c>
      <c r="J12" s="570">
        <f>SUMIFS('Detail GL'!G$2:G$63721,'Detail GL'!A$2:A$63721,'GL Map'!I12)</f>
        <v>-1175493.4100000001</v>
      </c>
      <c r="K12" s="700">
        <f>J12-E73</f>
        <v>0</v>
      </c>
    </row>
    <row r="13" spans="2:11" ht="14.5">
      <c r="B13" s="566">
        <v>10301002</v>
      </c>
      <c r="C13" s="566" t="s">
        <v>76</v>
      </c>
      <c r="D13" s="567">
        <v>2020</v>
      </c>
      <c r="E13" s="568">
        <f>SUMIFS('Detail GL'!G:G,'Detail GL'!A:A,'GL Map'!B13,'Detail GL'!V:V,'GL Map'!D13)</f>
        <v>0</v>
      </c>
      <c r="F13" s="614">
        <v>0</v>
      </c>
      <c r="G13" s="575"/>
    </row>
    <row r="14" spans="2:11" ht="14.5">
      <c r="B14" s="566">
        <v>10301002</v>
      </c>
      <c r="C14" s="566" t="s">
        <v>76</v>
      </c>
      <c r="D14" s="567">
        <v>2510</v>
      </c>
      <c r="E14" s="568">
        <f>SUMIFS('Detail GL'!G:G,'Detail GL'!A:A,'GL Map'!B14,'Detail GL'!V:V,'GL Map'!D14)</f>
        <v>0</v>
      </c>
      <c r="F14" s="614">
        <v>0</v>
      </c>
      <c r="G14" s="575"/>
    </row>
    <row r="15" spans="2:11" ht="14.5">
      <c r="B15" s="566">
        <v>10301002</v>
      </c>
      <c r="C15" s="566" t="s">
        <v>76</v>
      </c>
      <c r="D15" s="567">
        <v>2030</v>
      </c>
      <c r="E15" s="568">
        <f>SUMIFS('Detail GL'!G:G,'Detail GL'!A:A,'GL Map'!B15,'Detail GL'!V:V,'GL Map'!D15)</f>
        <v>0</v>
      </c>
      <c r="F15" s="614">
        <v>0</v>
      </c>
      <c r="G15" s="575" t="s">
        <v>1253</v>
      </c>
    </row>
    <row r="16" spans="2:11" ht="14.5">
      <c r="B16" s="566">
        <v>10301002</v>
      </c>
      <c r="C16" s="566" t="s">
        <v>76</v>
      </c>
      <c r="D16" s="567">
        <v>5010</v>
      </c>
      <c r="E16" s="568">
        <f>SUMIFS('Detail GL'!G:G,'Detail GL'!A:A,'GL Map'!B16,'Detail GL'!V:V,'GL Map'!D16)</f>
        <v>0</v>
      </c>
      <c r="F16" s="614">
        <v>0</v>
      </c>
      <c r="G16" s="575"/>
    </row>
    <row r="17" spans="2:12" ht="13">
      <c r="B17" s="571"/>
      <c r="C17" s="571"/>
      <c r="D17" s="572"/>
      <c r="E17" s="573">
        <f>SUM(E11:E16)</f>
        <v>0</v>
      </c>
      <c r="F17" s="613">
        <v>0</v>
      </c>
      <c r="G17" s="574"/>
      <c r="J17" s="576"/>
      <c r="L17" s="576"/>
    </row>
    <row r="18" spans="2:12" ht="14.5">
      <c r="B18" s="566">
        <v>20100001</v>
      </c>
      <c r="C18" s="566" t="s">
        <v>84</v>
      </c>
      <c r="D18" s="577">
        <v>1010</v>
      </c>
      <c r="E18" s="568">
        <f>SUMIFS('Detail GL'!G:G,'Detail GL'!A:A,'GL Map'!B18,'Detail GL'!V:V,'GL Map'!D18)</f>
        <v>0</v>
      </c>
      <c r="F18" s="614">
        <v>0</v>
      </c>
      <c r="G18" s="575"/>
      <c r="J18" s="576"/>
      <c r="L18" s="576"/>
    </row>
    <row r="19" spans="2:12" ht="14.5">
      <c r="B19" s="566">
        <v>20100001</v>
      </c>
      <c r="C19" s="566" t="s">
        <v>84</v>
      </c>
      <c r="D19" s="577">
        <v>1020</v>
      </c>
      <c r="E19" s="568">
        <f>SUMIFS('Detail GL'!G:G,'Detail GL'!A:A,'GL Map'!B19,'Detail GL'!V:V,'GL Map'!D19)</f>
        <v>-427812.64000000019</v>
      </c>
      <c r="F19" s="614">
        <v>-168620.44999999998</v>
      </c>
      <c r="G19" s="575"/>
      <c r="J19" s="576"/>
      <c r="L19" s="576"/>
    </row>
    <row r="20" spans="2:12" ht="14.5">
      <c r="B20" s="566">
        <v>20100001</v>
      </c>
      <c r="C20" s="566" t="s">
        <v>84</v>
      </c>
      <c r="D20" s="577">
        <v>2020</v>
      </c>
      <c r="E20" s="568">
        <f>SUMIFS('Detail GL'!G:G,'Detail GL'!A:A,'GL Map'!B20,'Detail GL'!V:V,'GL Map'!D20)</f>
        <v>0</v>
      </c>
      <c r="F20" s="614">
        <v>0</v>
      </c>
      <c r="G20" s="575"/>
      <c r="J20" s="576"/>
      <c r="L20" s="576"/>
    </row>
    <row r="21" spans="2:12" ht="14.5">
      <c r="B21" s="566">
        <v>20100001</v>
      </c>
      <c r="C21" s="566" t="s">
        <v>84</v>
      </c>
      <c r="D21" s="577">
        <v>2030</v>
      </c>
      <c r="E21" s="568">
        <f>SUMIFS('Detail GL'!G:G,'Detail GL'!A:A,'GL Map'!B21,'Detail GL'!V:V,'GL Map'!D21)</f>
        <v>0</v>
      </c>
      <c r="F21" s="614">
        <v>0</v>
      </c>
      <c r="G21" s="575"/>
      <c r="L21" s="576"/>
    </row>
    <row r="22" spans="2:12" ht="14.5">
      <c r="B22" s="566">
        <v>20100001</v>
      </c>
      <c r="C22" s="566" t="s">
        <v>84</v>
      </c>
      <c r="D22" s="577">
        <v>2510</v>
      </c>
      <c r="E22" s="568">
        <f>SUMIFS('Detail GL'!G:G,'Detail GL'!A:A,'GL Map'!B22,'Detail GL'!V:V,'GL Map'!D22)</f>
        <v>0</v>
      </c>
      <c r="F22" s="614">
        <v>0</v>
      </c>
      <c r="G22" s="575"/>
      <c r="L22" s="576"/>
    </row>
    <row r="23" spans="2:12" ht="14.5">
      <c r="B23" s="566">
        <v>20100001</v>
      </c>
      <c r="C23" s="566" t="s">
        <v>84</v>
      </c>
      <c r="D23" s="577">
        <v>5010</v>
      </c>
      <c r="E23" s="568">
        <f>SUMIFS('Detail GL'!G:G,'Detail GL'!A:A,'GL Map'!B23,'Detail GL'!V:V,'GL Map'!D23)</f>
        <v>0</v>
      </c>
      <c r="F23" s="614">
        <v>0</v>
      </c>
      <c r="G23" s="575"/>
      <c r="L23" s="576"/>
    </row>
    <row r="24" spans="2:12" ht="13">
      <c r="B24" s="571"/>
      <c r="C24" s="571"/>
      <c r="D24" s="572"/>
      <c r="E24" s="573">
        <f>SUM(E18:E23)</f>
        <v>-427812.64000000019</v>
      </c>
      <c r="F24" s="613">
        <v>-168620.44999999998</v>
      </c>
      <c r="G24" s="574"/>
      <c r="L24" s="576"/>
    </row>
    <row r="25" spans="2:12" ht="14.5">
      <c r="B25" s="566">
        <v>20100002</v>
      </c>
      <c r="C25" s="566" t="s">
        <v>85</v>
      </c>
      <c r="D25" s="577">
        <v>1010</v>
      </c>
      <c r="E25" s="568">
        <f>SUMIFS('Detail GL'!G:G,'Detail GL'!A:A,'GL Map'!B25,'Detail GL'!V:V,'GL Map'!D25)</f>
        <v>0</v>
      </c>
      <c r="F25" s="614">
        <v>0</v>
      </c>
      <c r="G25" s="575"/>
      <c r="L25" s="576"/>
    </row>
    <row r="26" spans="2:12" ht="14.5">
      <c r="B26" s="566">
        <v>20100002</v>
      </c>
      <c r="C26" s="566" t="s">
        <v>85</v>
      </c>
      <c r="D26" s="577">
        <v>1020</v>
      </c>
      <c r="E26" s="568">
        <f>SUMIFS('Detail GL'!G:G,'Detail GL'!A:A,'GL Map'!B26,'Detail GL'!V:V,'GL Map'!D26)</f>
        <v>0</v>
      </c>
      <c r="F26" s="614">
        <v>0</v>
      </c>
      <c r="G26" s="575"/>
      <c r="I26" s="578"/>
    </row>
    <row r="27" spans="2:12" ht="14.5">
      <c r="B27" s="579">
        <v>20100002</v>
      </c>
      <c r="C27" s="579" t="s">
        <v>85</v>
      </c>
      <c r="D27" s="577">
        <v>2020</v>
      </c>
      <c r="E27" s="568">
        <f>SUMIFS('Detail GL'!G:G,'Detail GL'!A:A,'GL Map'!B27,'Detail GL'!V:V,'GL Map'!D27)</f>
        <v>0</v>
      </c>
      <c r="F27" s="614">
        <v>0</v>
      </c>
      <c r="G27" s="575"/>
    </row>
    <row r="28" spans="2:12" ht="14.5">
      <c r="B28" s="579">
        <v>20100002</v>
      </c>
      <c r="C28" s="579" t="s">
        <v>85</v>
      </c>
      <c r="D28" s="577">
        <v>2510</v>
      </c>
      <c r="E28" s="568">
        <f>SUMIFS('Detail GL'!G:G,'Detail GL'!A:A,'GL Map'!B28,'Detail GL'!V:V,'GL Map'!D28)</f>
        <v>0</v>
      </c>
      <c r="F28" s="614">
        <v>0</v>
      </c>
      <c r="G28" s="575"/>
    </row>
    <row r="29" spans="2:12" ht="14.5">
      <c r="B29" s="579">
        <v>20100002</v>
      </c>
      <c r="C29" s="579" t="s">
        <v>85</v>
      </c>
      <c r="D29" s="577">
        <v>2030</v>
      </c>
      <c r="E29" s="568">
        <f>SUMIFS('Detail GL'!G:G,'Detail GL'!A:A,'GL Map'!B29,'Detail GL'!V:V,'GL Map'!D29)</f>
        <v>0</v>
      </c>
      <c r="F29" s="614">
        <v>0</v>
      </c>
      <c r="G29" s="575"/>
    </row>
    <row r="30" spans="2:12" ht="14.5">
      <c r="B30" s="566">
        <v>20100002</v>
      </c>
      <c r="C30" s="566" t="s">
        <v>85</v>
      </c>
      <c r="D30" s="577">
        <v>5010</v>
      </c>
      <c r="E30" s="568">
        <f>SUMIFS('Detail GL'!G:G,'Detail GL'!A:A,'GL Map'!B30,'Detail GL'!V:V,'GL Map'!D30)</f>
        <v>0</v>
      </c>
      <c r="F30" s="614">
        <v>0</v>
      </c>
      <c r="G30" s="575"/>
    </row>
    <row r="31" spans="2:12" ht="13">
      <c r="B31" s="571"/>
      <c r="C31" s="571"/>
      <c r="D31" s="572"/>
      <c r="E31" s="573">
        <f>SUM(E25:E30)</f>
        <v>0</v>
      </c>
      <c r="F31" s="613">
        <v>0</v>
      </c>
      <c r="G31" s="574"/>
    </row>
    <row r="32" spans="2:12" ht="14.5">
      <c r="B32" s="566">
        <v>30900940</v>
      </c>
      <c r="C32" s="566" t="s">
        <v>298</v>
      </c>
      <c r="D32" s="567"/>
      <c r="E32" s="568">
        <f>SUMIFS('Detail GL'!G:G,'Detail GL'!A:A,B32)-E33</f>
        <v>-18803796.960000016</v>
      </c>
      <c r="F32" s="614">
        <v>-11170962.449999999</v>
      </c>
      <c r="G32" s="580" t="s">
        <v>1256</v>
      </c>
      <c r="H32" s="581"/>
    </row>
    <row r="33" spans="2:9" ht="14.5">
      <c r="B33" s="566">
        <v>30900940</v>
      </c>
      <c r="C33" s="566" t="s">
        <v>298</v>
      </c>
      <c r="D33" s="567">
        <v>1020</v>
      </c>
      <c r="E33" s="568">
        <f>SUMIFS('Detail GL'!G:G,'Detail GL'!A:A,'GL Map'!B33,'Detail GL'!V:V,'GL Map'!D33)</f>
        <v>-1709599.8999999994</v>
      </c>
      <c r="F33" s="614">
        <v>-1774758.4599999997</v>
      </c>
      <c r="G33" s="582" t="s">
        <v>660</v>
      </c>
      <c r="I33" s="578"/>
    </row>
    <row r="34" spans="2:9" ht="13">
      <c r="B34" s="571"/>
      <c r="C34" s="571"/>
      <c r="D34" s="572"/>
      <c r="E34" s="573">
        <f>SUM(E32:E33)</f>
        <v>-20513396.860000014</v>
      </c>
      <c r="F34" s="613">
        <v>-12945720.909999998</v>
      </c>
      <c r="G34" s="574"/>
    </row>
    <row r="35" spans="2:9" ht="14.5">
      <c r="B35" s="566">
        <v>10301003</v>
      </c>
      <c r="C35" s="566" t="s">
        <v>194</v>
      </c>
      <c r="D35" s="567" t="s">
        <v>1181</v>
      </c>
      <c r="E35" s="568">
        <f>SUMIFS('Detail GL'!G:G,'Detail GL'!A:A,'GL Map'!B35,'Detail GL'!O:O,'GL Map'!D35)</f>
        <v>15557.74</v>
      </c>
      <c r="F35" s="614">
        <v>34519.680000000008</v>
      </c>
      <c r="G35" s="575" t="s">
        <v>1257</v>
      </c>
    </row>
    <row r="36" spans="2:9" ht="14.5">
      <c r="B36" s="566">
        <v>10301003</v>
      </c>
      <c r="C36" s="566" t="s">
        <v>194</v>
      </c>
      <c r="D36" s="567" t="s">
        <v>1258</v>
      </c>
      <c r="E36" s="568">
        <f>SUMIFS('Detail GL'!G:G,'Detail GL'!A:A,'GL Map'!B36,'Detail GL'!O:O,'GL Map'!D36)</f>
        <v>0</v>
      </c>
      <c r="F36" s="614">
        <v>0</v>
      </c>
      <c r="G36" s="575" t="s">
        <v>1259</v>
      </c>
    </row>
    <row r="37" spans="2:9" ht="14.5">
      <c r="B37" s="566">
        <v>10301003</v>
      </c>
      <c r="C37" s="566" t="s">
        <v>194</v>
      </c>
      <c r="D37" s="567" t="s">
        <v>2351</v>
      </c>
      <c r="E37" s="568">
        <f>SUMIFS('Detail GL'!G:G,'Detail GL'!A:A,'GL Map'!B37,'Detail GL'!O:O,'GL Map'!D37)</f>
        <v>0</v>
      </c>
      <c r="F37" s="614">
        <v>0</v>
      </c>
      <c r="G37" s="575" t="s">
        <v>2353</v>
      </c>
    </row>
    <row r="38" spans="2:9" ht="14.5">
      <c r="B38" s="566">
        <v>10301003</v>
      </c>
      <c r="C38" s="566" t="s">
        <v>194</v>
      </c>
      <c r="D38" s="567" t="s">
        <v>2316</v>
      </c>
      <c r="E38" s="568">
        <f>SUMIFS('Detail GL'!G:G,'Detail GL'!A:A,'GL Map'!B38,'Detail GL'!O:O,'GL Map'!D38)</f>
        <v>14339.9</v>
      </c>
      <c r="F38" s="614"/>
      <c r="G38" s="575" t="s">
        <v>2354</v>
      </c>
    </row>
    <row r="39" spans="2:9" ht="14.5">
      <c r="B39" s="566">
        <v>10301003</v>
      </c>
      <c r="C39" s="566" t="s">
        <v>194</v>
      </c>
      <c r="D39" s="567" t="s">
        <v>2352</v>
      </c>
      <c r="E39" s="568">
        <f>SUMIFS('Detail GL'!G:G,'Detail GL'!A:A,'GL Map'!B39,'Detail GL'!O:O,'GL Map'!D39)</f>
        <v>0</v>
      </c>
      <c r="F39" s="614"/>
      <c r="G39" s="575" t="s">
        <v>2355</v>
      </c>
    </row>
    <row r="40" spans="2:9" ht="14.5">
      <c r="B40" s="566">
        <v>10301003</v>
      </c>
      <c r="C40" s="566" t="s">
        <v>194</v>
      </c>
      <c r="D40" s="567" t="s">
        <v>2326</v>
      </c>
      <c r="E40" s="568">
        <f>SUMIFS('Detail GL'!G:G,'Detail GL'!A:A,'GL Map'!B40,'Detail GL'!O:O,'GL Map'!D40)</f>
        <v>180033.83000000002</v>
      </c>
      <c r="F40" s="614"/>
      <c r="G40" s="575" t="s">
        <v>2356</v>
      </c>
    </row>
    <row r="41" spans="2:9" ht="14.5">
      <c r="B41" s="566">
        <v>10301003</v>
      </c>
      <c r="C41" s="566" t="s">
        <v>194</v>
      </c>
      <c r="D41" s="567"/>
      <c r="E41" s="568">
        <f>SUMIFS('Detail GL'!G:G,'Detail GL'!A:A,'GL Map'!B41,'Detail GL'!O:O,'GL Map'!D41)</f>
        <v>0</v>
      </c>
      <c r="F41" s="614">
        <v>0</v>
      </c>
      <c r="G41" s="575"/>
    </row>
    <row r="42" spans="2:9" ht="14.5">
      <c r="B42" s="566">
        <v>10301003</v>
      </c>
      <c r="C42" s="566" t="s">
        <v>194</v>
      </c>
      <c r="D42" s="567"/>
      <c r="E42" s="568">
        <f>SUMIFS('Detail GL'!G:G,'Detail GL'!A:A,'GL Map'!B42,'Detail GL'!O:O,'GL Map'!D42)</f>
        <v>0</v>
      </c>
      <c r="F42" s="614">
        <v>0</v>
      </c>
      <c r="G42" s="575"/>
    </row>
    <row r="43" spans="2:9" ht="13">
      <c r="B43" s="571"/>
      <c r="C43" s="571"/>
      <c r="D43" s="572"/>
      <c r="E43" s="573">
        <f>SUM(E35:E42)</f>
        <v>209931.47000000003</v>
      </c>
      <c r="F43" s="613">
        <v>34519.680000000008</v>
      </c>
      <c r="G43" s="574"/>
    </row>
    <row r="44" spans="2:9" ht="14.5">
      <c r="B44" s="566">
        <v>10301004</v>
      </c>
      <c r="C44" s="566" t="s">
        <v>606</v>
      </c>
      <c r="D44" s="567" t="s">
        <v>1183</v>
      </c>
      <c r="E44" s="568">
        <f>SUMIFS('Detail GL'!G:G,'Detail GL'!A:A,'GL Map'!B44,'Detail GL'!O:O,'GL Map'!D44)</f>
        <v>27496.38</v>
      </c>
      <c r="F44" s="614">
        <v>4898.3999999999996</v>
      </c>
      <c r="G44" s="575" t="s">
        <v>1260</v>
      </c>
    </row>
    <row r="45" spans="2:9" ht="14.5">
      <c r="B45" s="566">
        <v>10301004</v>
      </c>
      <c r="C45" s="566" t="s">
        <v>606</v>
      </c>
      <c r="D45" s="567" t="s">
        <v>1187</v>
      </c>
      <c r="E45" s="568">
        <f>SUMIFS('Detail GL'!G:G,'Detail GL'!A:A,'GL Map'!B45,'Detail GL'!O:O,'GL Map'!D45)</f>
        <v>0</v>
      </c>
      <c r="F45" s="614">
        <v>0</v>
      </c>
      <c r="G45" s="575" t="s">
        <v>1261</v>
      </c>
    </row>
    <row r="46" spans="2:9" ht="14.5">
      <c r="B46" s="566">
        <v>10301004</v>
      </c>
      <c r="C46" s="566" t="s">
        <v>606</v>
      </c>
      <c r="D46" s="567" t="s">
        <v>1184</v>
      </c>
      <c r="E46" s="568">
        <f>SUMIFS('Detail GL'!G:G,'Detail GL'!A:A,'GL Map'!B46,'Detail GL'!O:O,'GL Map'!D46)</f>
        <v>0</v>
      </c>
      <c r="F46" s="614">
        <v>822.83</v>
      </c>
      <c r="G46" s="575" t="s">
        <v>1262</v>
      </c>
    </row>
    <row r="47" spans="2:9" ht="14.5">
      <c r="B47" s="566">
        <v>10301004</v>
      </c>
      <c r="C47" s="566" t="s">
        <v>606</v>
      </c>
      <c r="D47" s="567" t="s">
        <v>2303</v>
      </c>
      <c r="E47" s="568">
        <f>SUMIFS('Detail GL'!G:G,'Detail GL'!A:A,'GL Map'!B47,'Detail GL'!O:O,'GL Map'!D47)</f>
        <v>0</v>
      </c>
      <c r="F47" s="614"/>
      <c r="G47" s="575" t="s">
        <v>2357</v>
      </c>
    </row>
    <row r="48" spans="2:9" ht="14.5">
      <c r="B48" s="566">
        <v>10301004</v>
      </c>
      <c r="C48" s="566" t="s">
        <v>606</v>
      </c>
      <c r="D48" s="567" t="s">
        <v>2322</v>
      </c>
      <c r="E48" s="568">
        <f>SUMIFS('Detail GL'!G:G,'Detail GL'!A:A,'GL Map'!B48,'Detail GL'!O:O,'GL Map'!D48)</f>
        <v>28883.52</v>
      </c>
      <c r="F48" s="614"/>
      <c r="G48" s="575" t="s">
        <v>2358</v>
      </c>
    </row>
    <row r="49" spans="2:8" ht="14.5">
      <c r="B49" s="566">
        <v>10301004</v>
      </c>
      <c r="C49" s="566" t="s">
        <v>606</v>
      </c>
      <c r="D49" s="567" t="s">
        <v>2312</v>
      </c>
      <c r="E49" s="568">
        <f>SUMIFS('Detail GL'!G:G,'Detail GL'!A:A,'GL Map'!B49,'Detail GL'!O:O,'GL Map'!D49)</f>
        <v>1091.25</v>
      </c>
      <c r="F49" s="614"/>
      <c r="G49" s="575" t="s">
        <v>2359</v>
      </c>
    </row>
    <row r="50" spans="2:8" ht="14.5">
      <c r="B50" s="566">
        <v>10301004</v>
      </c>
      <c r="C50" s="566" t="s">
        <v>606</v>
      </c>
      <c r="D50" s="567" t="s">
        <v>3600</v>
      </c>
      <c r="E50" s="568">
        <f>SUMIFS('Detail GL'!G:G,'Detail GL'!A:A,'GL Map'!B50,'Detail GL'!O:O,'GL Map'!D50)</f>
        <v>9002.1299999999992</v>
      </c>
      <c r="F50" s="614">
        <v>0</v>
      </c>
      <c r="G50" s="575" t="s">
        <v>3783</v>
      </c>
    </row>
    <row r="51" spans="2:8" ht="14.5">
      <c r="B51" s="566">
        <v>10301004</v>
      </c>
      <c r="C51" s="566" t="s">
        <v>606</v>
      </c>
      <c r="D51" s="567" t="s">
        <v>3587</v>
      </c>
      <c r="E51" s="568">
        <f>SUMIFS('Detail GL'!G:G,'Detail GL'!A:A,'GL Map'!B51,'Detail GL'!O:O,'GL Map'!D51)</f>
        <v>29607.600000000002</v>
      </c>
      <c r="F51" s="614"/>
      <c r="G51" s="575" t="s">
        <v>3784</v>
      </c>
    </row>
    <row r="52" spans="2:8" ht="14.5">
      <c r="B52" s="566">
        <v>10301004</v>
      </c>
      <c r="C52" s="566" t="s">
        <v>606</v>
      </c>
      <c r="D52" s="567"/>
      <c r="E52" s="568">
        <f>SUMIFS('Detail GL'!G:G,'Detail GL'!A:A,'GL Map'!B52,'Detail GL'!O:O,'GL Map'!D52)</f>
        <v>0</v>
      </c>
      <c r="F52" s="614">
        <v>0</v>
      </c>
      <c r="G52" s="575"/>
    </row>
    <row r="53" spans="2:8" ht="13">
      <c r="B53" s="571"/>
      <c r="C53" s="571"/>
      <c r="D53" s="572"/>
      <c r="E53" s="573">
        <f>SUM(E44:E52)</f>
        <v>96080.88</v>
      </c>
      <c r="F53" s="613">
        <v>5721.23</v>
      </c>
      <c r="G53" s="574"/>
    </row>
    <row r="54" spans="2:8" ht="14.5">
      <c r="B54" s="566">
        <v>10363001</v>
      </c>
      <c r="C54" s="566" t="s">
        <v>50</v>
      </c>
      <c r="D54" s="577" t="s">
        <v>1263</v>
      </c>
      <c r="E54" s="568">
        <f>SUMIFS('Detail GL'!G:G,'Detail GL'!A:A,'GL Map'!B54,'Detail GL'!N:N,'GL Map'!D54)</f>
        <v>0</v>
      </c>
      <c r="F54" s="614">
        <v>0</v>
      </c>
      <c r="G54" s="575" t="s">
        <v>1264</v>
      </c>
      <c r="H54" s="558" t="s">
        <v>1265</v>
      </c>
    </row>
    <row r="55" spans="2:8" ht="14.5">
      <c r="B55" s="566">
        <v>10363001</v>
      </c>
      <c r="C55" s="566" t="s">
        <v>50</v>
      </c>
      <c r="D55" s="577" t="s">
        <v>664</v>
      </c>
      <c r="E55" s="568">
        <f>SUMIFS('Detail GL'!G:G,'Detail GL'!A:A,'GL Map'!B55,'Detail GL'!N:N,'GL Map'!D55)</f>
        <v>219900.47999999998</v>
      </c>
      <c r="F55" s="614">
        <v>219900.47999999998</v>
      </c>
      <c r="G55" s="575" t="s">
        <v>665</v>
      </c>
      <c r="H55" s="558" t="s">
        <v>1266</v>
      </c>
    </row>
    <row r="56" spans="2:8" ht="14.5">
      <c r="B56" s="816">
        <v>10363001</v>
      </c>
      <c r="C56" s="816" t="s">
        <v>50</v>
      </c>
      <c r="D56" s="817" t="s">
        <v>1267</v>
      </c>
      <c r="E56" s="818">
        <f>SUMIFS('Detail GL'!G:G,'Detail GL'!A:A,'GL Map'!B56,'Detail GL'!N:N,'GL Map'!D56)</f>
        <v>-3898.49</v>
      </c>
      <c r="F56" s="614">
        <v>0</v>
      </c>
      <c r="G56" s="819" t="s">
        <v>1268</v>
      </c>
      <c r="H56" s="820" t="s">
        <v>1266</v>
      </c>
    </row>
    <row r="57" spans="2:8" ht="14.5">
      <c r="B57" s="566">
        <v>10363001</v>
      </c>
      <c r="C57" s="566" t="s">
        <v>50</v>
      </c>
      <c r="D57" s="577" t="s">
        <v>1192</v>
      </c>
      <c r="E57" s="568">
        <f>SUMIFS('Detail GL'!G:G,'Detail GL'!A:A,'GL Map'!B57,'Detail GL'!N:N,'GL Map'!D57)</f>
        <v>46159.670000000006</v>
      </c>
      <c r="F57" s="614">
        <v>46159.670000000006</v>
      </c>
      <c r="G57" s="575" t="s">
        <v>1191</v>
      </c>
      <c r="H57" s="558" t="s">
        <v>1269</v>
      </c>
    </row>
    <row r="58" spans="2:8" ht="14.5">
      <c r="B58" s="566">
        <v>10363001</v>
      </c>
      <c r="C58" s="566" t="s">
        <v>50</v>
      </c>
      <c r="D58" s="577" t="s">
        <v>1197</v>
      </c>
      <c r="E58" s="568">
        <f>SUMIFS('Detail GL'!G:G,'Detail GL'!A:A,'GL Map'!B58,'Detail GL'!N:N,'GL Map'!D58)</f>
        <v>451.22000000000014</v>
      </c>
      <c r="F58" s="614">
        <v>451.22000000000014</v>
      </c>
      <c r="G58" s="575" t="s">
        <v>1176</v>
      </c>
      <c r="H58" s="558" t="s">
        <v>1270</v>
      </c>
    </row>
    <row r="59" spans="2:8" ht="14.5">
      <c r="B59" s="583">
        <v>10363001</v>
      </c>
      <c r="C59" s="583" t="s">
        <v>50</v>
      </c>
      <c r="D59" s="584" t="s">
        <v>1211</v>
      </c>
      <c r="E59" s="568">
        <f>SUMIFS('Detail GL'!G:G,'Detail GL'!A:A,'GL Map'!B59,'Detail GL'!N:N,'GL Map'!D59)</f>
        <v>0</v>
      </c>
      <c r="F59" s="614">
        <v>0</v>
      </c>
      <c r="G59" s="585" t="s">
        <v>1178</v>
      </c>
      <c r="H59" s="586" t="s">
        <v>1271</v>
      </c>
    </row>
    <row r="60" spans="2:8" ht="14.5">
      <c r="B60" s="566">
        <v>10363001</v>
      </c>
      <c r="C60" s="566" t="s">
        <v>50</v>
      </c>
      <c r="D60" s="577" t="s">
        <v>1272</v>
      </c>
      <c r="E60" s="568">
        <f>SUMIFS('Detail GL'!G:G,'Detail GL'!A:A,'GL Map'!B60,'Detail GL'!N:N,'GL Map'!D60)</f>
        <v>0</v>
      </c>
      <c r="F60" s="614">
        <v>0</v>
      </c>
      <c r="G60" s="575" t="s">
        <v>1273</v>
      </c>
      <c r="H60" s="558" t="s">
        <v>1271</v>
      </c>
    </row>
    <row r="61" spans="2:8" ht="14.5">
      <c r="B61" s="566">
        <v>10363001</v>
      </c>
      <c r="C61" s="566" t="s">
        <v>50</v>
      </c>
      <c r="D61" s="577" t="s">
        <v>1274</v>
      </c>
      <c r="E61" s="568">
        <f>SUMIFS('Detail GL'!G:G,'Detail GL'!A:A,'GL Map'!B61,'Detail GL'!N:N,'GL Map'!D61)</f>
        <v>0</v>
      </c>
      <c r="F61" s="614">
        <v>0</v>
      </c>
      <c r="G61" s="575" t="s">
        <v>1275</v>
      </c>
      <c r="H61" s="558" t="s">
        <v>1271</v>
      </c>
    </row>
    <row r="62" spans="2:8" ht="14.5">
      <c r="B62" s="566">
        <v>10363001</v>
      </c>
      <c r="C62" s="566" t="s">
        <v>50</v>
      </c>
      <c r="D62" s="601" t="s">
        <v>1372</v>
      </c>
      <c r="E62" s="568">
        <f>SUMIFS('Detail GL'!G:G,'Detail GL'!A:A,'GL Map'!B62,'Detail GL'!N:N,'GL Map'!D62)</f>
        <v>5955.93</v>
      </c>
      <c r="F62" s="614">
        <v>5955.93</v>
      </c>
      <c r="G62" s="601" t="s">
        <v>1373</v>
      </c>
      <c r="H62" s="558" t="s">
        <v>1266</v>
      </c>
    </row>
    <row r="63" spans="2:8" ht="14.5">
      <c r="B63" s="566">
        <v>10363001</v>
      </c>
      <c r="C63" s="566" t="s">
        <v>50</v>
      </c>
      <c r="D63" s="601" t="s">
        <v>1376</v>
      </c>
      <c r="E63" s="568">
        <f>SUMIFS('Detail GL'!G:G,'Detail GL'!A:A,'GL Map'!B63,'Detail GL'!N:N,'GL Map'!D63)</f>
        <v>774.73</v>
      </c>
      <c r="F63" s="614">
        <v>774.73</v>
      </c>
      <c r="G63" s="601" t="s">
        <v>1377</v>
      </c>
      <c r="H63" s="562" t="s">
        <v>1433</v>
      </c>
    </row>
    <row r="64" spans="2:8" ht="14.5">
      <c r="B64" s="566">
        <v>10363001</v>
      </c>
      <c r="C64" s="566" t="s">
        <v>50</v>
      </c>
      <c r="D64" s="601" t="s">
        <v>1418</v>
      </c>
      <c r="E64" s="568">
        <f>SUMIFS('Detail GL'!G:G,'Detail GL'!A:A,'GL Map'!B64,'Detail GL'!N:N,'GL Map'!D64)</f>
        <v>2382.37</v>
      </c>
      <c r="F64" s="614">
        <v>2382.37</v>
      </c>
      <c r="G64" s="601" t="s">
        <v>1419</v>
      </c>
      <c r="H64" s="562" t="s">
        <v>1434</v>
      </c>
    </row>
    <row r="65" spans="2:9" ht="14.5">
      <c r="B65" s="566">
        <v>10363001</v>
      </c>
      <c r="C65" s="566" t="s">
        <v>50</v>
      </c>
      <c r="D65" s="601" t="s">
        <v>1422</v>
      </c>
      <c r="E65" s="568">
        <f>SUMIFS('Detail GL'!G:G,'Detail GL'!A:A,'GL Map'!B65,'Detail GL'!N:N,'GL Map'!D65)</f>
        <v>1191.19</v>
      </c>
      <c r="F65" s="614">
        <v>1191.19</v>
      </c>
      <c r="G65" s="601" t="s">
        <v>1423</v>
      </c>
      <c r="H65" s="562" t="s">
        <v>1434</v>
      </c>
    </row>
    <row r="66" spans="2:9" ht="14.5">
      <c r="B66" s="566">
        <v>10363001</v>
      </c>
      <c r="C66" s="566" t="s">
        <v>50</v>
      </c>
      <c r="D66" s="601" t="s">
        <v>1426</v>
      </c>
      <c r="E66" s="568">
        <f>SUMIFS('Detail GL'!G:G,'Detail GL'!A:A,'GL Map'!B66,'Detail GL'!N:N,'GL Map'!D66)</f>
        <v>0</v>
      </c>
      <c r="F66" s="614">
        <v>3296.06</v>
      </c>
      <c r="G66" s="601" t="s">
        <v>1427</v>
      </c>
      <c r="H66" s="558" t="s">
        <v>1271</v>
      </c>
    </row>
    <row r="67" spans="2:9" ht="13">
      <c r="B67" s="571"/>
      <c r="C67" s="571"/>
      <c r="D67" s="572"/>
      <c r="E67" s="573">
        <f>SUM(E54:E66)</f>
        <v>272917.09999999992</v>
      </c>
      <c r="F67" s="573">
        <v>280111.64999999991</v>
      </c>
      <c r="G67" s="574"/>
    </row>
    <row r="68" spans="2:9" ht="14.25" customHeight="1">
      <c r="B68" s="583">
        <v>20121001</v>
      </c>
      <c r="C68" s="583" t="s">
        <v>296</v>
      </c>
      <c r="D68" s="587">
        <v>1010</v>
      </c>
      <c r="E68" s="568">
        <f>SUMIFS('Detail GL'!G:G,'Detail GL'!A:A,'GL Map'!B68,'Detail GL'!V:V,'GL Map'!D68)</f>
        <v>-957441</v>
      </c>
      <c r="F68" s="615">
        <v>-907077</v>
      </c>
      <c r="G68" s="588"/>
    </row>
    <row r="69" spans="2:9" ht="14.25" customHeight="1">
      <c r="B69" s="583">
        <v>20121001</v>
      </c>
      <c r="C69" s="583" t="s">
        <v>296</v>
      </c>
      <c r="D69" s="587">
        <v>1020</v>
      </c>
      <c r="E69" s="568">
        <f>SUMIFS('Detail GL'!G:G,'Detail GL'!A:A,'GL Map'!B69,'Detail GL'!V:V,'GL Map'!D69)</f>
        <v>0</v>
      </c>
      <c r="F69" s="615">
        <v>0</v>
      </c>
      <c r="G69" s="566"/>
    </row>
    <row r="70" spans="2:9" ht="14.25" customHeight="1">
      <c r="B70" s="583">
        <v>20121001</v>
      </c>
      <c r="C70" s="583" t="s">
        <v>296</v>
      </c>
      <c r="D70" s="587">
        <v>2020</v>
      </c>
      <c r="E70" s="568">
        <f>SUMIFS('Detail GL'!G:G,'Detail GL'!A:A,'GL Map'!B70,'Detail GL'!V:V,'GL Map'!D70)</f>
        <v>0</v>
      </c>
      <c r="F70" s="615">
        <v>0</v>
      </c>
      <c r="G70" s="566"/>
    </row>
    <row r="71" spans="2:9" ht="14.25" customHeight="1">
      <c r="B71" s="583">
        <v>20121001</v>
      </c>
      <c r="C71" s="583" t="s">
        <v>296</v>
      </c>
      <c r="D71" s="587">
        <v>2030</v>
      </c>
      <c r="E71" s="568">
        <f>SUMIFS('Detail GL'!G:G,'Detail GL'!A:A,'GL Map'!B71,'Detail GL'!V:V,'GL Map'!D71)</f>
        <v>0</v>
      </c>
      <c r="F71" s="615">
        <v>0</v>
      </c>
      <c r="G71" s="566"/>
    </row>
    <row r="72" spans="2:9" ht="14.25" customHeight="1">
      <c r="B72" s="583">
        <v>20121001</v>
      </c>
      <c r="C72" s="583" t="s">
        <v>296</v>
      </c>
      <c r="D72" s="587">
        <v>5010</v>
      </c>
      <c r="E72" s="568">
        <f>SUMIFS('Detail GL'!G:G,'Detail GL'!A:A,'GL Map'!B72,'Detail GL'!V:V,'GL Map'!D72)</f>
        <v>-218052.40999999995</v>
      </c>
      <c r="F72" s="615">
        <v>0</v>
      </c>
      <c r="G72" s="566"/>
    </row>
    <row r="73" spans="2:9" ht="13">
      <c r="B73" s="589"/>
      <c r="C73" s="589"/>
      <c r="D73" s="590"/>
      <c r="E73" s="573">
        <f>SUM(E68:E72)</f>
        <v>-1175493.4099999999</v>
      </c>
      <c r="F73" s="613">
        <v>-907077</v>
      </c>
      <c r="G73" s="574"/>
    </row>
    <row r="75" spans="2:9">
      <c r="I75" s="578"/>
    </row>
  </sheetData>
  <autoFilter ref="B3:G67" xr:uid="{00000000-0009-0000-0000-00000B000000}"/>
  <conditionalFormatting sqref="D1:D13 D15:D1048576">
    <cfRule type="duplicateValues" dxfId="9" priority="2"/>
  </conditionalFormatting>
  <conditionalFormatting sqref="D14">
    <cfRule type="duplicateValues" dxfId="8" priority="1"/>
  </conditionalFormatting>
  <pageMargins left="0.7" right="0.7" top="0.75" bottom="0.75" header="0.3" footer="0.3"/>
  <pageSetup scale="7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B226-A530-4883-A1FC-98229C95E950}">
  <sheetPr codeName="Sheet19">
    <tabColor rgb="FFFFFF00"/>
  </sheetPr>
  <dimension ref="A1:K67"/>
  <sheetViews>
    <sheetView workbookViewId="0">
      <pane ySplit="4" topLeftCell="A5" activePane="bottomLeft" state="frozen"/>
      <selection activeCell="L76" sqref="L76"/>
      <selection pane="bottomLeft" activeCell="F17" sqref="F17"/>
    </sheetView>
  </sheetViews>
  <sheetFormatPr defaultRowHeight="14.5"/>
  <cols>
    <col min="1" max="1" width="26.26953125" customWidth="1"/>
    <col min="2" max="2" width="49.54296875" customWidth="1"/>
    <col min="3" max="4" width="14.453125" customWidth="1"/>
    <col min="7" max="7" width="17.7265625" customWidth="1"/>
    <col min="8" max="8" width="10.54296875" bestFit="1" customWidth="1"/>
  </cols>
  <sheetData>
    <row r="1" spans="1:4">
      <c r="A1" s="671" t="s">
        <v>1253</v>
      </c>
      <c r="B1" s="672"/>
      <c r="C1" s="672"/>
      <c r="D1" s="672"/>
    </row>
    <row r="2" spans="1:4">
      <c r="A2" s="672" t="s">
        <v>1445</v>
      </c>
      <c r="B2" s="672"/>
      <c r="C2" s="672"/>
      <c r="D2" s="672"/>
    </row>
    <row r="3" spans="1:4" ht="15" thickBot="1">
      <c r="A3" s="672"/>
      <c r="B3" s="672"/>
      <c r="C3" s="673" t="s">
        <v>2385</v>
      </c>
      <c r="D3" s="673" t="s">
        <v>2384</v>
      </c>
    </row>
    <row r="4" spans="1:4" ht="15" thickBot="1">
      <c r="A4" s="674" t="s">
        <v>1446</v>
      </c>
      <c r="B4" s="674" t="s">
        <v>590</v>
      </c>
      <c r="C4" s="674" t="s">
        <v>1447</v>
      </c>
      <c r="D4" s="674" t="s">
        <v>1447</v>
      </c>
    </row>
    <row r="5" spans="1:4">
      <c r="A5" s="675" t="s">
        <v>60</v>
      </c>
      <c r="B5" s="676"/>
      <c r="C5" s="677"/>
      <c r="D5" s="677">
        <v>61597</v>
      </c>
    </row>
    <row r="6" spans="1:4">
      <c r="A6" s="678" t="s">
        <v>61</v>
      </c>
      <c r="B6" s="676"/>
      <c r="C6" s="677"/>
      <c r="D6" s="677">
        <v>6352</v>
      </c>
    </row>
    <row r="7" spans="1:4">
      <c r="A7" s="679" t="s">
        <v>62</v>
      </c>
      <c r="B7" s="676"/>
      <c r="C7" s="677"/>
      <c r="D7" s="677">
        <v>0</v>
      </c>
    </row>
    <row r="8" spans="1:4">
      <c r="A8" s="678"/>
      <c r="B8" s="676"/>
      <c r="C8" s="677">
        <v>0</v>
      </c>
      <c r="D8" s="677">
        <v>0</v>
      </c>
    </row>
    <row r="9" spans="1:4">
      <c r="A9" s="675" t="s">
        <v>1448</v>
      </c>
      <c r="B9" s="676"/>
      <c r="C9" s="677">
        <v>0</v>
      </c>
      <c r="D9" s="677">
        <v>0</v>
      </c>
    </row>
    <row r="10" spans="1:4">
      <c r="A10" s="680" t="s">
        <v>939</v>
      </c>
      <c r="B10" s="680" t="s">
        <v>939</v>
      </c>
      <c r="C10" s="681">
        <f>SUM(C5:C9)</f>
        <v>0</v>
      </c>
      <c r="D10" s="681">
        <v>67949</v>
      </c>
    </row>
    <row r="11" spans="1:4">
      <c r="A11" s="682" t="s">
        <v>178</v>
      </c>
      <c r="B11" s="676"/>
      <c r="C11" s="677"/>
      <c r="D11" s="677"/>
    </row>
    <row r="12" spans="1:4">
      <c r="A12" s="682" t="s">
        <v>65</v>
      </c>
      <c r="B12" s="676"/>
      <c r="C12" s="677"/>
      <c r="D12" s="677"/>
    </row>
    <row r="13" spans="1:4">
      <c r="A13" s="682" t="s">
        <v>126</v>
      </c>
      <c r="B13" s="676"/>
      <c r="C13" s="677"/>
      <c r="D13" s="677"/>
    </row>
    <row r="14" spans="1:4">
      <c r="A14" s="682" t="s">
        <v>161</v>
      </c>
      <c r="B14" s="676"/>
      <c r="C14" s="677"/>
      <c r="D14" s="677"/>
    </row>
    <row r="15" spans="1:4">
      <c r="A15" s="682" t="s">
        <v>132</v>
      </c>
      <c r="B15" s="676"/>
      <c r="C15" s="677"/>
      <c r="D15" s="677"/>
    </row>
    <row r="16" spans="1:4">
      <c r="A16" s="682" t="s">
        <v>159</v>
      </c>
      <c r="B16" s="676"/>
      <c r="C16" s="677"/>
      <c r="D16" s="677"/>
    </row>
    <row r="17" spans="1:4">
      <c r="A17" s="682" t="s">
        <v>135</v>
      </c>
      <c r="B17" s="676"/>
      <c r="C17" s="683"/>
      <c r="D17" s="677"/>
    </row>
    <row r="18" spans="1:4">
      <c r="A18" s="682" t="s">
        <v>125</v>
      </c>
      <c r="B18" s="676"/>
      <c r="C18" s="677"/>
      <c r="D18" s="677"/>
    </row>
    <row r="19" spans="1:4">
      <c r="A19" s="682" t="s">
        <v>151</v>
      </c>
      <c r="B19" s="676"/>
      <c r="C19" s="677"/>
      <c r="D19" s="677"/>
    </row>
    <row r="20" spans="1:4">
      <c r="A20" s="682" t="s">
        <v>613</v>
      </c>
      <c r="B20" s="676"/>
      <c r="C20" s="677"/>
      <c r="D20" s="677"/>
    </row>
    <row r="21" spans="1:4">
      <c r="A21" s="682" t="s">
        <v>153</v>
      </c>
      <c r="B21" s="676"/>
      <c r="C21" s="677"/>
      <c r="D21" s="677"/>
    </row>
    <row r="22" spans="1:4">
      <c r="A22" s="682" t="s">
        <v>150</v>
      </c>
      <c r="B22" s="676"/>
      <c r="C22" s="677"/>
      <c r="D22" s="677"/>
    </row>
    <row r="23" spans="1:4">
      <c r="A23" s="682" t="s">
        <v>157</v>
      </c>
      <c r="B23" s="676"/>
      <c r="C23" s="677"/>
      <c r="D23" s="677"/>
    </row>
    <row r="24" spans="1:4">
      <c r="A24" s="682" t="s">
        <v>134</v>
      </c>
      <c r="B24" s="676"/>
      <c r="C24" s="677"/>
      <c r="D24" s="677"/>
    </row>
    <row r="25" spans="1:4">
      <c r="A25" s="682" t="s">
        <v>172</v>
      </c>
      <c r="B25" s="676"/>
      <c r="C25" s="677"/>
      <c r="D25" s="677"/>
    </row>
    <row r="26" spans="1:4">
      <c r="A26" s="682" t="s">
        <v>64</v>
      </c>
      <c r="B26" s="676"/>
      <c r="C26" s="677"/>
      <c r="D26" s="677"/>
    </row>
    <row r="27" spans="1:4">
      <c r="A27" s="682" t="s">
        <v>152</v>
      </c>
      <c r="B27" s="676"/>
      <c r="C27" s="677"/>
      <c r="D27" s="677"/>
    </row>
    <row r="28" spans="1:4">
      <c r="A28" s="682" t="s">
        <v>165</v>
      </c>
      <c r="B28" s="676"/>
      <c r="C28" s="677"/>
      <c r="D28" s="677"/>
    </row>
    <row r="29" spans="1:4">
      <c r="A29" s="682" t="s">
        <v>610</v>
      </c>
      <c r="B29" s="676"/>
      <c r="C29" s="677"/>
      <c r="D29" s="677"/>
    </row>
    <row r="30" spans="1:4">
      <c r="A30" s="682" t="s">
        <v>133</v>
      </c>
      <c r="B30" s="676"/>
      <c r="C30" s="677"/>
      <c r="D30" s="677"/>
    </row>
    <row r="31" spans="1:4">
      <c r="A31" s="682" t="s">
        <v>171</v>
      </c>
      <c r="B31" s="676"/>
      <c r="C31" s="677"/>
      <c r="D31" s="677"/>
    </row>
    <row r="32" spans="1:4">
      <c r="A32" s="682" t="s">
        <v>170</v>
      </c>
      <c r="B32" s="676"/>
      <c r="C32" s="677"/>
      <c r="D32" s="677"/>
    </row>
    <row r="33" spans="1:4">
      <c r="A33" s="682" t="s">
        <v>176</v>
      </c>
      <c r="B33" s="676"/>
      <c r="C33" s="677"/>
      <c r="D33" s="677"/>
    </row>
    <row r="34" spans="1:4">
      <c r="A34" s="682" t="s">
        <v>156</v>
      </c>
      <c r="B34" s="676"/>
      <c r="C34" s="677"/>
      <c r="D34" s="677"/>
    </row>
    <row r="35" spans="1:4">
      <c r="A35" s="682" t="s">
        <v>130</v>
      </c>
      <c r="B35" s="676"/>
      <c r="C35" s="677"/>
      <c r="D35" s="677"/>
    </row>
    <row r="36" spans="1:4">
      <c r="A36" s="682" t="s">
        <v>128</v>
      </c>
      <c r="B36" s="676"/>
      <c r="C36" s="677"/>
      <c r="D36" s="677"/>
    </row>
    <row r="37" spans="1:4">
      <c r="A37" s="682" t="s">
        <v>1449</v>
      </c>
      <c r="B37" s="676"/>
      <c r="C37" s="677"/>
      <c r="D37" s="677"/>
    </row>
    <row r="38" spans="1:4">
      <c r="A38" s="682" t="s">
        <v>148</v>
      </c>
      <c r="B38" s="676"/>
      <c r="C38" s="677"/>
      <c r="D38" s="677"/>
    </row>
    <row r="39" spans="1:4">
      <c r="A39" s="682" t="s">
        <v>163</v>
      </c>
      <c r="B39" s="676"/>
      <c r="C39" s="677"/>
      <c r="D39" s="677"/>
    </row>
    <row r="40" spans="1:4">
      <c r="A40" s="682" t="s">
        <v>162</v>
      </c>
      <c r="B40" s="676"/>
      <c r="C40" s="677"/>
      <c r="D40" s="677"/>
    </row>
    <row r="41" spans="1:4">
      <c r="A41" s="682" t="s">
        <v>169</v>
      </c>
      <c r="B41" s="676"/>
      <c r="C41" s="677"/>
      <c r="D41" s="677"/>
    </row>
    <row r="42" spans="1:4">
      <c r="A42" s="682" t="s">
        <v>193</v>
      </c>
      <c r="B42" s="676"/>
      <c r="C42" s="677"/>
      <c r="D42" s="677"/>
    </row>
    <row r="43" spans="1:4">
      <c r="A43" s="679" t="s">
        <v>173</v>
      </c>
      <c r="B43" s="676"/>
      <c r="C43" s="677"/>
      <c r="D43" s="677"/>
    </row>
    <row r="44" spans="1:4">
      <c r="A44" s="682" t="s">
        <v>175</v>
      </c>
      <c r="B44" s="676"/>
      <c r="C44" s="677"/>
      <c r="D44" s="677"/>
    </row>
    <row r="45" spans="1:4">
      <c r="A45" s="682" t="s">
        <v>199</v>
      </c>
      <c r="B45" s="676"/>
      <c r="C45" s="677"/>
      <c r="D45" s="677"/>
    </row>
    <row r="46" spans="1:4">
      <c r="A46" s="680" t="s">
        <v>1450</v>
      </c>
      <c r="B46" s="680" t="s">
        <v>1450</v>
      </c>
      <c r="C46" s="681">
        <f>SUM(C11:C45)</f>
        <v>0</v>
      </c>
      <c r="D46" s="681">
        <f>SUM(D13:D45)</f>
        <v>0</v>
      </c>
    </row>
    <row r="48" spans="1:4">
      <c r="A48" s="682"/>
      <c r="B48" s="676"/>
      <c r="C48" s="677"/>
      <c r="D48" s="677"/>
    </row>
    <row r="49" spans="1:8">
      <c r="A49" s="680" t="s">
        <v>1451</v>
      </c>
      <c r="B49" s="680" t="s">
        <v>1452</v>
      </c>
      <c r="C49" s="681"/>
      <c r="D49" s="681"/>
    </row>
    <row r="50" spans="1:8">
      <c r="A50" s="682" t="s">
        <v>19</v>
      </c>
      <c r="B50" s="676"/>
      <c r="C50" s="677"/>
      <c r="D50" s="677"/>
    </row>
    <row r="51" spans="1:8">
      <c r="A51" s="682" t="s">
        <v>63</v>
      </c>
      <c r="B51" s="676"/>
      <c r="C51" s="677"/>
      <c r="D51" s="677"/>
    </row>
    <row r="52" spans="1:8">
      <c r="A52" s="678" t="s">
        <v>28</v>
      </c>
      <c r="B52" s="676"/>
      <c r="C52" s="677"/>
      <c r="D52" s="677"/>
    </row>
    <row r="53" spans="1:8">
      <c r="A53" s="682" t="s">
        <v>58</v>
      </c>
      <c r="B53" s="676"/>
      <c r="C53" s="677"/>
      <c r="D53" s="677"/>
    </row>
    <row r="54" spans="1:8">
      <c r="A54" s="678" t="s">
        <v>299</v>
      </c>
      <c r="B54" s="676"/>
      <c r="C54" s="677"/>
      <c r="D54" s="677"/>
    </row>
    <row r="55" spans="1:8">
      <c r="A55" s="682" t="s">
        <v>53</v>
      </c>
      <c r="B55" s="676"/>
      <c r="C55" s="677"/>
      <c r="D55" s="677"/>
      <c r="G55" s="604"/>
    </row>
    <row r="56" spans="1:8">
      <c r="A56" s="675" t="s">
        <v>54</v>
      </c>
      <c r="B56" s="676"/>
      <c r="C56" s="677"/>
      <c r="D56" s="677"/>
      <c r="G56" s="607"/>
    </row>
    <row r="57" spans="1:8">
      <c r="A57" s="680" t="s">
        <v>888</v>
      </c>
      <c r="B57" s="680" t="s">
        <v>888</v>
      </c>
      <c r="C57" s="680">
        <f>SUM(C50:C56)</f>
        <v>0</v>
      </c>
      <c r="D57" s="680">
        <f>SUM(D50:D56)</f>
        <v>0</v>
      </c>
      <c r="G57" s="607"/>
    </row>
    <row r="58" spans="1:8">
      <c r="A58" s="682" t="s">
        <v>158</v>
      </c>
      <c r="B58" s="682"/>
      <c r="C58" s="677"/>
      <c r="D58" s="677"/>
      <c r="G58" s="684"/>
      <c r="H58" s="607"/>
    </row>
    <row r="59" spans="1:8">
      <c r="A59" s="682" t="s">
        <v>199</v>
      </c>
      <c r="B59" s="685"/>
      <c r="C59" s="677"/>
      <c r="D59" s="677"/>
    </row>
    <row r="60" spans="1:8">
      <c r="A60" s="680" t="s">
        <v>936</v>
      </c>
      <c r="B60" s="680" t="s">
        <v>1453</v>
      </c>
      <c r="C60" s="686">
        <f>SUM(C58:C59)</f>
        <v>0</v>
      </c>
      <c r="D60" s="686">
        <f>SUM(D58:D59)</f>
        <v>0</v>
      </c>
      <c r="G60" s="687"/>
    </row>
    <row r="61" spans="1:8">
      <c r="A61" s="682" t="s">
        <v>710</v>
      </c>
      <c r="B61" s="676"/>
      <c r="C61" s="677">
        <v>0</v>
      </c>
      <c r="D61" s="677"/>
    </row>
    <row r="62" spans="1:8" ht="15" thickBot="1">
      <c r="A62" s="688" t="s">
        <v>709</v>
      </c>
      <c r="B62" s="688"/>
      <c r="C62" s="686">
        <f>C61</f>
        <v>0</v>
      </c>
      <c r="D62" s="686">
        <f>D61</f>
        <v>0</v>
      </c>
    </row>
    <row r="63" spans="1:8" ht="15" thickBot="1">
      <c r="A63" s="689" t="s">
        <v>11</v>
      </c>
      <c r="B63" s="690"/>
      <c r="C63" s="691"/>
      <c r="D63" s="691">
        <f>D10+D46+D57+D60+D49+D62</f>
        <v>67949</v>
      </c>
    </row>
    <row r="65" spans="3:11">
      <c r="K65" s="607"/>
    </row>
    <row r="66" spans="3:11">
      <c r="C66" s="692"/>
      <c r="D66" s="692"/>
      <c r="K66" s="607"/>
    </row>
    <row r="67" spans="3:11">
      <c r="C67" s="692"/>
      <c r="D67" s="692"/>
    </row>
  </sheetData>
  <autoFilter ref="A4:D63" xr:uid="{00000000-0009-0000-0000-00000F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766DF6-9385-4D6A-9002-C485B378B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51936-E924-42FE-A595-61911AB38B69}">
  <ds:schemaRefs>
    <ds:schemaRef ds:uri="http://schemas.microsoft.com/sharepoint/v3/contenttype/forms"/>
  </ds:schemaRefs>
</ds:datastoreItem>
</file>

<file path=customXml/itemProps3.xml><?xml version="1.0" encoding="utf-8"?>
<ds:datastoreItem xmlns:ds="http://schemas.openxmlformats.org/officeDocument/2006/customXml" ds:itemID="{6D0E1B55-7BC8-4D33-B9A5-5EE704344D9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TB 21-22 (old)</vt:lpstr>
      <vt:lpstr>BS</vt:lpstr>
      <vt:lpstr>PL</vt:lpstr>
      <vt:lpstr>SCE</vt:lpstr>
      <vt:lpstr>CF</vt:lpstr>
      <vt:lpstr>Note 1-3 </vt:lpstr>
      <vt:lpstr>Note-4-5</vt:lpstr>
      <vt:lpstr>Notes 6-29</vt:lpstr>
      <vt:lpstr>Note-30</vt:lpstr>
      <vt:lpstr>Notes 31-36</vt:lpstr>
      <vt:lpstr>TB 21-22</vt:lpstr>
      <vt:lpstr>Provision</vt:lpstr>
      <vt:lpstr>Revised Provision 2022</vt:lpstr>
      <vt:lpstr>2021 Provision</vt:lpstr>
      <vt:lpstr>TB 20-21</vt:lpstr>
      <vt:lpstr>TB</vt:lpstr>
      <vt:lpstr>Detail GL</vt:lpstr>
      <vt:lpstr>GL Map</vt:lpstr>
      <vt:lpstr>Breakup of provision</vt:lpstr>
      <vt:lpstr>BS!Print_Area</vt:lpstr>
      <vt:lpstr>CF!Print_Area</vt:lpstr>
      <vt:lpstr>'GL Map'!Print_Area</vt:lpstr>
      <vt:lpstr>'Note 1-3 '!Print_Area</vt:lpstr>
      <vt:lpstr>'Note-30'!Print_Area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2022-07-23T10:31:08Z</cp:lastPrinted>
  <dcterms:created xsi:type="dcterms:W3CDTF">2008-11-02T06:22:54Z</dcterms:created>
  <dcterms:modified xsi:type="dcterms:W3CDTF">2022-09-29T06:33:24Z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0x0101004634FE3DC7100749B5583ECDCB8DE866</vt:lpwstr>
  </property>
  <property fmtid="{D5CDD505-2E9C-101B-9397-08002B2CF9AE}" pid="3" name="MSIP_Label_ea60d57e-af5b-4752-ac57-3e4f28ca11dc_Enabled">
    <vt:lpwstr>true</vt:lpwstr>
  </property>
  <property fmtid="{D5CDD505-2E9C-101B-9397-08002B2CF9AE}" pid="4" name="MSIP_Label_ea60d57e-af5b-4752-ac57-3e4f28ca11dc_SetDate">
    <vt:lpwstr>2022-08-03T05:49:52Z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6acfea84-af16-4b98-9bdb-2dbc4256860e</vt:lpwstr>
  </property>
  <property fmtid="{D5CDD505-2E9C-101B-9397-08002B2CF9AE}" pid="9" name="MSIP_Label_ea60d57e-af5b-4752-ac57-3e4f28ca11dc_ContentBits">
    <vt:lpwstr>0</vt:lpwstr>
  </property>
</Properties>
</file>