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drawings/drawing1.xml" ContentType="application/vnd.openxmlformats-officedocument.drawing+xml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4_{C852428D-3D4C-40F3-892E-FFC5DAEB4385}" xr6:coauthVersionLast="47" xr6:coauthVersionMax="47" xr10:uidLastSave="{00000000-0000-0000-0000-000000000000}"/>
  <bookViews>
    <workbookView xWindow="-110" yWindow="-110" windowWidth="19420" windowHeight="10420" tabRatio="842" firstSheet="2" activeTab="2" xr2:uid="{00000000-000D-0000-FFFF-FFFF00000000}"/>
  </bookViews>
  <sheets>
    <sheet name="0.0000 2021 Correction " sheetId="64" state="hidden" r:id="rId1"/>
    <sheet name="0.000 Openning Balance Adj" sheetId="62" state="hidden" r:id="rId2"/>
    <sheet name="0.0 Top Sheet" sheetId="24" r:id="rId3"/>
    <sheet name="1.0 Lease Liability (Uttara HO)" sheetId="13" r:id="rId4"/>
    <sheet name="Mohua Khan" sheetId="10" state="hidden" r:id="rId5"/>
    <sheet name="1.1 Lease Lia and Int (Uttara)" sheetId="15" r:id="rId6"/>
    <sheet name="1.2 CV and Dep- ROU (NK)" sheetId="17" r:id="rId7"/>
    <sheet name="6.0 CV and Dep- ROU (MK)" sheetId="18" state="hidden" r:id="rId8"/>
    <sheet name="Lease liability (2)" sheetId="9" state="hidden" r:id="rId9"/>
    <sheet name="1.3 Allocation (LL and Interst)" sheetId="66" r:id="rId10"/>
    <sheet name="1.4 Allocation (RoU and Dep)" sheetId="65" r:id="rId11"/>
    <sheet name="1.5 Lending Rate " sheetId="56" r:id="rId12"/>
    <sheet name="Sheet2" sheetId="6" state="hidden" r:id="rId13"/>
    <sheet name="Sheet1 (2)" sheetId="2" state="hidden" r:id="rId14"/>
  </sheets>
  <definedNames>
    <definedName name="_xlnm.Print_Area" localSheetId="2">'0.0 Top Sheet'!$A$1:$L$42</definedName>
    <definedName name="_xlnm.Print_Area" localSheetId="3">'1.0 Lease Liability (Uttara HO)'!$A$1:$G$226</definedName>
    <definedName name="_xlnm.Print_Area" localSheetId="5">'1.1 Lease Lia and Int (Uttara)'!$A$1:$I$218</definedName>
    <definedName name="_xlnm.Print_Area" localSheetId="6">'1.2 CV and Dep- ROU (NK)'!$A$1:$G$217</definedName>
    <definedName name="_xlnm.Print_Area" localSheetId="9">'1.3 Allocation (LL and Interst)'!$A$1:$I$34</definedName>
    <definedName name="_xlnm.Print_Area" localSheetId="10">'1.4 Allocation (RoU and Dep)'!$A$1:$I$32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24" l="1"/>
  <c r="B32" i="65"/>
  <c r="I25" i="65"/>
  <c r="H25" i="65"/>
  <c r="G25" i="65"/>
  <c r="B31" i="66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B119" i="17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C118" i="17"/>
  <c r="B118" i="17"/>
  <c r="C117" i="17"/>
  <c r="B117" i="17"/>
  <c r="C116" i="17"/>
  <c r="B116" i="17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C126" i="15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C147" i="15" s="1"/>
  <c r="C148" i="15" s="1"/>
  <c r="C149" i="15" s="1"/>
  <c r="C150" i="15" s="1"/>
  <c r="C151" i="15" s="1"/>
  <c r="C152" i="15" s="1"/>
  <c r="C153" i="15" s="1"/>
  <c r="C154" i="15" s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C186" i="15" s="1"/>
  <c r="C187" i="15" s="1"/>
  <c r="C188" i="15" s="1"/>
  <c r="C189" i="15" s="1"/>
  <c r="C190" i="15" s="1"/>
  <c r="C191" i="15" s="1"/>
  <c r="C192" i="15" s="1"/>
  <c r="C193" i="15" s="1"/>
  <c r="C194" i="15" s="1"/>
  <c r="C195" i="15" s="1"/>
  <c r="C196" i="15" s="1"/>
  <c r="C197" i="15" s="1"/>
  <c r="C198" i="15" s="1"/>
  <c r="C199" i="15" s="1"/>
  <c r="C200" i="15" s="1"/>
  <c r="C201" i="15" s="1"/>
  <c r="C202" i="15" s="1"/>
  <c r="C203" i="15" s="1"/>
  <c r="C204" i="15" s="1"/>
  <c r="C205" i="15" s="1"/>
  <c r="C206" i="15" s="1"/>
  <c r="C207" i="15" s="1"/>
  <c r="C208" i="15" s="1"/>
  <c r="C209" i="15" s="1"/>
  <c r="C210" i="15" s="1"/>
  <c r="C211" i="15" s="1"/>
  <c r="C212" i="15" s="1"/>
  <c r="G125" i="15"/>
  <c r="G124" i="15"/>
  <c r="G123" i="15"/>
  <c r="G122" i="15"/>
  <c r="C122" i="15"/>
  <c r="C123" i="15" s="1"/>
  <c r="C124" i="15" s="1"/>
  <c r="C125" i="15" s="1"/>
  <c r="G121" i="15"/>
  <c r="C121" i="15"/>
  <c r="G120" i="15"/>
  <c r="G119" i="15"/>
  <c r="G118" i="15"/>
  <c r="I118" i="15" s="1"/>
  <c r="C118" i="15"/>
  <c r="D127" i="13"/>
  <c r="D128" i="13"/>
  <c r="D129" i="13"/>
  <c r="D130" i="13"/>
  <c r="D131" i="13"/>
  <c r="D132" i="13"/>
  <c r="D133" i="13"/>
  <c r="D134" i="13"/>
  <c r="F134" i="13" s="1"/>
  <c r="D135" i="13"/>
  <c r="F135" i="13" s="1"/>
  <c r="D136" i="13"/>
  <c r="D137" i="13"/>
  <c r="D138" i="13"/>
  <c r="D139" i="13"/>
  <c r="F139" i="13" s="1"/>
  <c r="D140" i="13"/>
  <c r="D141" i="13"/>
  <c r="D142" i="13"/>
  <c r="F142" i="13" s="1"/>
  <c r="D143" i="13"/>
  <c r="F143" i="13" s="1"/>
  <c r="D144" i="13"/>
  <c r="D145" i="13"/>
  <c r="D146" i="13"/>
  <c r="D147" i="13"/>
  <c r="F147" i="13" s="1"/>
  <c r="D148" i="13"/>
  <c r="D149" i="13"/>
  <c r="D150" i="13"/>
  <c r="F150" i="13" s="1"/>
  <c r="D151" i="13"/>
  <c r="F151" i="13" s="1"/>
  <c r="D152" i="13"/>
  <c r="D153" i="13"/>
  <c r="D154" i="13"/>
  <c r="D155" i="13"/>
  <c r="F155" i="13" s="1"/>
  <c r="D156" i="13"/>
  <c r="D157" i="13"/>
  <c r="D158" i="13"/>
  <c r="F158" i="13" s="1"/>
  <c r="D159" i="13"/>
  <c r="F159" i="13" s="1"/>
  <c r="D160" i="13"/>
  <c r="D161" i="13"/>
  <c r="D162" i="13"/>
  <c r="D163" i="13"/>
  <c r="F163" i="13" s="1"/>
  <c r="D164" i="13"/>
  <c r="D165" i="13"/>
  <c r="D166" i="13"/>
  <c r="F166" i="13" s="1"/>
  <c r="D167" i="13"/>
  <c r="F167" i="13" s="1"/>
  <c r="D168" i="13"/>
  <c r="D169" i="13"/>
  <c r="D170" i="13"/>
  <c r="D171" i="13"/>
  <c r="F171" i="13" s="1"/>
  <c r="D172" i="13"/>
  <c r="D173" i="13"/>
  <c r="D174" i="13"/>
  <c r="F174" i="13" s="1"/>
  <c r="D175" i="13"/>
  <c r="F175" i="13" s="1"/>
  <c r="D176" i="13"/>
  <c r="D177" i="13"/>
  <c r="D178" i="13"/>
  <c r="D179" i="13"/>
  <c r="F179" i="13" s="1"/>
  <c r="D180" i="13"/>
  <c r="D181" i="13"/>
  <c r="D182" i="13"/>
  <c r="F182" i="13" s="1"/>
  <c r="D183" i="13"/>
  <c r="F183" i="13" s="1"/>
  <c r="D184" i="13"/>
  <c r="D185" i="13"/>
  <c r="D186" i="13"/>
  <c r="D187" i="13"/>
  <c r="F187" i="13" s="1"/>
  <c r="D188" i="13"/>
  <c r="D189" i="13"/>
  <c r="D190" i="13"/>
  <c r="F190" i="13" s="1"/>
  <c r="D191" i="13"/>
  <c r="F191" i="13" s="1"/>
  <c r="D192" i="13"/>
  <c r="D193" i="13"/>
  <c r="D194" i="13"/>
  <c r="D195" i="13"/>
  <c r="F195" i="13" s="1"/>
  <c r="D196" i="13"/>
  <c r="D197" i="13"/>
  <c r="D198" i="13"/>
  <c r="F198" i="13" s="1"/>
  <c r="D199" i="13"/>
  <c r="F199" i="13" s="1"/>
  <c r="D200" i="13"/>
  <c r="D201" i="13"/>
  <c r="D202" i="13"/>
  <c r="D203" i="13"/>
  <c r="F203" i="13" s="1"/>
  <c r="D204" i="13"/>
  <c r="D205" i="13"/>
  <c r="D206" i="13"/>
  <c r="F206" i="13" s="1"/>
  <c r="D207" i="13"/>
  <c r="F207" i="13" s="1"/>
  <c r="D208" i="13"/>
  <c r="D209" i="13"/>
  <c r="D210" i="13"/>
  <c r="D211" i="13"/>
  <c r="F211" i="13" s="1"/>
  <c r="D212" i="13"/>
  <c r="D213" i="13"/>
  <c r="D214" i="13"/>
  <c r="F214" i="13" s="1"/>
  <c r="D215" i="13"/>
  <c r="F215" i="13" s="1"/>
  <c r="D216" i="13"/>
  <c r="D217" i="13"/>
  <c r="D218" i="13"/>
  <c r="D219" i="13"/>
  <c r="F219" i="13" s="1"/>
  <c r="D220" i="13"/>
  <c r="D126" i="13"/>
  <c r="E221" i="13"/>
  <c r="F220" i="13"/>
  <c r="G220" i="13" s="1"/>
  <c r="F218" i="13"/>
  <c r="F217" i="13"/>
  <c r="F216" i="13"/>
  <c r="F213" i="13"/>
  <c r="F212" i="13"/>
  <c r="F210" i="13"/>
  <c r="F209" i="13"/>
  <c r="F208" i="13"/>
  <c r="F205" i="13"/>
  <c r="F204" i="13"/>
  <c r="F202" i="13"/>
  <c r="F201" i="13"/>
  <c r="F200" i="13"/>
  <c r="F197" i="13"/>
  <c r="F196" i="13"/>
  <c r="F194" i="13"/>
  <c r="F193" i="13"/>
  <c r="F192" i="13"/>
  <c r="F189" i="13"/>
  <c r="F188" i="13"/>
  <c r="F186" i="13"/>
  <c r="F185" i="13"/>
  <c r="F184" i="13"/>
  <c r="F181" i="13"/>
  <c r="F180" i="13"/>
  <c r="F178" i="13"/>
  <c r="F177" i="13"/>
  <c r="F176" i="13"/>
  <c r="F173" i="13"/>
  <c r="F172" i="13"/>
  <c r="F170" i="13"/>
  <c r="F169" i="13"/>
  <c r="F168" i="13"/>
  <c r="F165" i="13"/>
  <c r="F164" i="13"/>
  <c r="F162" i="13"/>
  <c r="F161" i="13"/>
  <c r="F160" i="13"/>
  <c r="F157" i="13"/>
  <c r="F156" i="13"/>
  <c r="F154" i="13"/>
  <c r="F153" i="13"/>
  <c r="F152" i="13"/>
  <c r="F149" i="13"/>
  <c r="F148" i="13"/>
  <c r="F146" i="13"/>
  <c r="F145" i="13"/>
  <c r="F144" i="13"/>
  <c r="F141" i="13"/>
  <c r="F140" i="13"/>
  <c r="F138" i="13"/>
  <c r="F137" i="13"/>
  <c r="F136" i="13"/>
  <c r="F133" i="13"/>
  <c r="F132" i="13"/>
  <c r="G132" i="13" s="1"/>
  <c r="B132" i="13"/>
  <c r="B133" i="13" s="1"/>
  <c r="F131" i="13"/>
  <c r="G131" i="13" s="1"/>
  <c r="B131" i="13"/>
  <c r="F130" i="13"/>
  <c r="G130" i="13" s="1"/>
  <c r="B130" i="13"/>
  <c r="F129" i="13"/>
  <c r="G129" i="13" s="1"/>
  <c r="B129" i="13"/>
  <c r="F128" i="13"/>
  <c r="G128" i="13" s="1"/>
  <c r="F127" i="13"/>
  <c r="G127" i="13" s="1"/>
  <c r="K126" i="13"/>
  <c r="G126" i="13"/>
  <c r="F126" i="13"/>
  <c r="H13" i="65"/>
  <c r="G13" i="65"/>
  <c r="I13" i="65"/>
  <c r="B20" i="65"/>
  <c r="B19" i="66"/>
  <c r="F11" i="66"/>
  <c r="I12" i="66" s="1"/>
  <c r="E11" i="66"/>
  <c r="H12" i="66" s="1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" i="17"/>
  <c r="E23" i="66" l="1"/>
  <c r="H24" i="66" s="1"/>
  <c r="F23" i="66"/>
  <c r="I24" i="66" s="1"/>
  <c r="G213" i="15"/>
  <c r="D221" i="13"/>
  <c r="F221" i="13"/>
  <c r="B134" i="13"/>
  <c r="G133" i="13"/>
  <c r="F21" i="13"/>
  <c r="G13" i="15" s="1"/>
  <c r="G134" i="13" l="1"/>
  <c r="B135" i="13"/>
  <c r="F115" i="13"/>
  <c r="G107" i="15" s="1"/>
  <c r="C5" i="24"/>
  <c r="F81" i="13"/>
  <c r="G73" i="15" s="1"/>
  <c r="F82" i="13"/>
  <c r="G74" i="15" s="1"/>
  <c r="F83" i="13"/>
  <c r="G75" i="15" s="1"/>
  <c r="F84" i="13"/>
  <c r="G76" i="15" s="1"/>
  <c r="F85" i="13"/>
  <c r="G77" i="15" s="1"/>
  <c r="F86" i="13"/>
  <c r="G78" i="15" s="1"/>
  <c r="F87" i="13"/>
  <c r="G79" i="15" s="1"/>
  <c r="F88" i="13"/>
  <c r="G80" i="15" s="1"/>
  <c r="F89" i="13"/>
  <c r="G81" i="15" s="1"/>
  <c r="F90" i="13"/>
  <c r="G82" i="15" s="1"/>
  <c r="F91" i="13"/>
  <c r="G83" i="15" s="1"/>
  <c r="F92" i="13"/>
  <c r="G84" i="15" s="1"/>
  <c r="F93" i="13"/>
  <c r="G85" i="15" s="1"/>
  <c r="F94" i="13"/>
  <c r="G86" i="15" s="1"/>
  <c r="F95" i="13"/>
  <c r="G87" i="15" s="1"/>
  <c r="F96" i="13"/>
  <c r="G88" i="15" s="1"/>
  <c r="F97" i="13"/>
  <c r="G89" i="15" s="1"/>
  <c r="F98" i="13"/>
  <c r="G90" i="15" s="1"/>
  <c r="F99" i="13"/>
  <c r="G91" i="15" s="1"/>
  <c r="F100" i="13"/>
  <c r="G92" i="15" s="1"/>
  <c r="F101" i="13"/>
  <c r="G93" i="15" s="1"/>
  <c r="F102" i="13"/>
  <c r="G94" i="15" s="1"/>
  <c r="F103" i="13"/>
  <c r="G95" i="15" s="1"/>
  <c r="F104" i="13"/>
  <c r="G96" i="15" s="1"/>
  <c r="F105" i="13"/>
  <c r="G97" i="15" s="1"/>
  <c r="F106" i="13"/>
  <c r="G98" i="15" s="1"/>
  <c r="F107" i="13"/>
  <c r="G99" i="15" s="1"/>
  <c r="F108" i="13"/>
  <c r="G100" i="15" s="1"/>
  <c r="F109" i="13"/>
  <c r="G101" i="15" s="1"/>
  <c r="F110" i="13"/>
  <c r="G102" i="15" s="1"/>
  <c r="F111" i="13"/>
  <c r="G103" i="15" s="1"/>
  <c r="F112" i="13"/>
  <c r="G104" i="15" s="1"/>
  <c r="F113" i="13"/>
  <c r="G105" i="15" s="1"/>
  <c r="F114" i="13"/>
  <c r="G106" i="15" s="1"/>
  <c r="B136" i="13" l="1"/>
  <c r="G135" i="13"/>
  <c r="G115" i="13"/>
  <c r="D13" i="62"/>
  <c r="C9" i="56"/>
  <c r="B137" i="13" l="1"/>
  <c r="G136" i="13"/>
  <c r="B11" i="17"/>
  <c r="C13" i="15"/>
  <c r="B138" i="13" l="1"/>
  <c r="G137" i="13"/>
  <c r="C1" i="17"/>
  <c r="C2" i="15"/>
  <c r="C2" i="17" s="1"/>
  <c r="B10" i="17"/>
  <c r="C7" i="15"/>
  <c r="B139" i="13" l="1"/>
  <c r="G138" i="13"/>
  <c r="C16" i="13"/>
  <c r="B12" i="18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11" i="18"/>
  <c r="F10" i="18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140" i="13" l="1"/>
  <c r="G139" i="13"/>
  <c r="B69" i="17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C16" i="15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8" i="15"/>
  <c r="E116" i="13"/>
  <c r="D116" i="13"/>
  <c r="F80" i="13"/>
  <c r="G72" i="15" s="1"/>
  <c r="F79" i="13"/>
  <c r="G71" i="15" s="1"/>
  <c r="F78" i="13"/>
  <c r="G70" i="15" s="1"/>
  <c r="F77" i="13"/>
  <c r="G69" i="15" s="1"/>
  <c r="F76" i="13"/>
  <c r="G68" i="15" s="1"/>
  <c r="F75" i="13"/>
  <c r="G67" i="15" s="1"/>
  <c r="F74" i="13"/>
  <c r="G66" i="15" s="1"/>
  <c r="F73" i="13"/>
  <c r="G65" i="15" s="1"/>
  <c r="F72" i="13"/>
  <c r="G64" i="15" s="1"/>
  <c r="F71" i="13"/>
  <c r="G63" i="15" s="1"/>
  <c r="F70" i="13"/>
  <c r="G62" i="15" s="1"/>
  <c r="F69" i="13"/>
  <c r="G61" i="15" s="1"/>
  <c r="F68" i="13"/>
  <c r="G60" i="15" s="1"/>
  <c r="F67" i="13"/>
  <c r="G59" i="15" s="1"/>
  <c r="F66" i="13"/>
  <c r="G58" i="15" s="1"/>
  <c r="F65" i="13"/>
  <c r="G57" i="15" s="1"/>
  <c r="F64" i="13"/>
  <c r="G56" i="15" s="1"/>
  <c r="F63" i="13"/>
  <c r="G55" i="15" s="1"/>
  <c r="F62" i="13"/>
  <c r="G54" i="15" s="1"/>
  <c r="F61" i="13"/>
  <c r="G53" i="15" s="1"/>
  <c r="F60" i="13"/>
  <c r="G52" i="15" s="1"/>
  <c r="F59" i="13"/>
  <c r="G51" i="15" s="1"/>
  <c r="F58" i="13"/>
  <c r="G50" i="15" s="1"/>
  <c r="F57" i="13"/>
  <c r="G49" i="15" s="1"/>
  <c r="F56" i="13"/>
  <c r="G48" i="15" s="1"/>
  <c r="F55" i="13"/>
  <c r="G47" i="15" s="1"/>
  <c r="F54" i="13"/>
  <c r="G46" i="15" s="1"/>
  <c r="F53" i="13"/>
  <c r="G45" i="15" s="1"/>
  <c r="F52" i="13"/>
  <c r="G44" i="15" s="1"/>
  <c r="F51" i="13"/>
  <c r="G43" i="15" s="1"/>
  <c r="F50" i="13"/>
  <c r="G42" i="15" s="1"/>
  <c r="F49" i="13"/>
  <c r="G41" i="15" s="1"/>
  <c r="F48" i="13"/>
  <c r="G40" i="15" s="1"/>
  <c r="F47" i="13"/>
  <c r="G39" i="15" s="1"/>
  <c r="F46" i="13"/>
  <c r="G38" i="15" s="1"/>
  <c r="F45" i="13"/>
  <c r="G37" i="15" s="1"/>
  <c r="F44" i="13"/>
  <c r="G36" i="15" s="1"/>
  <c r="F43" i="13"/>
  <c r="G35" i="15" s="1"/>
  <c r="F42" i="13"/>
  <c r="G34" i="15" s="1"/>
  <c r="F41" i="13"/>
  <c r="G33" i="15" s="1"/>
  <c r="F40" i="13"/>
  <c r="G32" i="15" s="1"/>
  <c r="F39" i="13"/>
  <c r="G31" i="15" s="1"/>
  <c r="F38" i="13"/>
  <c r="G30" i="15" s="1"/>
  <c r="F37" i="13"/>
  <c r="G29" i="15" s="1"/>
  <c r="F36" i="13"/>
  <c r="G28" i="15" s="1"/>
  <c r="F35" i="13"/>
  <c r="G27" i="15" s="1"/>
  <c r="F34" i="13"/>
  <c r="G26" i="15" s="1"/>
  <c r="F33" i="13"/>
  <c r="G25" i="15" s="1"/>
  <c r="F32" i="13"/>
  <c r="G24" i="15" s="1"/>
  <c r="F31" i="13"/>
  <c r="G23" i="15" s="1"/>
  <c r="F30" i="13"/>
  <c r="G22" i="15" s="1"/>
  <c r="F29" i="13"/>
  <c r="G21" i="15" s="1"/>
  <c r="F28" i="13"/>
  <c r="G20" i="15" s="1"/>
  <c r="F27" i="13"/>
  <c r="G19" i="15" s="1"/>
  <c r="F26" i="13"/>
  <c r="G18" i="15" s="1"/>
  <c r="F25" i="13"/>
  <c r="G17" i="15" s="1"/>
  <c r="F24" i="13"/>
  <c r="G16" i="15" s="1"/>
  <c r="F23" i="13"/>
  <c r="G15" i="15" s="1"/>
  <c r="F22" i="13"/>
  <c r="G14" i="15" s="1"/>
  <c r="G21" i="13"/>
  <c r="B141" i="13" l="1"/>
  <c r="G140" i="13"/>
  <c r="C73" i="15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B24" i="13"/>
  <c r="G24" i="13" s="1"/>
  <c r="F116" i="13"/>
  <c r="C12" i="62"/>
  <c r="C11" i="62" s="1"/>
  <c r="F6" i="62" s="1"/>
  <c r="G22" i="13"/>
  <c r="G23" i="13"/>
  <c r="I13" i="15"/>
  <c r="B142" i="13" l="1"/>
  <c r="G141" i="13"/>
  <c r="C2" i="64"/>
  <c r="B25" i="13"/>
  <c r="G108" i="15"/>
  <c r="G142" i="13" l="1"/>
  <c r="B143" i="13"/>
  <c r="D22" i="62"/>
  <c r="G9" i="62" s="1"/>
  <c r="B26" i="13"/>
  <c r="G25" i="13"/>
  <c r="B144" i="13" l="1"/>
  <c r="G143" i="13"/>
  <c r="B27" i="13"/>
  <c r="G26" i="13"/>
  <c r="B145" i="13" l="1"/>
  <c r="G144" i="13"/>
  <c r="B28" i="13"/>
  <c r="G27" i="13"/>
  <c r="B146" i="13" l="1"/>
  <c r="G145" i="13"/>
  <c r="G28" i="13"/>
  <c r="B29" i="13"/>
  <c r="B147" i="13" l="1"/>
  <c r="G146" i="13"/>
  <c r="B30" i="13"/>
  <c r="G29" i="13"/>
  <c r="B148" i="13" l="1"/>
  <c r="G147" i="13"/>
  <c r="B31" i="13"/>
  <c r="G30" i="13"/>
  <c r="B149" i="13" l="1"/>
  <c r="G148" i="13"/>
  <c r="B32" i="13"/>
  <c r="G31" i="13"/>
  <c r="B150" i="13" l="1"/>
  <c r="G149" i="13"/>
  <c r="G32" i="13"/>
  <c r="B33" i="13"/>
  <c r="G150" i="13" l="1"/>
  <c r="B151" i="13"/>
  <c r="B34" i="13"/>
  <c r="G33" i="13"/>
  <c r="B152" i="13" l="1"/>
  <c r="G151" i="13"/>
  <c r="B35" i="13"/>
  <c r="G34" i="13"/>
  <c r="B153" i="13" l="1"/>
  <c r="G152" i="13"/>
  <c r="B36" i="13"/>
  <c r="G35" i="13"/>
  <c r="B154" i="13" l="1"/>
  <c r="G153" i="13"/>
  <c r="G36" i="13"/>
  <c r="B37" i="13"/>
  <c r="B155" i="13" l="1"/>
  <c r="G154" i="13"/>
  <c r="B38" i="13"/>
  <c r="G37" i="13"/>
  <c r="B156" i="13" l="1"/>
  <c r="G155" i="13"/>
  <c r="B39" i="13"/>
  <c r="G38" i="13"/>
  <c r="B157" i="13" l="1"/>
  <c r="G156" i="13"/>
  <c r="B40" i="13"/>
  <c r="G39" i="13"/>
  <c r="B158" i="13" l="1"/>
  <c r="G157" i="13"/>
  <c r="B41" i="13"/>
  <c r="G40" i="13"/>
  <c r="G158" i="13" l="1"/>
  <c r="B159" i="13"/>
  <c r="B42" i="13"/>
  <c r="G41" i="13"/>
  <c r="B160" i="13" l="1"/>
  <c r="G159" i="13"/>
  <c r="B43" i="13"/>
  <c r="G42" i="13"/>
  <c r="B161" i="13" l="1"/>
  <c r="G160" i="13"/>
  <c r="B44" i="13"/>
  <c r="G43" i="13"/>
  <c r="B162" i="13" l="1"/>
  <c r="G161" i="13"/>
  <c r="G44" i="13"/>
  <c r="B45" i="13"/>
  <c r="B163" i="13" l="1"/>
  <c r="G162" i="13"/>
  <c r="G45" i="13"/>
  <c r="B46" i="13"/>
  <c r="B164" i="13" l="1"/>
  <c r="G163" i="13"/>
  <c r="G46" i="13"/>
  <c r="B47" i="13"/>
  <c r="B165" i="13" l="1"/>
  <c r="G164" i="13"/>
  <c r="G47" i="13"/>
  <c r="B48" i="13"/>
  <c r="B166" i="13" l="1"/>
  <c r="G165" i="13"/>
  <c r="G48" i="13"/>
  <c r="B49" i="13"/>
  <c r="G166" i="13" l="1"/>
  <c r="B167" i="13"/>
  <c r="B50" i="13"/>
  <c r="G49" i="13"/>
  <c r="B168" i="13" l="1"/>
  <c r="G167" i="13"/>
  <c r="G50" i="13"/>
  <c r="B51" i="13"/>
  <c r="B169" i="13" l="1"/>
  <c r="G168" i="13"/>
  <c r="B52" i="13"/>
  <c r="G51" i="13"/>
  <c r="B170" i="13" l="1"/>
  <c r="G169" i="13"/>
  <c r="G52" i="13"/>
  <c r="B53" i="13"/>
  <c r="B171" i="13" l="1"/>
  <c r="G170" i="13"/>
  <c r="B54" i="13"/>
  <c r="G53" i="13"/>
  <c r="B172" i="13" l="1"/>
  <c r="G171" i="13"/>
  <c r="G54" i="13"/>
  <c r="B55" i="13"/>
  <c r="B173" i="13" l="1"/>
  <c r="G172" i="13"/>
  <c r="B56" i="13"/>
  <c r="G55" i="13"/>
  <c r="B174" i="13" l="1"/>
  <c r="G173" i="13"/>
  <c r="G56" i="13"/>
  <c r="B57" i="13"/>
  <c r="G174" i="13" l="1"/>
  <c r="B175" i="13"/>
  <c r="G57" i="13"/>
  <c r="B58" i="13"/>
  <c r="B176" i="13" l="1"/>
  <c r="G175" i="13"/>
  <c r="G58" i="13"/>
  <c r="B59" i="13"/>
  <c r="B177" i="13" l="1"/>
  <c r="G176" i="13"/>
  <c r="G59" i="13"/>
  <c r="B60" i="13"/>
  <c r="B178" i="13" l="1"/>
  <c r="G177" i="13"/>
  <c r="G60" i="13"/>
  <c r="B61" i="13"/>
  <c r="B179" i="13" l="1"/>
  <c r="G178" i="13"/>
  <c r="G61" i="13"/>
  <c r="B62" i="13"/>
  <c r="B180" i="13" l="1"/>
  <c r="G179" i="13"/>
  <c r="B63" i="13"/>
  <c r="G62" i="13"/>
  <c r="B181" i="13" l="1"/>
  <c r="G180" i="13"/>
  <c r="B64" i="13"/>
  <c r="G63" i="13"/>
  <c r="B182" i="13" l="1"/>
  <c r="G181" i="13"/>
  <c r="B65" i="13"/>
  <c r="G64" i="13"/>
  <c r="G182" i="13" l="1"/>
  <c r="B183" i="13"/>
  <c r="G65" i="13"/>
  <c r="B66" i="13"/>
  <c r="B184" i="13" l="1"/>
  <c r="G183" i="13"/>
  <c r="B67" i="13"/>
  <c r="G66" i="13"/>
  <c r="B185" i="13" l="1"/>
  <c r="G184" i="13"/>
  <c r="G67" i="13"/>
  <c r="B68" i="13"/>
  <c r="B186" i="13" l="1"/>
  <c r="G185" i="13"/>
  <c r="B69" i="13"/>
  <c r="G68" i="13"/>
  <c r="B187" i="13" l="1"/>
  <c r="G186" i="13"/>
  <c r="G69" i="13"/>
  <c r="B70" i="13"/>
  <c r="B188" i="13" l="1"/>
  <c r="G187" i="13"/>
  <c r="B71" i="13"/>
  <c r="G70" i="13"/>
  <c r="B189" i="13" l="1"/>
  <c r="G188" i="13"/>
  <c r="G71" i="13"/>
  <c r="B72" i="13"/>
  <c r="B190" i="13" l="1"/>
  <c r="G189" i="13"/>
  <c r="B73" i="13"/>
  <c r="G72" i="13"/>
  <c r="B191" i="13" l="1"/>
  <c r="G190" i="13"/>
  <c r="B74" i="13"/>
  <c r="G73" i="13"/>
  <c r="B192" i="13" l="1"/>
  <c r="G191" i="13"/>
  <c r="B75" i="13"/>
  <c r="G74" i="13"/>
  <c r="B193" i="13" l="1"/>
  <c r="G192" i="13"/>
  <c r="B76" i="13"/>
  <c r="G75" i="13"/>
  <c r="B194" i="13" l="1"/>
  <c r="G193" i="13"/>
  <c r="G76" i="13"/>
  <c r="B77" i="13"/>
  <c r="B195" i="13" l="1"/>
  <c r="G194" i="13"/>
  <c r="B78" i="13"/>
  <c r="G77" i="13"/>
  <c r="K21" i="13"/>
  <c r="B196" i="13" l="1"/>
  <c r="G195" i="13"/>
  <c r="G78" i="13"/>
  <c r="B79" i="13"/>
  <c r="B197" i="13" l="1"/>
  <c r="G196" i="13"/>
  <c r="G79" i="13"/>
  <c r="B80" i="13"/>
  <c r="B81" i="13" s="1"/>
  <c r="B198" i="13" l="1"/>
  <c r="G197" i="13"/>
  <c r="B82" i="13"/>
  <c r="G81" i="13"/>
  <c r="G80" i="13"/>
  <c r="G198" i="13" l="1"/>
  <c r="B199" i="13"/>
  <c r="B83" i="13"/>
  <c r="G82" i="13"/>
  <c r="B200" i="13" l="1"/>
  <c r="G199" i="13"/>
  <c r="B84" i="13"/>
  <c r="G83" i="13"/>
  <c r="B201" i="13" l="1"/>
  <c r="G200" i="13"/>
  <c r="B85" i="13"/>
  <c r="G84" i="13"/>
  <c r="B202" i="13" l="1"/>
  <c r="G201" i="13"/>
  <c r="B86" i="13"/>
  <c r="G85" i="13"/>
  <c r="B203" i="13" l="1"/>
  <c r="G202" i="13"/>
  <c r="B87" i="13"/>
  <c r="G86" i="13"/>
  <c r="B204" i="13" l="1"/>
  <c r="G203" i="13"/>
  <c r="B88" i="13"/>
  <c r="G87" i="13"/>
  <c r="B205" i="13" l="1"/>
  <c r="G204" i="13"/>
  <c r="B89" i="13"/>
  <c r="G88" i="13"/>
  <c r="B206" i="13" l="1"/>
  <c r="G205" i="13"/>
  <c r="B90" i="13"/>
  <c r="G89" i="13"/>
  <c r="G206" i="13" l="1"/>
  <c r="B207" i="13"/>
  <c r="B91" i="13"/>
  <c r="G90" i="13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D79" i="10"/>
  <c r="E17" i="10"/>
  <c r="E16" i="10"/>
  <c r="E79" i="10" s="1"/>
  <c r="B208" i="13" l="1"/>
  <c r="G207" i="13"/>
  <c r="B92" i="13"/>
  <c r="G91" i="13"/>
  <c r="B209" i="13" l="1"/>
  <c r="G208" i="13"/>
  <c r="B93" i="13"/>
  <c r="G92" i="13"/>
  <c r="E83" i="10"/>
  <c r="E84" i="10" s="1"/>
  <c r="B210" i="13" l="1"/>
  <c r="G209" i="13"/>
  <c r="B94" i="13"/>
  <c r="G93" i="13"/>
  <c r="G76" i="9"/>
  <c r="G75" i="9"/>
  <c r="G77" i="9" s="1"/>
  <c r="H77" i="9" s="1"/>
  <c r="F12" i="9"/>
  <c r="I12" i="9" s="1"/>
  <c r="C8" i="9"/>
  <c r="B211" i="13" l="1"/>
  <c r="G210" i="13"/>
  <c r="B95" i="13"/>
  <c r="G94" i="13"/>
  <c r="H12" i="9"/>
  <c r="E13" i="9" s="1"/>
  <c r="B212" i="13" l="1"/>
  <c r="G211" i="13"/>
  <c r="B96" i="13"/>
  <c r="G95" i="13"/>
  <c r="F13" i="9"/>
  <c r="I13" i="9" s="1"/>
  <c r="B213" i="13" l="1"/>
  <c r="G212" i="13"/>
  <c r="B97" i="13"/>
  <c r="G96" i="13"/>
  <c r="H13" i="9"/>
  <c r="E14" i="9" s="1"/>
  <c r="B214" i="13" l="1"/>
  <c r="G213" i="13"/>
  <c r="B98" i="13"/>
  <c r="G97" i="13"/>
  <c r="F14" i="9"/>
  <c r="I14" i="9" s="1"/>
  <c r="G214" i="13" l="1"/>
  <c r="B215" i="13"/>
  <c r="B99" i="13"/>
  <c r="G98" i="13"/>
  <c r="H14" i="9"/>
  <c r="E15" i="9" s="1"/>
  <c r="B216" i="13" l="1"/>
  <c r="G215" i="13"/>
  <c r="B100" i="13"/>
  <c r="G99" i="13"/>
  <c r="H15" i="9"/>
  <c r="E16" i="9" s="1"/>
  <c r="F15" i="9"/>
  <c r="I15" i="9" s="1"/>
  <c r="B217" i="13" l="1"/>
  <c r="G216" i="13"/>
  <c r="B101" i="13"/>
  <c r="G100" i="13"/>
  <c r="H16" i="9"/>
  <c r="E17" i="9" s="1"/>
  <c r="F16" i="9"/>
  <c r="I16" i="9" s="1"/>
  <c r="B218" i="13" l="1"/>
  <c r="G217" i="13"/>
  <c r="B102" i="13"/>
  <c r="G101" i="13"/>
  <c r="F17" i="9"/>
  <c r="I17" i="9" s="1"/>
  <c r="B219" i="13" l="1"/>
  <c r="G219" i="13" s="1"/>
  <c r="G221" i="13" s="1"/>
  <c r="G218" i="13"/>
  <c r="B103" i="13"/>
  <c r="G102" i="13"/>
  <c r="H17" i="9"/>
  <c r="E18" i="9" s="1"/>
  <c r="G225" i="13" l="1"/>
  <c r="G226" i="13" s="1"/>
  <c r="E118" i="15"/>
  <c r="B104" i="13"/>
  <c r="G103" i="13"/>
  <c r="F18" i="9"/>
  <c r="I18" i="9" s="1"/>
  <c r="D116" i="17" l="1"/>
  <c r="H118" i="15"/>
  <c r="E119" i="15" s="1"/>
  <c r="B105" i="13"/>
  <c r="G104" i="13"/>
  <c r="H18" i="9"/>
  <c r="E19" i="9" s="1"/>
  <c r="F119" i="15" l="1"/>
  <c r="I119" i="15" s="1"/>
  <c r="H119" i="15"/>
  <c r="E120" i="15" s="1"/>
  <c r="F120" i="15" s="1"/>
  <c r="E26" i="65"/>
  <c r="H26" i="65" s="1"/>
  <c r="E119" i="17"/>
  <c r="E127" i="17"/>
  <c r="E135" i="17"/>
  <c r="E143" i="17"/>
  <c r="E151" i="17"/>
  <c r="E159" i="17"/>
  <c r="E167" i="17"/>
  <c r="E175" i="17"/>
  <c r="E183" i="17"/>
  <c r="E191" i="17"/>
  <c r="E199" i="17"/>
  <c r="E207" i="17"/>
  <c r="G116" i="17"/>
  <c r="D117" i="17" s="1"/>
  <c r="G117" i="17" s="1"/>
  <c r="D118" i="17" s="1"/>
  <c r="E120" i="17"/>
  <c r="E128" i="17"/>
  <c r="E136" i="17"/>
  <c r="E144" i="17"/>
  <c r="E152" i="17"/>
  <c r="E160" i="17"/>
  <c r="E168" i="17"/>
  <c r="E176" i="17"/>
  <c r="E184" i="17"/>
  <c r="E192" i="17"/>
  <c r="E200" i="17"/>
  <c r="E208" i="17"/>
  <c r="E121" i="17"/>
  <c r="E129" i="17"/>
  <c r="E137" i="17"/>
  <c r="E145" i="17"/>
  <c r="E153" i="17"/>
  <c r="E161" i="17"/>
  <c r="E169" i="17"/>
  <c r="E177" i="17"/>
  <c r="E185" i="17"/>
  <c r="E193" i="17"/>
  <c r="E201" i="17"/>
  <c r="E209" i="17"/>
  <c r="E27" i="65"/>
  <c r="H27" i="65" s="1"/>
  <c r="E122" i="17"/>
  <c r="E130" i="17"/>
  <c r="E138" i="17"/>
  <c r="E146" i="17"/>
  <c r="E154" i="17"/>
  <c r="E162" i="17"/>
  <c r="E170" i="17"/>
  <c r="E178" i="17"/>
  <c r="E186" i="17"/>
  <c r="E194" i="17"/>
  <c r="E202" i="17"/>
  <c r="E210" i="17"/>
  <c r="E28" i="65"/>
  <c r="H28" i="65" s="1"/>
  <c r="E123" i="17"/>
  <c r="E131" i="17"/>
  <c r="E139" i="17"/>
  <c r="E147" i="17"/>
  <c r="E155" i="17"/>
  <c r="E163" i="17"/>
  <c r="E171" i="17"/>
  <c r="E179" i="17"/>
  <c r="E187" i="17"/>
  <c r="E195" i="17"/>
  <c r="E203" i="17"/>
  <c r="E116" i="17"/>
  <c r="F116" i="17" s="1"/>
  <c r="E29" i="65"/>
  <c r="H29" i="65" s="1"/>
  <c r="E124" i="17"/>
  <c r="E132" i="17"/>
  <c r="E140" i="17"/>
  <c r="E148" i="17"/>
  <c r="E156" i="17"/>
  <c r="E164" i="17"/>
  <c r="E172" i="17"/>
  <c r="E180" i="17"/>
  <c r="E188" i="17"/>
  <c r="E196" i="17"/>
  <c r="E204" i="17"/>
  <c r="E30" i="65"/>
  <c r="H30" i="65" s="1"/>
  <c r="E117" i="17"/>
  <c r="E125" i="17"/>
  <c r="E133" i="17"/>
  <c r="E141" i="17"/>
  <c r="E149" i="17"/>
  <c r="E157" i="17"/>
  <c r="E165" i="17"/>
  <c r="E173" i="17"/>
  <c r="E181" i="17"/>
  <c r="E189" i="17"/>
  <c r="E197" i="17"/>
  <c r="E205" i="17"/>
  <c r="E31" i="65"/>
  <c r="H31" i="65" s="1"/>
  <c r="E118" i="17"/>
  <c r="E126" i="17"/>
  <c r="E134" i="17"/>
  <c r="E142" i="17"/>
  <c r="E150" i="17"/>
  <c r="E158" i="17"/>
  <c r="E166" i="17"/>
  <c r="E174" i="17"/>
  <c r="E182" i="17"/>
  <c r="E190" i="17"/>
  <c r="E198" i="17"/>
  <c r="E206" i="17"/>
  <c r="B106" i="13"/>
  <c r="G105" i="13"/>
  <c r="F19" i="9"/>
  <c r="I19" i="9" s="1"/>
  <c r="E213" i="17" l="1"/>
  <c r="D31" i="65" s="1"/>
  <c r="G31" i="65" s="1"/>
  <c r="G118" i="17"/>
  <c r="D119" i="17" s="1"/>
  <c r="G119" i="17" s="1"/>
  <c r="D120" i="17" s="1"/>
  <c r="G120" i="17" s="1"/>
  <c r="D121" i="17" s="1"/>
  <c r="G121" i="17" s="1"/>
  <c r="D122" i="17" s="1"/>
  <c r="G122" i="17" s="1"/>
  <c r="D123" i="17" s="1"/>
  <c r="G123" i="17" s="1"/>
  <c r="D124" i="17" s="1"/>
  <c r="G124" i="17" s="1"/>
  <c r="D125" i="17" s="1"/>
  <c r="G125" i="17" s="1"/>
  <c r="D126" i="17" s="1"/>
  <c r="G126" i="17" s="1"/>
  <c r="D127" i="17" s="1"/>
  <c r="G127" i="17" s="1"/>
  <c r="D128" i="17" s="1"/>
  <c r="G128" i="17" s="1"/>
  <c r="D129" i="17" s="1"/>
  <c r="G129" i="17" s="1"/>
  <c r="D130" i="17" s="1"/>
  <c r="G130" i="17" s="1"/>
  <c r="D131" i="17" s="1"/>
  <c r="G131" i="17" s="1"/>
  <c r="D132" i="17" s="1"/>
  <c r="G132" i="17" s="1"/>
  <c r="D133" i="17" s="1"/>
  <c r="G133" i="17" s="1"/>
  <c r="D134" i="17" s="1"/>
  <c r="G134" i="17" s="1"/>
  <c r="D135" i="17" s="1"/>
  <c r="G135" i="17" s="1"/>
  <c r="D136" i="17" s="1"/>
  <c r="G136" i="17" s="1"/>
  <c r="D137" i="17" s="1"/>
  <c r="G137" i="17" s="1"/>
  <c r="D138" i="17" s="1"/>
  <c r="G138" i="17" s="1"/>
  <c r="D139" i="17" s="1"/>
  <c r="G139" i="17" s="1"/>
  <c r="D27" i="65"/>
  <c r="G27" i="65" s="1"/>
  <c r="J24" i="24" s="1"/>
  <c r="J25" i="24" s="1"/>
  <c r="D28" i="65"/>
  <c r="G28" i="65" s="1"/>
  <c r="D29" i="65"/>
  <c r="G29" i="65" s="1"/>
  <c r="D30" i="65"/>
  <c r="G30" i="65" s="1"/>
  <c r="H32" i="65"/>
  <c r="F117" i="17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H120" i="15"/>
  <c r="E121" i="15" s="1"/>
  <c r="I120" i="15"/>
  <c r="B107" i="13"/>
  <c r="G106" i="13"/>
  <c r="H19" i="9"/>
  <c r="E20" i="9" s="1"/>
  <c r="D26" i="65" l="1"/>
  <c r="G26" i="65" s="1"/>
  <c r="G32" i="65"/>
  <c r="F121" i="15"/>
  <c r="I121" i="15" s="1"/>
  <c r="F152" i="17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E214" i="17"/>
  <c r="E215" i="17"/>
  <c r="D140" i="17"/>
  <c r="G140" i="17" s="1"/>
  <c r="D141" i="17" s="1"/>
  <c r="G141" i="17" s="1"/>
  <c r="D142" i="17" s="1"/>
  <c r="G142" i="17" s="1"/>
  <c r="D143" i="17" s="1"/>
  <c r="G143" i="17" s="1"/>
  <c r="D144" i="17" s="1"/>
  <c r="G144" i="17" s="1"/>
  <c r="D145" i="17" s="1"/>
  <c r="G145" i="17" s="1"/>
  <c r="D146" i="17" s="1"/>
  <c r="G146" i="17" s="1"/>
  <c r="D147" i="17" s="1"/>
  <c r="G147" i="17" s="1"/>
  <c r="D148" i="17" s="1"/>
  <c r="G148" i="17" s="1"/>
  <c r="D149" i="17" s="1"/>
  <c r="G149" i="17" s="1"/>
  <c r="D150" i="17" s="1"/>
  <c r="G150" i="17" s="1"/>
  <c r="D151" i="17" s="1"/>
  <c r="G151" i="17" s="1"/>
  <c r="B108" i="13"/>
  <c r="G107" i="13"/>
  <c r="F20" i="9"/>
  <c r="I20" i="9" s="1"/>
  <c r="H121" i="15" l="1"/>
  <c r="E122" i="15" s="1"/>
  <c r="E216" i="17"/>
  <c r="D152" i="17"/>
  <c r="G152" i="17" s="1"/>
  <c r="D153" i="17" s="1"/>
  <c r="G153" i="17" s="1"/>
  <c r="D154" i="17" s="1"/>
  <c r="G154" i="17" s="1"/>
  <c r="D155" i="17" s="1"/>
  <c r="G155" i="17" s="1"/>
  <c r="D156" i="17" s="1"/>
  <c r="G156" i="17" s="1"/>
  <c r="D157" i="17" s="1"/>
  <c r="G157" i="17" s="1"/>
  <c r="D158" i="17" s="1"/>
  <c r="G158" i="17" s="1"/>
  <c r="D159" i="17" s="1"/>
  <c r="G159" i="17" s="1"/>
  <c r="D160" i="17" s="1"/>
  <c r="G160" i="17" s="1"/>
  <c r="D161" i="17" s="1"/>
  <c r="G161" i="17" s="1"/>
  <c r="D162" i="17" s="1"/>
  <c r="G162" i="17" s="1"/>
  <c r="D163" i="17" s="1"/>
  <c r="G163" i="17" s="1"/>
  <c r="D164" i="17" s="1"/>
  <c r="G164" i="17" s="1"/>
  <c r="D165" i="17" s="1"/>
  <c r="G165" i="17" s="1"/>
  <c r="D166" i="17" s="1"/>
  <c r="G166" i="17" s="1"/>
  <c r="D167" i="17" s="1"/>
  <c r="G167" i="17" s="1"/>
  <c r="D168" i="17" s="1"/>
  <c r="G168" i="17" s="1"/>
  <c r="D169" i="17" s="1"/>
  <c r="G169" i="17" s="1"/>
  <c r="D170" i="17" s="1"/>
  <c r="G170" i="17" s="1"/>
  <c r="D171" i="17" s="1"/>
  <c r="G171" i="17" s="1"/>
  <c r="D172" i="17" s="1"/>
  <c r="G172" i="17" s="1"/>
  <c r="D173" i="17" s="1"/>
  <c r="G173" i="17" s="1"/>
  <c r="D174" i="17" s="1"/>
  <c r="G174" i="17" s="1"/>
  <c r="D175" i="17" s="1"/>
  <c r="G175" i="17" s="1"/>
  <c r="D176" i="17" s="1"/>
  <c r="G176" i="17" s="1"/>
  <c r="D177" i="17" s="1"/>
  <c r="G177" i="17" s="1"/>
  <c r="D178" i="17" s="1"/>
  <c r="G178" i="17" s="1"/>
  <c r="D179" i="17" s="1"/>
  <c r="G179" i="17" s="1"/>
  <c r="D180" i="17" s="1"/>
  <c r="G180" i="17" s="1"/>
  <c r="D181" i="17" s="1"/>
  <c r="G181" i="17" s="1"/>
  <c r="D182" i="17" s="1"/>
  <c r="G182" i="17" s="1"/>
  <c r="D183" i="17" s="1"/>
  <c r="G183" i="17" s="1"/>
  <c r="D184" i="17" s="1"/>
  <c r="G184" i="17" s="1"/>
  <c r="D185" i="17" s="1"/>
  <c r="G185" i="17" s="1"/>
  <c r="D186" i="17" s="1"/>
  <c r="G186" i="17" s="1"/>
  <c r="D187" i="17" s="1"/>
  <c r="G187" i="17" s="1"/>
  <c r="D188" i="17" s="1"/>
  <c r="G188" i="17" s="1"/>
  <c r="D189" i="17" s="1"/>
  <c r="G189" i="17" s="1"/>
  <c r="D190" i="17" s="1"/>
  <c r="G190" i="17" s="1"/>
  <c r="D191" i="17" s="1"/>
  <c r="G191" i="17" s="1"/>
  <c r="D192" i="17" s="1"/>
  <c r="G192" i="17" s="1"/>
  <c r="D193" i="17" s="1"/>
  <c r="G193" i="17" s="1"/>
  <c r="D194" i="17" s="1"/>
  <c r="G194" i="17" s="1"/>
  <c r="D195" i="17" s="1"/>
  <c r="G195" i="17" s="1"/>
  <c r="D196" i="17" s="1"/>
  <c r="G196" i="17" s="1"/>
  <c r="D197" i="17" s="1"/>
  <c r="G197" i="17" s="1"/>
  <c r="D198" i="17" s="1"/>
  <c r="G198" i="17" s="1"/>
  <c r="D199" i="17" s="1"/>
  <c r="G199" i="17" s="1"/>
  <c r="D200" i="17" s="1"/>
  <c r="G200" i="17" s="1"/>
  <c r="D201" i="17" s="1"/>
  <c r="G201" i="17" s="1"/>
  <c r="D202" i="17" s="1"/>
  <c r="G202" i="17" s="1"/>
  <c r="D203" i="17" s="1"/>
  <c r="G203" i="17" s="1"/>
  <c r="D204" i="17" s="1"/>
  <c r="G204" i="17" s="1"/>
  <c r="D205" i="17" s="1"/>
  <c r="G205" i="17" s="1"/>
  <c r="D206" i="17" s="1"/>
  <c r="G206" i="17" s="1"/>
  <c r="D207" i="17" s="1"/>
  <c r="G207" i="17" s="1"/>
  <c r="D208" i="17" s="1"/>
  <c r="G208" i="17" s="1"/>
  <c r="D209" i="17" s="1"/>
  <c r="G209" i="17" s="1"/>
  <c r="D210" i="17" s="1"/>
  <c r="G210" i="17" s="1"/>
  <c r="F30" i="65"/>
  <c r="I30" i="65" s="1"/>
  <c r="F31" i="65"/>
  <c r="I31" i="65" s="1"/>
  <c r="F26" i="65"/>
  <c r="I26" i="65" s="1"/>
  <c r="F27" i="65"/>
  <c r="I27" i="65" s="1"/>
  <c r="K24" i="24" s="1"/>
  <c r="K25" i="24" s="1"/>
  <c r="F28" i="65"/>
  <c r="I28" i="65" s="1"/>
  <c r="F29" i="65"/>
  <c r="I29" i="65" s="1"/>
  <c r="F122" i="15"/>
  <c r="I122" i="15" s="1"/>
  <c r="H122" i="15"/>
  <c r="E123" i="15" s="1"/>
  <c r="B109" i="13"/>
  <c r="G108" i="13"/>
  <c r="H20" i="9"/>
  <c r="E21" i="9" s="1"/>
  <c r="I32" i="65" l="1"/>
  <c r="F123" i="15"/>
  <c r="I123" i="15" s="1"/>
  <c r="B110" i="13"/>
  <c r="G109" i="13"/>
  <c r="F21" i="9"/>
  <c r="I21" i="9" s="1"/>
  <c r="H123" i="15" l="1"/>
  <c r="E124" i="15" s="1"/>
  <c r="B111" i="13"/>
  <c r="G110" i="13"/>
  <c r="H21" i="9"/>
  <c r="E22" i="9" s="1"/>
  <c r="F124" i="15" l="1"/>
  <c r="I124" i="15" s="1"/>
  <c r="H124" i="15"/>
  <c r="E125" i="15" s="1"/>
  <c r="B112" i="13"/>
  <c r="G111" i="13"/>
  <c r="F22" i="9"/>
  <c r="I22" i="9" s="1"/>
  <c r="F125" i="15" l="1"/>
  <c r="I125" i="15" s="1"/>
  <c r="H125" i="15"/>
  <c r="E126" i="15" s="1"/>
  <c r="B113" i="13"/>
  <c r="G112" i="13"/>
  <c r="H22" i="9"/>
  <c r="E23" i="9" s="1"/>
  <c r="F126" i="15" l="1"/>
  <c r="I126" i="15" s="1"/>
  <c r="H126" i="15"/>
  <c r="E127" i="15" s="1"/>
  <c r="B114" i="13"/>
  <c r="G113" i="13"/>
  <c r="F23" i="9"/>
  <c r="I23" i="9" s="1"/>
  <c r="F127" i="15" l="1"/>
  <c r="I127" i="15" s="1"/>
  <c r="H127" i="15"/>
  <c r="E128" i="15" s="1"/>
  <c r="G114" i="13"/>
  <c r="H23" i="9"/>
  <c r="E24" i="9" s="1"/>
  <c r="F128" i="15" l="1"/>
  <c r="I128" i="15" s="1"/>
  <c r="H128" i="15"/>
  <c r="E129" i="15" s="1"/>
  <c r="G116" i="13"/>
  <c r="F24" i="9"/>
  <c r="I24" i="9" s="1"/>
  <c r="F129" i="15" l="1"/>
  <c r="I129" i="15" s="1"/>
  <c r="H129" i="15"/>
  <c r="E130" i="15" s="1"/>
  <c r="G120" i="13"/>
  <c r="G121" i="13" s="1"/>
  <c r="D10" i="18"/>
  <c r="G10" i="18" s="1"/>
  <c r="D11" i="18" s="1"/>
  <c r="E13" i="18" s="1"/>
  <c r="E13" i="15"/>
  <c r="H24" i="9"/>
  <c r="E25" i="9" s="1"/>
  <c r="F130" i="15" l="1"/>
  <c r="I130" i="15" s="1"/>
  <c r="H130" i="15"/>
  <c r="E131" i="15" s="1"/>
  <c r="H13" i="15"/>
  <c r="D10" i="17"/>
  <c r="E20" i="18"/>
  <c r="E35" i="18"/>
  <c r="E18" i="18"/>
  <c r="E58" i="18"/>
  <c r="E29" i="18"/>
  <c r="E71" i="18"/>
  <c r="E64" i="18"/>
  <c r="E45" i="18"/>
  <c r="E53" i="18"/>
  <c r="E12" i="18"/>
  <c r="E69" i="18"/>
  <c r="E27" i="18"/>
  <c r="E15" i="18"/>
  <c r="E34" i="18"/>
  <c r="E44" i="18"/>
  <c r="E60" i="18"/>
  <c r="E22" i="18"/>
  <c r="E47" i="18"/>
  <c r="E36" i="18"/>
  <c r="E41" i="18"/>
  <c r="E33" i="18"/>
  <c r="E49" i="18"/>
  <c r="E23" i="18"/>
  <c r="E67" i="18"/>
  <c r="E48" i="18"/>
  <c r="E46" i="18"/>
  <c r="E59" i="18"/>
  <c r="E11" i="18"/>
  <c r="F11" i="18" s="1"/>
  <c r="E50" i="18"/>
  <c r="E30" i="18"/>
  <c r="E52" i="18"/>
  <c r="E51" i="18"/>
  <c r="E54" i="18"/>
  <c r="E38" i="18"/>
  <c r="E24" i="18"/>
  <c r="E61" i="18"/>
  <c r="E37" i="18"/>
  <c r="E28" i="18"/>
  <c r="E25" i="18"/>
  <c r="E65" i="18"/>
  <c r="E19" i="18"/>
  <c r="E32" i="18"/>
  <c r="E16" i="18"/>
  <c r="E63" i="18"/>
  <c r="E57" i="18"/>
  <c r="E31" i="18"/>
  <c r="E62" i="18"/>
  <c r="E17" i="18"/>
  <c r="E40" i="18"/>
  <c r="E14" i="18"/>
  <c r="E55" i="18"/>
  <c r="E56" i="18"/>
  <c r="E43" i="18"/>
  <c r="E68" i="18"/>
  <c r="E42" i="18"/>
  <c r="E66" i="18"/>
  <c r="E21" i="18"/>
  <c r="E39" i="18"/>
  <c r="E26" i="18"/>
  <c r="E70" i="18"/>
  <c r="F25" i="9"/>
  <c r="I25" i="9" s="1"/>
  <c r="F131" i="15" l="1"/>
  <c r="I131" i="15" s="1"/>
  <c r="F12" i="18"/>
  <c r="F13" i="18" s="1"/>
  <c r="E11" i="17"/>
  <c r="E12" i="17"/>
  <c r="E13" i="17"/>
  <c r="E14" i="17"/>
  <c r="E15" i="17"/>
  <c r="E16" i="17"/>
  <c r="E24" i="17"/>
  <c r="E32" i="17"/>
  <c r="E40" i="17"/>
  <c r="E48" i="17"/>
  <c r="E56" i="17"/>
  <c r="E64" i="17"/>
  <c r="E72" i="17"/>
  <c r="E80" i="17"/>
  <c r="E88" i="17"/>
  <c r="E96" i="17"/>
  <c r="E104" i="17"/>
  <c r="E17" i="17"/>
  <c r="E25" i="17"/>
  <c r="E33" i="17"/>
  <c r="E41" i="17"/>
  <c r="E49" i="17"/>
  <c r="E57" i="17"/>
  <c r="E65" i="17"/>
  <c r="E73" i="17"/>
  <c r="E81" i="17"/>
  <c r="E89" i="17"/>
  <c r="E97" i="17"/>
  <c r="E10" i="17"/>
  <c r="E26" i="17"/>
  <c r="E34" i="17"/>
  <c r="E42" i="17"/>
  <c r="E50" i="17"/>
  <c r="E58" i="17"/>
  <c r="E66" i="17"/>
  <c r="E74" i="17"/>
  <c r="E82" i="17"/>
  <c r="E90" i="17"/>
  <c r="E98" i="17"/>
  <c r="E19" i="17"/>
  <c r="E27" i="17"/>
  <c r="E35" i="17"/>
  <c r="E43" i="17"/>
  <c r="E51" i="17"/>
  <c r="E59" i="17"/>
  <c r="E67" i="17"/>
  <c r="E75" i="17"/>
  <c r="E83" i="17"/>
  <c r="E91" i="17"/>
  <c r="E99" i="17"/>
  <c r="E20" i="17"/>
  <c r="E28" i="17"/>
  <c r="E36" i="17"/>
  <c r="E44" i="17"/>
  <c r="E52" i="17"/>
  <c r="E60" i="17"/>
  <c r="E68" i="17"/>
  <c r="E76" i="17"/>
  <c r="E84" i="17"/>
  <c r="E92" i="17"/>
  <c r="E100" i="17"/>
  <c r="E21" i="17"/>
  <c r="E29" i="17"/>
  <c r="E37" i="17"/>
  <c r="E45" i="17"/>
  <c r="E53" i="17"/>
  <c r="E61" i="17"/>
  <c r="E69" i="17"/>
  <c r="E77" i="17"/>
  <c r="E85" i="17"/>
  <c r="E93" i="17"/>
  <c r="E101" i="17"/>
  <c r="E22" i="17"/>
  <c r="E30" i="17"/>
  <c r="E38" i="17"/>
  <c r="E46" i="17"/>
  <c r="E54" i="17"/>
  <c r="E62" i="17"/>
  <c r="E70" i="17"/>
  <c r="E78" i="17"/>
  <c r="E86" i="17"/>
  <c r="E94" i="17"/>
  <c r="E102" i="17"/>
  <c r="E23" i="17"/>
  <c r="E31" i="17"/>
  <c r="E39" i="17"/>
  <c r="E47" i="17"/>
  <c r="E55" i="17"/>
  <c r="E63" i="17"/>
  <c r="E71" i="17"/>
  <c r="E79" i="17"/>
  <c r="E87" i="17"/>
  <c r="E95" i="17"/>
  <c r="E103" i="17"/>
  <c r="E18" i="17"/>
  <c r="E17" i="65"/>
  <c r="H17" i="65" s="1"/>
  <c r="E18" i="65"/>
  <c r="H18" i="65" s="1"/>
  <c r="E19" i="65"/>
  <c r="H19" i="65" s="1"/>
  <c r="E14" i="65"/>
  <c r="H14" i="65" s="1"/>
  <c r="E15" i="65"/>
  <c r="H15" i="65" s="1"/>
  <c r="E16" i="65"/>
  <c r="H16" i="65" s="1"/>
  <c r="F10" i="17"/>
  <c r="F14" i="18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E74" i="18"/>
  <c r="G11" i="18"/>
  <c r="D12" i="18" s="1"/>
  <c r="G12" i="18" s="1"/>
  <c r="D13" i="18" s="1"/>
  <c r="G13" i="18" s="1"/>
  <c r="D14" i="18" s="1"/>
  <c r="G14" i="18" s="1"/>
  <c r="D15" i="18" s="1"/>
  <c r="G15" i="18" s="1"/>
  <c r="D16" i="18" s="1"/>
  <c r="G16" i="18" s="1"/>
  <c r="D17" i="18" s="1"/>
  <c r="G17" i="18" s="1"/>
  <c r="D18" i="18" s="1"/>
  <c r="G18" i="18" s="1"/>
  <c r="D19" i="18" s="1"/>
  <c r="G19" i="18" s="1"/>
  <c r="D20" i="18" s="1"/>
  <c r="G20" i="18" s="1"/>
  <c r="D21" i="18" s="1"/>
  <c r="G21" i="18" s="1"/>
  <c r="D22" i="18" s="1"/>
  <c r="G22" i="18" s="1"/>
  <c r="D23" i="18" s="1"/>
  <c r="G23" i="18" s="1"/>
  <c r="D24" i="18" s="1"/>
  <c r="G24" i="18" s="1"/>
  <c r="D25" i="18" s="1"/>
  <c r="G25" i="18" s="1"/>
  <c r="D26" i="18" s="1"/>
  <c r="G26" i="18" s="1"/>
  <c r="D27" i="18" s="1"/>
  <c r="G27" i="18" s="1"/>
  <c r="D28" i="18" s="1"/>
  <c r="G28" i="18" s="1"/>
  <c r="D29" i="18" s="1"/>
  <c r="G29" i="18" s="1"/>
  <c r="D30" i="18" s="1"/>
  <c r="G30" i="18" s="1"/>
  <c r="D31" i="18" s="1"/>
  <c r="G31" i="18" s="1"/>
  <c r="D32" i="18" s="1"/>
  <c r="G32" i="18" s="1"/>
  <c r="D33" i="18" s="1"/>
  <c r="G33" i="18" s="1"/>
  <c r="D34" i="18" s="1"/>
  <c r="G34" i="18" s="1"/>
  <c r="D35" i="18" s="1"/>
  <c r="G35" i="18" s="1"/>
  <c r="D36" i="18" s="1"/>
  <c r="G36" i="18" s="1"/>
  <c r="D37" i="18" s="1"/>
  <c r="G37" i="18" s="1"/>
  <c r="D38" i="18" s="1"/>
  <c r="G38" i="18" s="1"/>
  <c r="D39" i="18" s="1"/>
  <c r="G39" i="18" s="1"/>
  <c r="D40" i="18" s="1"/>
  <c r="G40" i="18" s="1"/>
  <c r="E76" i="18" s="1"/>
  <c r="H25" i="9"/>
  <c r="E26" i="9" s="1"/>
  <c r="H131" i="15" l="1"/>
  <c r="E132" i="15" s="1"/>
  <c r="F11" i="17"/>
  <c r="H20" i="65"/>
  <c r="E107" i="17"/>
  <c r="G10" i="17"/>
  <c r="D11" i="17" s="1"/>
  <c r="G11" i="17" s="1"/>
  <c r="D12" i="17" s="1"/>
  <c r="G12" i="17" s="1"/>
  <c r="D13" i="17" s="1"/>
  <c r="F12" i="17"/>
  <c r="E75" i="18"/>
  <c r="D41" i="18"/>
  <c r="G41" i="18" s="1"/>
  <c r="D42" i="18" s="1"/>
  <c r="G42" i="18" s="1"/>
  <c r="D43" i="18" s="1"/>
  <c r="G43" i="18" s="1"/>
  <c r="D44" i="18" s="1"/>
  <c r="G44" i="18" s="1"/>
  <c r="D45" i="18" s="1"/>
  <c r="G45" i="18" s="1"/>
  <c r="D46" i="18" s="1"/>
  <c r="G46" i="18" s="1"/>
  <c r="D47" i="18" s="1"/>
  <c r="G47" i="18" s="1"/>
  <c r="D48" i="18" s="1"/>
  <c r="G48" i="18" s="1"/>
  <c r="D49" i="18" s="1"/>
  <c r="G49" i="18" s="1"/>
  <c r="D50" i="18" s="1"/>
  <c r="G50" i="18" s="1"/>
  <c r="D51" i="18" s="1"/>
  <c r="G51" i="18" s="1"/>
  <c r="D52" i="18" s="1"/>
  <c r="G52" i="18" s="1"/>
  <c r="E77" i="18" s="1"/>
  <c r="F26" i="9"/>
  <c r="I26" i="9" s="1"/>
  <c r="F132" i="15" l="1"/>
  <c r="I132" i="15" s="1"/>
  <c r="H132" i="15"/>
  <c r="E133" i="15" s="1"/>
  <c r="D19" i="65"/>
  <c r="G19" i="65" s="1"/>
  <c r="D14" i="65"/>
  <c r="G14" i="65" s="1"/>
  <c r="D15" i="65"/>
  <c r="G15" i="65" s="1"/>
  <c r="C24" i="24" s="1"/>
  <c r="D16" i="65"/>
  <c r="G16" i="65" s="1"/>
  <c r="D17" i="65"/>
  <c r="G17" i="65" s="1"/>
  <c r="D18" i="65"/>
  <c r="G18" i="65" s="1"/>
  <c r="F13" i="17"/>
  <c r="D53" i="18"/>
  <c r="G53" i="18" s="1"/>
  <c r="D54" i="18" s="1"/>
  <c r="G54" i="18" s="1"/>
  <c r="D55" i="18" s="1"/>
  <c r="G55" i="18" s="1"/>
  <c r="D56" i="18" s="1"/>
  <c r="G56" i="18" s="1"/>
  <c r="D57" i="18" s="1"/>
  <c r="G57" i="18" s="1"/>
  <c r="D58" i="18" s="1"/>
  <c r="G58" i="18" s="1"/>
  <c r="D59" i="18" s="1"/>
  <c r="G59" i="18" s="1"/>
  <c r="D60" i="18" s="1"/>
  <c r="G60" i="18" s="1"/>
  <c r="D61" i="18" s="1"/>
  <c r="G61" i="18" s="1"/>
  <c r="D62" i="18" s="1"/>
  <c r="G62" i="18" s="1"/>
  <c r="D63" i="18" s="1"/>
  <c r="G63" i="18" s="1"/>
  <c r="D64" i="18" s="1"/>
  <c r="G64" i="18" s="1"/>
  <c r="D65" i="18" s="1"/>
  <c r="G65" i="18" s="1"/>
  <c r="D66" i="18" s="1"/>
  <c r="G66" i="18" s="1"/>
  <c r="D67" i="18" s="1"/>
  <c r="G67" i="18" s="1"/>
  <c r="D68" i="18" s="1"/>
  <c r="G68" i="18" s="1"/>
  <c r="D69" i="18" s="1"/>
  <c r="G69" i="18" s="1"/>
  <c r="D70" i="18" s="1"/>
  <c r="G70" i="18" s="1"/>
  <c r="D71" i="18" s="1"/>
  <c r="G71" i="18" s="1"/>
  <c r="H26" i="9"/>
  <c r="E27" i="9" s="1"/>
  <c r="F133" i="15" l="1"/>
  <c r="I133" i="15" s="1"/>
  <c r="H133" i="15"/>
  <c r="E134" i="15" s="1"/>
  <c r="G20" i="65"/>
  <c r="G13" i="17"/>
  <c r="D14" i="17" s="1"/>
  <c r="H27" i="9"/>
  <c r="E28" i="9" s="1"/>
  <c r="F27" i="9"/>
  <c r="I27" i="9" s="1"/>
  <c r="F134" i="15" l="1"/>
  <c r="I134" i="15" s="1"/>
  <c r="H134" i="15"/>
  <c r="E135" i="15" s="1"/>
  <c r="F28" i="9"/>
  <c r="I28" i="9" s="1"/>
  <c r="F135" i="15" l="1"/>
  <c r="I135" i="15" s="1"/>
  <c r="H135" i="15"/>
  <c r="E136" i="15" s="1"/>
  <c r="F14" i="17"/>
  <c r="G14" i="17"/>
  <c r="D15" i="17" s="1"/>
  <c r="H28" i="9"/>
  <c r="E29" i="9" s="1"/>
  <c r="F136" i="15" l="1"/>
  <c r="I136" i="15" s="1"/>
  <c r="H136" i="15"/>
  <c r="E137" i="15" s="1"/>
  <c r="F15" i="17"/>
  <c r="F29" i="9"/>
  <c r="I29" i="9" s="1"/>
  <c r="F137" i="15" l="1"/>
  <c r="I137" i="15" s="1"/>
  <c r="H137" i="15"/>
  <c r="E138" i="15" s="1"/>
  <c r="G15" i="17"/>
  <c r="D16" i="17" s="1"/>
  <c r="H29" i="9"/>
  <c r="E30" i="9" s="1"/>
  <c r="F138" i="15" l="1"/>
  <c r="I138" i="15" s="1"/>
  <c r="H138" i="15"/>
  <c r="E139" i="15" s="1"/>
  <c r="F16" i="17"/>
  <c r="F30" i="9"/>
  <c r="I30" i="9" s="1"/>
  <c r="F139" i="15" l="1"/>
  <c r="I139" i="15" s="1"/>
  <c r="H139" i="15"/>
  <c r="E140" i="15" s="1"/>
  <c r="G16" i="17"/>
  <c r="D17" i="17" s="1"/>
  <c r="H30" i="9"/>
  <c r="E31" i="9" s="1"/>
  <c r="F140" i="15" l="1"/>
  <c r="I140" i="15" s="1"/>
  <c r="H140" i="15"/>
  <c r="E141" i="15" s="1"/>
  <c r="F17" i="17"/>
  <c r="H31" i="9"/>
  <c r="E32" i="9" s="1"/>
  <c r="F31" i="9"/>
  <c r="I31" i="9" s="1"/>
  <c r="F141" i="15" l="1"/>
  <c r="I141" i="15" s="1"/>
  <c r="H141" i="15"/>
  <c r="E142" i="15" s="1"/>
  <c r="G17" i="17"/>
  <c r="D18" i="17" s="1"/>
  <c r="F32" i="9"/>
  <c r="I32" i="9" s="1"/>
  <c r="F142" i="15" l="1"/>
  <c r="H142" i="15"/>
  <c r="E143" i="15" s="1"/>
  <c r="F18" i="17"/>
  <c r="H32" i="9"/>
  <c r="E33" i="9" s="1"/>
  <c r="F143" i="15" l="1"/>
  <c r="I143" i="15" s="1"/>
  <c r="H143" i="15"/>
  <c r="E144" i="15" s="1"/>
  <c r="I142" i="15"/>
  <c r="G18" i="17"/>
  <c r="D19" i="17" s="1"/>
  <c r="H33" i="9"/>
  <c r="E34" i="9" s="1"/>
  <c r="F33" i="9"/>
  <c r="I33" i="9" s="1"/>
  <c r="F144" i="15" l="1"/>
  <c r="H144" i="15"/>
  <c r="E145" i="15" s="1"/>
  <c r="F19" i="17"/>
  <c r="F34" i="9"/>
  <c r="I34" i="9" s="1"/>
  <c r="F145" i="15" l="1"/>
  <c r="I145" i="15" s="1"/>
  <c r="H145" i="15"/>
  <c r="E146" i="15" s="1"/>
  <c r="I144" i="15"/>
  <c r="G19" i="17"/>
  <c r="D20" i="17" s="1"/>
  <c r="H34" i="9"/>
  <c r="F146" i="15" l="1"/>
  <c r="H146" i="15"/>
  <c r="E147" i="15" s="1"/>
  <c r="F20" i="17"/>
  <c r="E35" i="9"/>
  <c r="K34" i="9"/>
  <c r="F147" i="15" l="1"/>
  <c r="I147" i="15" s="1"/>
  <c r="H147" i="15"/>
  <c r="E148" i="15" s="1"/>
  <c r="I146" i="15"/>
  <c r="G20" i="17"/>
  <c r="D21" i="17" s="1"/>
  <c r="F35" i="9"/>
  <c r="F148" i="15" l="1"/>
  <c r="H148" i="15"/>
  <c r="E149" i="15" s="1"/>
  <c r="F21" i="17"/>
  <c r="I35" i="9"/>
  <c r="H35" i="9"/>
  <c r="E36" i="9" s="1"/>
  <c r="F149" i="15" l="1"/>
  <c r="I149" i="15" s="1"/>
  <c r="H149" i="15"/>
  <c r="E150" i="15" s="1"/>
  <c r="I148" i="15"/>
  <c r="G21" i="17"/>
  <c r="D22" i="17" s="1"/>
  <c r="F36" i="9"/>
  <c r="F150" i="15" l="1"/>
  <c r="H150" i="15" s="1"/>
  <c r="E151" i="15" s="1"/>
  <c r="F22" i="17"/>
  <c r="I36" i="9"/>
  <c r="H36" i="9"/>
  <c r="E37" i="9" s="1"/>
  <c r="F151" i="15" l="1"/>
  <c r="I151" i="15" s="1"/>
  <c r="H151" i="15"/>
  <c r="E152" i="15" s="1"/>
  <c r="I150" i="15"/>
  <c r="G22" i="17"/>
  <c r="D23" i="17" s="1"/>
  <c r="F37" i="9"/>
  <c r="F152" i="15" l="1"/>
  <c r="I152" i="15" s="1"/>
  <c r="H152" i="15"/>
  <c r="E153" i="15" s="1"/>
  <c r="I37" i="9"/>
  <c r="H37" i="9"/>
  <c r="E38" i="9" s="1"/>
  <c r="F153" i="15" l="1"/>
  <c r="H153" i="15"/>
  <c r="F23" i="17"/>
  <c r="G23" i="17"/>
  <c r="F38" i="9"/>
  <c r="E154" i="15" l="1"/>
  <c r="I153" i="15"/>
  <c r="F216" i="15"/>
  <c r="D24" i="17"/>
  <c r="I38" i="9"/>
  <c r="H38" i="9"/>
  <c r="E39" i="9" s="1"/>
  <c r="D26" i="66" l="1"/>
  <c r="G26" i="66" s="1"/>
  <c r="J16" i="24" s="1"/>
  <c r="J17" i="24" s="1"/>
  <c r="D27" i="66"/>
  <c r="G27" i="66" s="1"/>
  <c r="D28" i="66"/>
  <c r="G28" i="66" s="1"/>
  <c r="D29" i="66"/>
  <c r="G29" i="66" s="1"/>
  <c r="D30" i="66"/>
  <c r="G30" i="66" s="1"/>
  <c r="D25" i="66"/>
  <c r="G25" i="66" s="1"/>
  <c r="F154" i="15"/>
  <c r="I154" i="15" s="1"/>
  <c r="F39" i="9"/>
  <c r="G31" i="66" l="1"/>
  <c r="H154" i="15"/>
  <c r="E155" i="15" s="1"/>
  <c r="F24" i="17"/>
  <c r="G24" i="17"/>
  <c r="D25" i="17" s="1"/>
  <c r="I39" i="9"/>
  <c r="H39" i="9"/>
  <c r="E40" i="9" s="1"/>
  <c r="F155" i="15" l="1"/>
  <c r="I155" i="15" s="1"/>
  <c r="H155" i="15"/>
  <c r="E156" i="15" s="1"/>
  <c r="F25" i="17"/>
  <c r="F40" i="9"/>
  <c r="I40" i="9" s="1"/>
  <c r="F156" i="15" l="1"/>
  <c r="I156" i="15" s="1"/>
  <c r="H156" i="15"/>
  <c r="E157" i="15" s="1"/>
  <c r="G25" i="17"/>
  <c r="D26" i="17" s="1"/>
  <c r="H40" i="9"/>
  <c r="E41" i="9" s="1"/>
  <c r="F157" i="15" l="1"/>
  <c r="I157" i="15" s="1"/>
  <c r="H157" i="15"/>
  <c r="E158" i="15" s="1"/>
  <c r="F41" i="9"/>
  <c r="I41" i="9" s="1"/>
  <c r="F158" i="15" l="1"/>
  <c r="I158" i="15" s="1"/>
  <c r="H158" i="15"/>
  <c r="E159" i="15" s="1"/>
  <c r="F26" i="17"/>
  <c r="G26" i="17"/>
  <c r="D27" i="17" s="1"/>
  <c r="H41" i="9"/>
  <c r="E42" i="9" s="1"/>
  <c r="F159" i="15" l="1"/>
  <c r="I159" i="15" s="1"/>
  <c r="H159" i="15"/>
  <c r="E160" i="15" s="1"/>
  <c r="F27" i="17"/>
  <c r="F42" i="9"/>
  <c r="I42" i="9" s="1"/>
  <c r="F160" i="15" l="1"/>
  <c r="I160" i="15" s="1"/>
  <c r="G27" i="17"/>
  <c r="D28" i="17" s="1"/>
  <c r="H42" i="9"/>
  <c r="E43" i="9" s="1"/>
  <c r="H160" i="15" l="1"/>
  <c r="E161" i="15" s="1"/>
  <c r="F28" i="17"/>
  <c r="F43" i="9"/>
  <c r="F161" i="15" l="1"/>
  <c r="I161" i="15" s="1"/>
  <c r="H161" i="15"/>
  <c r="E162" i="15" s="1"/>
  <c r="G28" i="17"/>
  <c r="D29" i="17" s="1"/>
  <c r="I43" i="9"/>
  <c r="J40" i="9" s="1"/>
  <c r="K40" i="9" s="1"/>
  <c r="J42" i="9"/>
  <c r="K42" i="9" s="1"/>
  <c r="J39" i="9"/>
  <c r="K39" i="9" s="1"/>
  <c r="H43" i="9"/>
  <c r="F162" i="15" l="1"/>
  <c r="I162" i="15" s="1"/>
  <c r="H162" i="15"/>
  <c r="E163" i="15" s="1"/>
  <c r="F29" i="17"/>
  <c r="E44" i="9"/>
  <c r="K43" i="9"/>
  <c r="F163" i="15" l="1"/>
  <c r="I163" i="15" s="1"/>
  <c r="H163" i="15"/>
  <c r="E164" i="15" s="1"/>
  <c r="G29" i="17"/>
  <c r="D30" i="17" s="1"/>
  <c r="F44" i="9"/>
  <c r="I44" i="9" s="1"/>
  <c r="F164" i="15" l="1"/>
  <c r="I164" i="15" s="1"/>
  <c r="H164" i="15"/>
  <c r="E165" i="15" s="1"/>
  <c r="F30" i="17"/>
  <c r="H44" i="9"/>
  <c r="E45" i="9" s="1"/>
  <c r="F165" i="15" l="1"/>
  <c r="I165" i="15" s="1"/>
  <c r="H165" i="15"/>
  <c r="G30" i="17"/>
  <c r="D31" i="17" s="1"/>
  <c r="F45" i="9"/>
  <c r="I45" i="9" s="1"/>
  <c r="F218" i="15" l="1"/>
  <c r="E166" i="15"/>
  <c r="F217" i="15"/>
  <c r="F31" i="17"/>
  <c r="H45" i="9"/>
  <c r="E46" i="9" s="1"/>
  <c r="E25" i="66" l="1"/>
  <c r="H25" i="66" s="1"/>
  <c r="E26" i="66"/>
  <c r="H26" i="66" s="1"/>
  <c r="E27" i="66"/>
  <c r="H27" i="66" s="1"/>
  <c r="E28" i="66"/>
  <c r="H28" i="66" s="1"/>
  <c r="E29" i="66"/>
  <c r="H29" i="66" s="1"/>
  <c r="E30" i="66"/>
  <c r="H30" i="66" s="1"/>
  <c r="F166" i="15"/>
  <c r="I166" i="15" s="1"/>
  <c r="L17" i="24"/>
  <c r="F28" i="66"/>
  <c r="I28" i="66" s="1"/>
  <c r="F25" i="66"/>
  <c r="I25" i="66" s="1"/>
  <c r="F29" i="66"/>
  <c r="I29" i="66" s="1"/>
  <c r="F30" i="66"/>
  <c r="I30" i="66" s="1"/>
  <c r="F26" i="66"/>
  <c r="I26" i="66" s="1"/>
  <c r="L16" i="24" s="1"/>
  <c r="F27" i="66"/>
  <c r="I27" i="66" s="1"/>
  <c r="G31" i="17"/>
  <c r="D32" i="17" s="1"/>
  <c r="F46" i="9"/>
  <c r="I46" i="9" s="1"/>
  <c r="H166" i="15" l="1"/>
  <c r="E167" i="15" s="1"/>
  <c r="I31" i="66"/>
  <c r="H31" i="66"/>
  <c r="F32" i="17"/>
  <c r="H46" i="9"/>
  <c r="E47" i="9" s="1"/>
  <c r="F167" i="15" l="1"/>
  <c r="I167" i="15" s="1"/>
  <c r="H167" i="15"/>
  <c r="E168" i="15" s="1"/>
  <c r="G32" i="17"/>
  <c r="D33" i="17" s="1"/>
  <c r="F47" i="9"/>
  <c r="I47" i="9" s="1"/>
  <c r="F168" i="15" l="1"/>
  <c r="I168" i="15" s="1"/>
  <c r="H168" i="15"/>
  <c r="E169" i="15" s="1"/>
  <c r="F33" i="17"/>
  <c r="H47" i="9"/>
  <c r="E48" i="9" s="1"/>
  <c r="F169" i="15" l="1"/>
  <c r="I169" i="15" s="1"/>
  <c r="H169" i="15"/>
  <c r="E170" i="15" s="1"/>
  <c r="G33" i="17"/>
  <c r="F48" i="9"/>
  <c r="I48" i="9" s="1"/>
  <c r="F170" i="15" l="1"/>
  <c r="I170" i="15" s="1"/>
  <c r="D34" i="17"/>
  <c r="E109" i="17"/>
  <c r="F34" i="17"/>
  <c r="H48" i="9"/>
  <c r="E49" i="9" s="1"/>
  <c r="H170" i="15" l="1"/>
  <c r="E171" i="15" s="1"/>
  <c r="G34" i="17"/>
  <c r="D35" i="17" s="1"/>
  <c r="F49" i="9"/>
  <c r="I49" i="9" s="1"/>
  <c r="F171" i="15" l="1"/>
  <c r="I171" i="15" s="1"/>
  <c r="H171" i="15"/>
  <c r="E172" i="15" s="1"/>
  <c r="H49" i="9"/>
  <c r="E50" i="9" s="1"/>
  <c r="F172" i="15" l="1"/>
  <c r="I172" i="15" s="1"/>
  <c r="F35" i="17"/>
  <c r="G35" i="17"/>
  <c r="F50" i="9"/>
  <c r="I50" i="9" s="1"/>
  <c r="H172" i="15" l="1"/>
  <c r="E173" i="15" s="1"/>
  <c r="D36" i="17"/>
  <c r="H50" i="9"/>
  <c r="E51" i="9" s="1"/>
  <c r="F173" i="15" l="1"/>
  <c r="I173" i="15" s="1"/>
  <c r="F36" i="17"/>
  <c r="F51" i="9"/>
  <c r="I51" i="9" s="1"/>
  <c r="H173" i="15" l="1"/>
  <c r="E174" i="15" s="1"/>
  <c r="F174" i="15"/>
  <c r="I174" i="15" s="1"/>
  <c r="G36" i="17"/>
  <c r="D37" i="17" s="1"/>
  <c r="H51" i="9"/>
  <c r="E52" i="9" s="1"/>
  <c r="H174" i="15" l="1"/>
  <c r="E175" i="15" s="1"/>
  <c r="F175" i="15"/>
  <c r="I175" i="15" s="1"/>
  <c r="H175" i="15"/>
  <c r="E176" i="15" s="1"/>
  <c r="F37" i="17"/>
  <c r="F52" i="9"/>
  <c r="I52" i="9" s="1"/>
  <c r="F176" i="15" l="1"/>
  <c r="I176" i="15" s="1"/>
  <c r="G37" i="17"/>
  <c r="D38" i="17" s="1"/>
  <c r="H52" i="9"/>
  <c r="E53" i="9" s="1"/>
  <c r="H176" i="15" l="1"/>
  <c r="E177" i="15" s="1"/>
  <c r="F177" i="15"/>
  <c r="I177" i="15" s="1"/>
  <c r="H177" i="15"/>
  <c r="E178" i="15" s="1"/>
  <c r="F38" i="17"/>
  <c r="F53" i="9"/>
  <c r="I53" i="9" s="1"/>
  <c r="F178" i="15" l="1"/>
  <c r="I178" i="15" s="1"/>
  <c r="H178" i="15"/>
  <c r="E179" i="15" s="1"/>
  <c r="G38" i="17"/>
  <c r="D39" i="17" s="1"/>
  <c r="H53" i="9"/>
  <c r="E54" i="9" s="1"/>
  <c r="F179" i="15" l="1"/>
  <c r="I179" i="15" s="1"/>
  <c r="F39" i="17"/>
  <c r="F54" i="9"/>
  <c r="I54" i="9" s="1"/>
  <c r="H179" i="15" l="1"/>
  <c r="E180" i="15" s="1"/>
  <c r="G39" i="17"/>
  <c r="D40" i="17" s="1"/>
  <c r="H54" i="9"/>
  <c r="E55" i="9" s="1"/>
  <c r="F180" i="15" l="1"/>
  <c r="I180" i="15" s="1"/>
  <c r="F40" i="17"/>
  <c r="F55" i="9"/>
  <c r="I55" i="9" s="1"/>
  <c r="H180" i="15" l="1"/>
  <c r="E181" i="15" s="1"/>
  <c r="G40" i="17"/>
  <c r="D41" i="17" s="1"/>
  <c r="H55" i="9"/>
  <c r="F181" i="15" l="1"/>
  <c r="I181" i="15" s="1"/>
  <c r="F41" i="17"/>
  <c r="E56" i="9"/>
  <c r="K45" i="9"/>
  <c r="H181" i="15" l="1"/>
  <c r="E182" i="15" s="1"/>
  <c r="G41" i="17"/>
  <c r="D42" i="17" s="1"/>
  <c r="L45" i="9"/>
  <c r="L46" i="9" s="1"/>
  <c r="K46" i="9"/>
  <c r="F56" i="9"/>
  <c r="I56" i="9" s="1"/>
  <c r="F182" i="15" l="1"/>
  <c r="H182" i="15"/>
  <c r="E183" i="15" s="1"/>
  <c r="F42" i="17"/>
  <c r="H56" i="9"/>
  <c r="E57" i="9" s="1"/>
  <c r="F183" i="15" l="1"/>
  <c r="I183" i="15" s="1"/>
  <c r="H183" i="15"/>
  <c r="E184" i="15" s="1"/>
  <c r="I182" i="15"/>
  <c r="G42" i="17"/>
  <c r="D43" i="17" s="1"/>
  <c r="F57" i="9"/>
  <c r="I57" i="9" s="1"/>
  <c r="F184" i="15" l="1"/>
  <c r="H184" i="15"/>
  <c r="E185" i="15" s="1"/>
  <c r="F43" i="17"/>
  <c r="H57" i="9"/>
  <c r="E58" i="9" s="1"/>
  <c r="F185" i="15" l="1"/>
  <c r="I185" i="15" s="1"/>
  <c r="H185" i="15"/>
  <c r="E186" i="15" s="1"/>
  <c r="I184" i="15"/>
  <c r="G43" i="17"/>
  <c r="D44" i="17" s="1"/>
  <c r="F58" i="9"/>
  <c r="I58" i="9" s="1"/>
  <c r="F186" i="15" l="1"/>
  <c r="H186" i="15"/>
  <c r="E187" i="15" s="1"/>
  <c r="F44" i="17"/>
  <c r="H58" i="9"/>
  <c r="E59" i="9" s="1"/>
  <c r="F187" i="15" l="1"/>
  <c r="I187" i="15" s="1"/>
  <c r="I186" i="15"/>
  <c r="G44" i="17"/>
  <c r="D45" i="17" s="1"/>
  <c r="F59" i="9"/>
  <c r="I59" i="9" s="1"/>
  <c r="H187" i="15" l="1"/>
  <c r="E188" i="15" s="1"/>
  <c r="F188" i="15"/>
  <c r="H188" i="15"/>
  <c r="E189" i="15" s="1"/>
  <c r="F45" i="17"/>
  <c r="H59" i="9"/>
  <c r="E60" i="9" s="1"/>
  <c r="F189" i="15" l="1"/>
  <c r="I189" i="15" s="1"/>
  <c r="H189" i="15"/>
  <c r="E190" i="15" s="1"/>
  <c r="I188" i="15"/>
  <c r="F15" i="65"/>
  <c r="I15" i="65" s="1"/>
  <c r="D24" i="24" s="1"/>
  <c r="F16" i="65"/>
  <c r="I16" i="65" s="1"/>
  <c r="F17" i="65"/>
  <c r="I17" i="65" s="1"/>
  <c r="F18" i="65"/>
  <c r="I18" i="65" s="1"/>
  <c r="E108" i="17"/>
  <c r="F19" i="65"/>
  <c r="I19" i="65" s="1"/>
  <c r="F14" i="65"/>
  <c r="I14" i="65" s="1"/>
  <c r="G45" i="17"/>
  <c r="F60" i="9"/>
  <c r="I60" i="9" s="1"/>
  <c r="D25" i="24" l="1"/>
  <c r="F190" i="15"/>
  <c r="H190" i="15"/>
  <c r="E191" i="15" s="1"/>
  <c r="I20" i="65"/>
  <c r="D46" i="17"/>
  <c r="E110" i="17"/>
  <c r="F46" i="17"/>
  <c r="H60" i="9"/>
  <c r="E61" i="9" s="1"/>
  <c r="F191" i="15" l="1"/>
  <c r="I191" i="15" s="1"/>
  <c r="H191" i="15"/>
  <c r="E192" i="15" s="1"/>
  <c r="I190" i="15"/>
  <c r="G46" i="17"/>
  <c r="D47" i="17" s="1"/>
  <c r="F61" i="9"/>
  <c r="I61" i="9" s="1"/>
  <c r="F192" i="15" l="1"/>
  <c r="I192" i="15" s="1"/>
  <c r="H192" i="15"/>
  <c r="E193" i="15" s="1"/>
  <c r="F47" i="17"/>
  <c r="H61" i="9"/>
  <c r="E62" i="9" s="1"/>
  <c r="F193" i="15" l="1"/>
  <c r="I193" i="15" s="1"/>
  <c r="H193" i="15"/>
  <c r="E194" i="15" s="1"/>
  <c r="G47" i="17"/>
  <c r="D48" i="17" s="1"/>
  <c r="F62" i="9"/>
  <c r="I62" i="9" s="1"/>
  <c r="F194" i="15" l="1"/>
  <c r="I194" i="15" s="1"/>
  <c r="H194" i="15"/>
  <c r="E195" i="15" s="1"/>
  <c r="F48" i="17"/>
  <c r="H62" i="9"/>
  <c r="E63" i="9" s="1"/>
  <c r="F195" i="15" l="1"/>
  <c r="I195" i="15" s="1"/>
  <c r="H195" i="15"/>
  <c r="E196" i="15" s="1"/>
  <c r="G48" i="17"/>
  <c r="D49" i="17" s="1"/>
  <c r="F63" i="9"/>
  <c r="I63" i="9" s="1"/>
  <c r="F196" i="15" l="1"/>
  <c r="I196" i="15" s="1"/>
  <c r="H196" i="15"/>
  <c r="E197" i="15" s="1"/>
  <c r="F49" i="17"/>
  <c r="H63" i="9"/>
  <c r="E64" i="9" s="1"/>
  <c r="F197" i="15" l="1"/>
  <c r="I197" i="15" s="1"/>
  <c r="H197" i="15"/>
  <c r="E198" i="15" s="1"/>
  <c r="G49" i="17"/>
  <c r="D50" i="17" s="1"/>
  <c r="H64" i="9"/>
  <c r="E65" i="9" s="1"/>
  <c r="F64" i="9"/>
  <c r="I64" i="9" s="1"/>
  <c r="F198" i="15" l="1"/>
  <c r="I198" i="15" s="1"/>
  <c r="H198" i="15"/>
  <c r="E199" i="15" s="1"/>
  <c r="F50" i="17"/>
  <c r="F65" i="9"/>
  <c r="I65" i="9" s="1"/>
  <c r="F199" i="15" l="1"/>
  <c r="I199" i="15" s="1"/>
  <c r="H199" i="15"/>
  <c r="E200" i="15" s="1"/>
  <c r="G50" i="17"/>
  <c r="D51" i="17" s="1"/>
  <c r="H65" i="9"/>
  <c r="E66" i="9" s="1"/>
  <c r="F200" i="15" l="1"/>
  <c r="I200" i="15" s="1"/>
  <c r="H200" i="15"/>
  <c r="E201" i="15" s="1"/>
  <c r="F51" i="17"/>
  <c r="F66" i="9"/>
  <c r="I66" i="9" s="1"/>
  <c r="F201" i="15" l="1"/>
  <c r="I201" i="15" s="1"/>
  <c r="H201" i="15"/>
  <c r="E202" i="15" s="1"/>
  <c r="G51" i="17"/>
  <c r="D52" i="17" s="1"/>
  <c r="H66" i="9"/>
  <c r="E67" i="9" s="1"/>
  <c r="F202" i="15" l="1"/>
  <c r="I202" i="15" s="1"/>
  <c r="H202" i="15"/>
  <c r="E203" i="15" s="1"/>
  <c r="F52" i="17"/>
  <c r="F67" i="9"/>
  <c r="I67" i="9" s="1"/>
  <c r="J67" i="9" s="1"/>
  <c r="K67" i="9" s="1"/>
  <c r="F203" i="15" l="1"/>
  <c r="I203" i="15" s="1"/>
  <c r="H203" i="15"/>
  <c r="E204" i="15" s="1"/>
  <c r="G52" i="17"/>
  <c r="D53" i="17" s="1"/>
  <c r="H67" i="9"/>
  <c r="E68" i="9" s="1"/>
  <c r="F204" i="15" l="1"/>
  <c r="I204" i="15" s="1"/>
  <c r="H204" i="15"/>
  <c r="E205" i="15" s="1"/>
  <c r="F53" i="17"/>
  <c r="F68" i="9"/>
  <c r="I68" i="9" s="1"/>
  <c r="H68" i="9"/>
  <c r="E69" i="9" s="1"/>
  <c r="F205" i="15" l="1"/>
  <c r="I205" i="15" s="1"/>
  <c r="H205" i="15"/>
  <c r="E206" i="15" s="1"/>
  <c r="G53" i="17"/>
  <c r="D54" i="17" s="1"/>
  <c r="F69" i="9"/>
  <c r="I69" i="9" s="1"/>
  <c r="H69" i="9"/>
  <c r="E70" i="9" s="1"/>
  <c r="F206" i="15" l="1"/>
  <c r="I206" i="15" s="1"/>
  <c r="H206" i="15"/>
  <c r="E207" i="15" s="1"/>
  <c r="F54" i="17"/>
  <c r="F70" i="9"/>
  <c r="I70" i="9" s="1"/>
  <c r="H70" i="9"/>
  <c r="E71" i="9" s="1"/>
  <c r="F207" i="15" l="1"/>
  <c r="I207" i="15" s="1"/>
  <c r="H207" i="15"/>
  <c r="E208" i="15" s="1"/>
  <c r="G54" i="17"/>
  <c r="D55" i="17" s="1"/>
  <c r="F71" i="9"/>
  <c r="I71" i="9" s="1"/>
  <c r="F208" i="15" l="1"/>
  <c r="I208" i="15" s="1"/>
  <c r="F55" i="17"/>
  <c r="H71" i="9"/>
  <c r="E72" i="9" s="1"/>
  <c r="H208" i="15" l="1"/>
  <c r="E209" i="15" s="1"/>
  <c r="F209" i="15"/>
  <c r="I209" i="15" s="1"/>
  <c r="H209" i="15"/>
  <c r="E210" i="15" s="1"/>
  <c r="G55" i="17"/>
  <c r="D56" i="17" s="1"/>
  <c r="F72" i="9"/>
  <c r="I72" i="9" s="1"/>
  <c r="F210" i="15" l="1"/>
  <c r="I210" i="15" s="1"/>
  <c r="H210" i="15"/>
  <c r="E211" i="15" s="1"/>
  <c r="F56" i="17"/>
  <c r="H72" i="9"/>
  <c r="E73" i="9" s="1"/>
  <c r="F211" i="15" l="1"/>
  <c r="I211" i="15" s="1"/>
  <c r="H211" i="15"/>
  <c r="E212" i="15" s="1"/>
  <c r="G56" i="17"/>
  <c r="D57" i="17" s="1"/>
  <c r="F73" i="9"/>
  <c r="I73" i="9" s="1"/>
  <c r="F212" i="15" l="1"/>
  <c r="H212" i="15" s="1"/>
  <c r="F57" i="17"/>
  <c r="H73" i="9"/>
  <c r="E74" i="9" s="1"/>
  <c r="I212" i="15" l="1"/>
  <c r="I213" i="15" s="1"/>
  <c r="F213" i="15"/>
  <c r="G57" i="17"/>
  <c r="D58" i="17" s="1"/>
  <c r="F74" i="9"/>
  <c r="I74" i="9" s="1"/>
  <c r="J64" i="9" s="1"/>
  <c r="J70" i="9" s="1"/>
  <c r="K70" i="9" s="1"/>
  <c r="F58" i="17" l="1"/>
  <c r="H74" i="9"/>
  <c r="G58" i="17" l="1"/>
  <c r="D59" i="17" s="1"/>
  <c r="E8" i="6"/>
  <c r="G8" i="6" s="1"/>
  <c r="A5" i="6"/>
  <c r="A8" i="6" s="1"/>
  <c r="F5" i="6"/>
  <c r="F8" i="6" s="1"/>
  <c r="H8" i="6" s="1"/>
  <c r="M12" i="6"/>
  <c r="F59" i="17" l="1"/>
  <c r="G3" i="6"/>
  <c r="H3" i="6"/>
  <c r="G4" i="6"/>
  <c r="H4" i="6"/>
  <c r="G5" i="6"/>
  <c r="H5" i="6"/>
  <c r="G6" i="6"/>
  <c r="H6" i="6"/>
  <c r="G7" i="6"/>
  <c r="H7" i="6"/>
  <c r="G9" i="6"/>
  <c r="I9" i="6" s="1"/>
  <c r="J9" i="6" s="1"/>
  <c r="H9" i="6"/>
  <c r="G10" i="6"/>
  <c r="H10" i="6"/>
  <c r="G11" i="6"/>
  <c r="H11" i="6"/>
  <c r="G12" i="6"/>
  <c r="H12" i="6"/>
  <c r="I12" i="6"/>
  <c r="J12" i="6" s="1"/>
  <c r="H2" i="6"/>
  <c r="G2" i="6"/>
  <c r="I2" i="6" s="1"/>
  <c r="J2" i="6" s="1"/>
  <c r="G59" i="17" l="1"/>
  <c r="D60" i="17" s="1"/>
  <c r="I7" i="6"/>
  <c r="J7" i="6" s="1"/>
  <c r="I10" i="6"/>
  <c r="J10" i="6" s="1"/>
  <c r="I4" i="6"/>
  <c r="J4" i="6" s="1"/>
  <c r="I3" i="6"/>
  <c r="J3" i="6" s="1"/>
  <c r="I5" i="6"/>
  <c r="J5" i="6" s="1"/>
  <c r="I11" i="6"/>
  <c r="J11" i="6" s="1"/>
  <c r="I6" i="6"/>
  <c r="J6" i="6" s="1"/>
  <c r="I8" i="6"/>
  <c r="J8" i="6" s="1"/>
  <c r="F60" i="17" l="1"/>
  <c r="H93" i="2"/>
  <c r="E87" i="2"/>
  <c r="F87" i="2" s="1"/>
  <c r="H87" i="2" s="1"/>
  <c r="E86" i="2"/>
  <c r="F86" i="2" s="1"/>
  <c r="H86" i="2" s="1"/>
  <c r="E85" i="2"/>
  <c r="F85" i="2" s="1"/>
  <c r="H85" i="2" s="1"/>
  <c r="E84" i="2"/>
  <c r="F84" i="2" s="1"/>
  <c r="H84" i="2" s="1"/>
  <c r="E83" i="2"/>
  <c r="F83" i="2" s="1"/>
  <c r="H83" i="2" s="1"/>
  <c r="E82" i="2"/>
  <c r="F82" i="2" s="1"/>
  <c r="H82" i="2" s="1"/>
  <c r="E81" i="2"/>
  <c r="F81" i="2" s="1"/>
  <c r="H81" i="2" s="1"/>
  <c r="E80" i="2"/>
  <c r="F80" i="2" s="1"/>
  <c r="H80" i="2" s="1"/>
  <c r="E79" i="2"/>
  <c r="F79" i="2" s="1"/>
  <c r="H79" i="2" s="1"/>
  <c r="E78" i="2"/>
  <c r="F78" i="2" s="1"/>
  <c r="H78" i="2" s="1"/>
  <c r="E77" i="2"/>
  <c r="F77" i="2" s="1"/>
  <c r="H77" i="2" s="1"/>
  <c r="E76" i="2"/>
  <c r="F76" i="2" s="1"/>
  <c r="H76" i="2" s="1"/>
  <c r="E75" i="2"/>
  <c r="F75" i="2" s="1"/>
  <c r="H75" i="2" s="1"/>
  <c r="E74" i="2"/>
  <c r="F74" i="2" s="1"/>
  <c r="H74" i="2" s="1"/>
  <c r="E73" i="2"/>
  <c r="F73" i="2" s="1"/>
  <c r="H73" i="2" s="1"/>
  <c r="E72" i="2"/>
  <c r="F72" i="2" s="1"/>
  <c r="H72" i="2" s="1"/>
  <c r="E71" i="2"/>
  <c r="F71" i="2" s="1"/>
  <c r="H71" i="2" s="1"/>
  <c r="E70" i="2"/>
  <c r="F70" i="2" s="1"/>
  <c r="H70" i="2" s="1"/>
  <c r="E69" i="2"/>
  <c r="F69" i="2" s="1"/>
  <c r="H69" i="2" s="1"/>
  <c r="E68" i="2"/>
  <c r="F68" i="2" s="1"/>
  <c r="H68" i="2" s="1"/>
  <c r="E67" i="2"/>
  <c r="F67" i="2" s="1"/>
  <c r="H67" i="2" s="1"/>
  <c r="E66" i="2"/>
  <c r="F66" i="2" s="1"/>
  <c r="H66" i="2" s="1"/>
  <c r="E65" i="2"/>
  <c r="F65" i="2" s="1"/>
  <c r="H65" i="2" s="1"/>
  <c r="E64" i="2"/>
  <c r="F64" i="2" s="1"/>
  <c r="H64" i="2" s="1"/>
  <c r="E63" i="2"/>
  <c r="F63" i="2" s="1"/>
  <c r="H63" i="2" s="1"/>
  <c r="E62" i="2"/>
  <c r="F62" i="2" s="1"/>
  <c r="H62" i="2" s="1"/>
  <c r="F61" i="2"/>
  <c r="H61" i="2" s="1"/>
  <c r="E61" i="2"/>
  <c r="E60" i="2"/>
  <c r="F60" i="2" s="1"/>
  <c r="H60" i="2" s="1"/>
  <c r="E59" i="2"/>
  <c r="F59" i="2" s="1"/>
  <c r="H59" i="2" s="1"/>
  <c r="E58" i="2"/>
  <c r="F58" i="2" s="1"/>
  <c r="H58" i="2" s="1"/>
  <c r="E57" i="2"/>
  <c r="F57" i="2" s="1"/>
  <c r="H57" i="2" s="1"/>
  <c r="E56" i="2"/>
  <c r="F56" i="2" s="1"/>
  <c r="H56" i="2" s="1"/>
  <c r="E55" i="2"/>
  <c r="F55" i="2" s="1"/>
  <c r="H55" i="2" s="1"/>
  <c r="E54" i="2"/>
  <c r="F54" i="2" s="1"/>
  <c r="H54" i="2" s="1"/>
  <c r="E53" i="2"/>
  <c r="F53" i="2" s="1"/>
  <c r="H53" i="2" s="1"/>
  <c r="E52" i="2"/>
  <c r="F52" i="2" s="1"/>
  <c r="H52" i="2" s="1"/>
  <c r="E51" i="2"/>
  <c r="F51" i="2" s="1"/>
  <c r="H51" i="2" s="1"/>
  <c r="E50" i="2"/>
  <c r="F50" i="2" s="1"/>
  <c r="H50" i="2" s="1"/>
  <c r="E49" i="2"/>
  <c r="F49" i="2" s="1"/>
  <c r="H49" i="2" s="1"/>
  <c r="E48" i="2"/>
  <c r="F48" i="2" s="1"/>
  <c r="H48" i="2" s="1"/>
  <c r="E47" i="2"/>
  <c r="F47" i="2" s="1"/>
  <c r="H47" i="2" s="1"/>
  <c r="E46" i="2"/>
  <c r="F46" i="2" s="1"/>
  <c r="H46" i="2" s="1"/>
  <c r="E45" i="2"/>
  <c r="F45" i="2" s="1"/>
  <c r="H45" i="2" s="1"/>
  <c r="E44" i="2"/>
  <c r="F44" i="2" s="1"/>
  <c r="H44" i="2" s="1"/>
  <c r="E43" i="2"/>
  <c r="F43" i="2" s="1"/>
  <c r="H43" i="2" s="1"/>
  <c r="E42" i="2"/>
  <c r="F42" i="2" s="1"/>
  <c r="H42" i="2" s="1"/>
  <c r="E41" i="2"/>
  <c r="F41" i="2" s="1"/>
  <c r="H41" i="2" s="1"/>
  <c r="E40" i="2"/>
  <c r="F40" i="2" s="1"/>
  <c r="H40" i="2" s="1"/>
  <c r="E39" i="2"/>
  <c r="F39" i="2" s="1"/>
  <c r="H39" i="2" s="1"/>
  <c r="H38" i="2"/>
  <c r="E38" i="2"/>
  <c r="F38" i="2" s="1"/>
  <c r="E37" i="2"/>
  <c r="F37" i="2" s="1"/>
  <c r="H37" i="2" s="1"/>
  <c r="E36" i="2"/>
  <c r="F36" i="2" s="1"/>
  <c r="H36" i="2" s="1"/>
  <c r="E35" i="2"/>
  <c r="F35" i="2" s="1"/>
  <c r="H35" i="2" s="1"/>
  <c r="E34" i="2"/>
  <c r="F34" i="2" s="1"/>
  <c r="H34" i="2" s="1"/>
  <c r="E33" i="2"/>
  <c r="F33" i="2" s="1"/>
  <c r="H33" i="2" s="1"/>
  <c r="F32" i="2"/>
  <c r="H32" i="2" s="1"/>
  <c r="E32" i="2"/>
  <c r="E31" i="2"/>
  <c r="F31" i="2" s="1"/>
  <c r="H31" i="2" s="1"/>
  <c r="E30" i="2"/>
  <c r="F30" i="2" s="1"/>
  <c r="H30" i="2" s="1"/>
  <c r="E29" i="2"/>
  <c r="F29" i="2" s="1"/>
  <c r="H29" i="2" s="1"/>
  <c r="H28" i="2"/>
  <c r="E28" i="2"/>
  <c r="F28" i="2" s="1"/>
  <c r="E27" i="2"/>
  <c r="F27" i="2" s="1"/>
  <c r="H27" i="2" s="1"/>
  <c r="H26" i="2"/>
  <c r="N25" i="2"/>
  <c r="H25" i="2"/>
  <c r="G60" i="17" l="1"/>
  <c r="D61" i="17" s="1"/>
  <c r="H88" i="2"/>
  <c r="F61" i="17" l="1"/>
  <c r="H90" i="2"/>
  <c r="I25" i="2"/>
  <c r="G61" i="17" l="1"/>
  <c r="D62" i="17" s="1"/>
  <c r="E14" i="15"/>
  <c r="F14" i="15" s="1"/>
  <c r="I14" i="15" s="1"/>
  <c r="K25" i="2"/>
  <c r="F62" i="17" l="1"/>
  <c r="L25" i="2"/>
  <c r="M25" i="2" s="1"/>
  <c r="I26" i="2" s="1"/>
  <c r="O25" i="2"/>
  <c r="P25" i="2" s="1"/>
  <c r="G62" i="17" l="1"/>
  <c r="D63" i="17" s="1"/>
  <c r="H14" i="15"/>
  <c r="E15" i="15" s="1"/>
  <c r="F15" i="15" s="1"/>
  <c r="I15" i="15" s="1"/>
  <c r="K26" i="2"/>
  <c r="F63" i="17" l="1"/>
  <c r="C15" i="62"/>
  <c r="D16" i="62" s="1"/>
  <c r="G7" i="62" s="1"/>
  <c r="C25" i="24"/>
  <c r="L26" i="2"/>
  <c r="M26" i="2" s="1"/>
  <c r="I27" i="2" s="1"/>
  <c r="O26" i="2"/>
  <c r="P26" i="2" s="1"/>
  <c r="G63" i="17" l="1"/>
  <c r="D64" i="17" s="1"/>
  <c r="H15" i="15"/>
  <c r="E16" i="15" s="1"/>
  <c r="F16" i="15" s="1"/>
  <c r="I16" i="15" s="1"/>
  <c r="K27" i="2"/>
  <c r="F64" i="17" l="1"/>
  <c r="D3" i="62"/>
  <c r="G3" i="62" s="1"/>
  <c r="O27" i="2"/>
  <c r="P27" i="2" s="1"/>
  <c r="L27" i="2"/>
  <c r="M27" i="2" s="1"/>
  <c r="I28" i="2" s="1"/>
  <c r="G64" i="17" l="1"/>
  <c r="D65" i="17" s="1"/>
  <c r="H16" i="15"/>
  <c r="E17" i="15" s="1"/>
  <c r="F17" i="15" s="1"/>
  <c r="I17" i="15" s="1"/>
  <c r="C2" i="62"/>
  <c r="K28" i="2"/>
  <c r="F65" i="17" l="1"/>
  <c r="L28" i="2"/>
  <c r="M28" i="2" s="1"/>
  <c r="I29" i="2" s="1"/>
  <c r="O28" i="2"/>
  <c r="P28" i="2" s="1"/>
  <c r="G65" i="17" l="1"/>
  <c r="D66" i="17" s="1"/>
  <c r="H17" i="15"/>
  <c r="E18" i="15"/>
  <c r="F18" i="15" s="1"/>
  <c r="I18" i="15" s="1"/>
  <c r="K29" i="2"/>
  <c r="F66" i="17" l="1"/>
  <c r="O29" i="2"/>
  <c r="P29" i="2" s="1"/>
  <c r="L29" i="2"/>
  <c r="M29" i="2" s="1"/>
  <c r="I30" i="2" s="1"/>
  <c r="G66" i="17" l="1"/>
  <c r="D67" i="17" s="1"/>
  <c r="H18" i="15"/>
  <c r="E19" i="15" s="1"/>
  <c r="F19" i="15" s="1"/>
  <c r="I19" i="15" s="1"/>
  <c r="K30" i="2"/>
  <c r="F67" i="17" l="1"/>
  <c r="H19" i="15"/>
  <c r="O30" i="2"/>
  <c r="P30" i="2" s="1"/>
  <c r="L30" i="2"/>
  <c r="M30" i="2" s="1"/>
  <c r="I31" i="2" s="1"/>
  <c r="G67" i="17" l="1"/>
  <c r="D68" i="17" s="1"/>
  <c r="K31" i="2"/>
  <c r="F68" i="17" l="1"/>
  <c r="E20" i="15"/>
  <c r="F20" i="15" s="1"/>
  <c r="I20" i="15" s="1"/>
  <c r="L31" i="2"/>
  <c r="M31" i="2" s="1"/>
  <c r="I32" i="2" s="1"/>
  <c r="O31" i="2"/>
  <c r="P31" i="2" s="1"/>
  <c r="G68" i="17" l="1"/>
  <c r="D69" i="17" s="1"/>
  <c r="K32" i="2"/>
  <c r="F69" i="17" l="1"/>
  <c r="H20" i="15"/>
  <c r="E21" i="15" s="1"/>
  <c r="F21" i="15" s="1"/>
  <c r="I21" i="15" s="1"/>
  <c r="O32" i="2"/>
  <c r="P32" i="2" s="1"/>
  <c r="L32" i="2"/>
  <c r="M32" i="2" s="1"/>
  <c r="I33" i="2" s="1"/>
  <c r="G69" i="17" l="1"/>
  <c r="D70" i="17" s="1"/>
  <c r="H21" i="15"/>
  <c r="E22" i="15" s="1"/>
  <c r="F22" i="15" s="1"/>
  <c r="I22" i="15" s="1"/>
  <c r="K33" i="2"/>
  <c r="F70" i="17" l="1"/>
  <c r="H22" i="15"/>
  <c r="E23" i="15" s="1"/>
  <c r="F23" i="15" s="1"/>
  <c r="I23" i="15" s="1"/>
  <c r="O33" i="2"/>
  <c r="P33" i="2" s="1"/>
  <c r="L33" i="2"/>
  <c r="M33" i="2" s="1"/>
  <c r="I34" i="2" s="1"/>
  <c r="G70" i="17" l="1"/>
  <c r="D71" i="17" s="1"/>
  <c r="K34" i="2"/>
  <c r="F71" i="17" l="1"/>
  <c r="H23" i="15"/>
  <c r="E24" i="15" s="1"/>
  <c r="F24" i="15" s="1"/>
  <c r="I24" i="15" s="1"/>
  <c r="L34" i="2"/>
  <c r="M34" i="2" s="1"/>
  <c r="I35" i="2" s="1"/>
  <c r="O34" i="2"/>
  <c r="P34" i="2" s="1"/>
  <c r="G71" i="17" l="1"/>
  <c r="D72" i="17" s="1"/>
  <c r="H24" i="15"/>
  <c r="E25" i="15" s="1"/>
  <c r="F25" i="15" s="1"/>
  <c r="I25" i="15" s="1"/>
  <c r="K35" i="2"/>
  <c r="F72" i="17" l="1"/>
  <c r="O35" i="2"/>
  <c r="P35" i="2" s="1"/>
  <c r="L35" i="2"/>
  <c r="M35" i="2" s="1"/>
  <c r="I36" i="2" s="1"/>
  <c r="G72" i="17" l="1"/>
  <c r="D73" i="17" s="1"/>
  <c r="H25" i="15"/>
  <c r="E26" i="15" s="1"/>
  <c r="F26" i="15" s="1"/>
  <c r="I26" i="15" s="1"/>
  <c r="K36" i="2"/>
  <c r="F73" i="17" l="1"/>
  <c r="H26" i="15"/>
  <c r="O36" i="2"/>
  <c r="P36" i="2" s="1"/>
  <c r="L36" i="2"/>
  <c r="M36" i="2" s="1"/>
  <c r="I37" i="2" s="1"/>
  <c r="G73" i="17" l="1"/>
  <c r="D74" i="17" s="1"/>
  <c r="C18" i="62"/>
  <c r="E27" i="15"/>
  <c r="F27" i="15" s="1"/>
  <c r="I27" i="15" s="1"/>
  <c r="K37" i="2"/>
  <c r="F74" i="17" l="1"/>
  <c r="H27" i="15"/>
  <c r="D19" i="62"/>
  <c r="F8" i="62"/>
  <c r="O37" i="2"/>
  <c r="P37" i="2" s="1"/>
  <c r="L37" i="2"/>
  <c r="M37" i="2" s="1"/>
  <c r="I38" i="2" s="1"/>
  <c r="G74" i="17" l="1"/>
  <c r="D75" i="17" s="1"/>
  <c r="E28" i="15"/>
  <c r="F28" i="15" s="1"/>
  <c r="I28" i="15" s="1"/>
  <c r="K38" i="2"/>
  <c r="F75" i="17" l="1"/>
  <c r="H28" i="15"/>
  <c r="O38" i="2"/>
  <c r="P38" i="2" s="1"/>
  <c r="L38" i="2"/>
  <c r="M38" i="2" s="1"/>
  <c r="I39" i="2" s="1"/>
  <c r="G75" i="17" l="1"/>
  <c r="D76" i="17" s="1"/>
  <c r="E29" i="15"/>
  <c r="F29" i="15" s="1"/>
  <c r="I29" i="15" s="1"/>
  <c r="K39" i="2"/>
  <c r="F76" i="17" l="1"/>
  <c r="H29" i="15"/>
  <c r="L39" i="2"/>
  <c r="M39" i="2" s="1"/>
  <c r="I40" i="2" s="1"/>
  <c r="O39" i="2"/>
  <c r="P39" i="2" s="1"/>
  <c r="G76" i="17" l="1"/>
  <c r="D77" i="17" s="1"/>
  <c r="E30" i="15"/>
  <c r="F30" i="15" s="1"/>
  <c r="I30" i="15" s="1"/>
  <c r="K40" i="2"/>
  <c r="F77" i="17" l="1"/>
  <c r="H30" i="15"/>
  <c r="E31" i="15" s="1"/>
  <c r="F31" i="15" s="1"/>
  <c r="I31" i="15" s="1"/>
  <c r="O40" i="2"/>
  <c r="P40" i="2" s="1"/>
  <c r="L40" i="2"/>
  <c r="M40" i="2" s="1"/>
  <c r="I41" i="2" s="1"/>
  <c r="G77" i="17" l="1"/>
  <c r="D78" i="17" s="1"/>
  <c r="K41" i="2"/>
  <c r="F78" i="17" l="1"/>
  <c r="H31" i="15"/>
  <c r="E32" i="15" s="1"/>
  <c r="F32" i="15" s="1"/>
  <c r="I32" i="15" s="1"/>
  <c r="L41" i="2"/>
  <c r="M41" i="2" s="1"/>
  <c r="I42" i="2" s="1"/>
  <c r="O41" i="2"/>
  <c r="P41" i="2" s="1"/>
  <c r="G78" i="17" l="1"/>
  <c r="D79" i="17" s="1"/>
  <c r="K42" i="2"/>
  <c r="F79" i="17" l="1"/>
  <c r="H32" i="15"/>
  <c r="L42" i="2"/>
  <c r="M42" i="2" s="1"/>
  <c r="I43" i="2" s="1"/>
  <c r="O42" i="2"/>
  <c r="P42" i="2" s="1"/>
  <c r="G79" i="17" l="1"/>
  <c r="D80" i="17" s="1"/>
  <c r="E33" i="15"/>
  <c r="F33" i="15" s="1"/>
  <c r="I33" i="15" s="1"/>
  <c r="K43" i="2"/>
  <c r="F80" i="17" l="1"/>
  <c r="H33" i="15"/>
  <c r="E34" i="15" s="1"/>
  <c r="F34" i="15" s="1"/>
  <c r="I34" i="15" s="1"/>
  <c r="L43" i="2"/>
  <c r="M43" i="2" s="1"/>
  <c r="I44" i="2" s="1"/>
  <c r="O43" i="2"/>
  <c r="P43" i="2" s="1"/>
  <c r="G80" i="17" l="1"/>
  <c r="D81" i="17" s="1"/>
  <c r="K44" i="2"/>
  <c r="F81" i="17" l="1"/>
  <c r="H34" i="15"/>
  <c r="E35" i="15" s="1"/>
  <c r="F35" i="15" s="1"/>
  <c r="I35" i="15" s="1"/>
  <c r="O44" i="2"/>
  <c r="P44" i="2" s="1"/>
  <c r="L44" i="2"/>
  <c r="M44" i="2" s="1"/>
  <c r="I45" i="2" s="1"/>
  <c r="G81" i="17" l="1"/>
  <c r="D82" i="17" s="1"/>
  <c r="K45" i="2"/>
  <c r="F82" i="17" l="1"/>
  <c r="H35" i="15"/>
  <c r="E36" i="15" s="1"/>
  <c r="F36" i="15" s="1"/>
  <c r="I36" i="15" s="1"/>
  <c r="O45" i="2"/>
  <c r="P45" i="2" s="1"/>
  <c r="L45" i="2"/>
  <c r="M45" i="2" s="1"/>
  <c r="I46" i="2" s="1"/>
  <c r="G82" i="17" l="1"/>
  <c r="D83" i="17" s="1"/>
  <c r="K46" i="2"/>
  <c r="F83" i="17" l="1"/>
  <c r="H36" i="15"/>
  <c r="E37" i="15" s="1"/>
  <c r="F37" i="15" s="1"/>
  <c r="H37" i="15" s="1"/>
  <c r="E38" i="15" s="1"/>
  <c r="F38" i="15" s="1"/>
  <c r="I38" i="15" s="1"/>
  <c r="O46" i="2"/>
  <c r="P46" i="2" s="1"/>
  <c r="L46" i="2"/>
  <c r="M46" i="2" s="1"/>
  <c r="I47" i="2" s="1"/>
  <c r="I37" i="15" l="1"/>
  <c r="G83" i="17"/>
  <c r="D84" i="17" s="1"/>
  <c r="H38" i="15"/>
  <c r="E39" i="15" s="1"/>
  <c r="F39" i="15" s="1"/>
  <c r="I39" i="15" s="1"/>
  <c r="K47" i="2"/>
  <c r="F84" i="17" l="1"/>
  <c r="L47" i="2"/>
  <c r="M47" i="2" s="1"/>
  <c r="I48" i="2" s="1"/>
  <c r="O47" i="2"/>
  <c r="P47" i="2" s="1"/>
  <c r="G84" i="17" l="1"/>
  <c r="D85" i="17" s="1"/>
  <c r="H39" i="15"/>
  <c r="E40" i="15" s="1"/>
  <c r="F40" i="15" s="1"/>
  <c r="C5" i="62"/>
  <c r="D6" i="62" s="1"/>
  <c r="G4" i="62" s="1"/>
  <c r="G10" i="62" s="1"/>
  <c r="C8" i="62"/>
  <c r="K48" i="2"/>
  <c r="I40" i="15" l="1"/>
  <c r="F85" i="17"/>
  <c r="H40" i="15"/>
  <c r="D9" i="62"/>
  <c r="F5" i="62"/>
  <c r="F10" i="62" s="1"/>
  <c r="F12" i="62" s="1"/>
  <c r="J12" i="62" s="1"/>
  <c r="E41" i="15"/>
  <c r="F41" i="15" s="1"/>
  <c r="I41" i="15" s="1"/>
  <c r="O48" i="2"/>
  <c r="P48" i="2" s="1"/>
  <c r="L48" i="2"/>
  <c r="M48" i="2" s="1"/>
  <c r="I49" i="2" s="1"/>
  <c r="G85" i="17" l="1"/>
  <c r="D86" i="17" s="1"/>
  <c r="H41" i="15"/>
  <c r="K49" i="2"/>
  <c r="F86" i="17" l="1"/>
  <c r="E42" i="15"/>
  <c r="F42" i="15" s="1"/>
  <c r="L49" i="2"/>
  <c r="M49" i="2" s="1"/>
  <c r="I50" i="2" s="1"/>
  <c r="O49" i="2"/>
  <c r="P49" i="2" s="1"/>
  <c r="I42" i="15" l="1"/>
  <c r="G86" i="17"/>
  <c r="D87" i="17" s="1"/>
  <c r="H42" i="15"/>
  <c r="K50" i="2"/>
  <c r="F87" i="17" l="1"/>
  <c r="L50" i="2"/>
  <c r="M50" i="2" s="1"/>
  <c r="I51" i="2" s="1"/>
  <c r="O50" i="2"/>
  <c r="P50" i="2" s="1"/>
  <c r="G87" i="17" l="1"/>
  <c r="D88" i="17" s="1"/>
  <c r="E43" i="15"/>
  <c r="F43" i="15" s="1"/>
  <c r="I43" i="15" s="1"/>
  <c r="K51" i="2"/>
  <c r="F88" i="17" l="1"/>
  <c r="L51" i="2"/>
  <c r="M51" i="2" s="1"/>
  <c r="I52" i="2" s="1"/>
  <c r="O51" i="2"/>
  <c r="P51" i="2" s="1"/>
  <c r="G88" i="17" l="1"/>
  <c r="D89" i="17" s="1"/>
  <c r="H43" i="15"/>
  <c r="K52" i="2"/>
  <c r="F89" i="17" l="1"/>
  <c r="E44" i="15"/>
  <c r="F44" i="15" s="1"/>
  <c r="I44" i="15" s="1"/>
  <c r="O52" i="2"/>
  <c r="P52" i="2" s="1"/>
  <c r="L52" i="2"/>
  <c r="M52" i="2" s="1"/>
  <c r="I53" i="2" s="1"/>
  <c r="G89" i="17" l="1"/>
  <c r="D90" i="17" s="1"/>
  <c r="H44" i="15"/>
  <c r="K53" i="2"/>
  <c r="F90" i="17" l="1"/>
  <c r="O53" i="2"/>
  <c r="P53" i="2" s="1"/>
  <c r="L53" i="2"/>
  <c r="M53" i="2" s="1"/>
  <c r="I54" i="2" s="1"/>
  <c r="G90" i="17" l="1"/>
  <c r="D91" i="17" s="1"/>
  <c r="E45" i="15"/>
  <c r="F45" i="15" s="1"/>
  <c r="I45" i="15" s="1"/>
  <c r="K54" i="2"/>
  <c r="F91" i="17" l="1"/>
  <c r="O54" i="2"/>
  <c r="P54" i="2" s="1"/>
  <c r="L54" i="2"/>
  <c r="M54" i="2" s="1"/>
  <c r="I55" i="2" s="1"/>
  <c r="G91" i="17" l="1"/>
  <c r="D92" i="17" s="1"/>
  <c r="H45" i="15"/>
  <c r="E46" i="15" s="1"/>
  <c r="F46" i="15" s="1"/>
  <c r="I46" i="15" s="1"/>
  <c r="K55" i="2"/>
  <c r="F92" i="17" l="1"/>
  <c r="H46" i="15"/>
  <c r="L55" i="2"/>
  <c r="M55" i="2" s="1"/>
  <c r="I56" i="2" s="1"/>
  <c r="O55" i="2"/>
  <c r="P55" i="2" s="1"/>
  <c r="G92" i="17" l="1"/>
  <c r="D93" i="17" s="1"/>
  <c r="E47" i="15"/>
  <c r="F47" i="15" s="1"/>
  <c r="I47" i="15" s="1"/>
  <c r="K56" i="2"/>
  <c r="F93" i="17" l="1"/>
  <c r="O56" i="2"/>
  <c r="P56" i="2" s="1"/>
  <c r="L56" i="2"/>
  <c r="M56" i="2" s="1"/>
  <c r="I57" i="2" s="1"/>
  <c r="G93" i="17" l="1"/>
  <c r="D94" i="17" s="1"/>
  <c r="H47" i="15"/>
  <c r="K57" i="2"/>
  <c r="F94" i="17" l="1"/>
  <c r="E48" i="15"/>
  <c r="F48" i="15" s="1"/>
  <c r="O57" i="2"/>
  <c r="P57" i="2" s="1"/>
  <c r="L57" i="2"/>
  <c r="M57" i="2" s="1"/>
  <c r="I58" i="2" s="1"/>
  <c r="I48" i="15" l="1"/>
  <c r="F111" i="15"/>
  <c r="G94" i="17"/>
  <c r="D95" i="17" s="1"/>
  <c r="K58" i="2"/>
  <c r="D15" i="66" l="1"/>
  <c r="G15" i="66" s="1"/>
  <c r="D16" i="66"/>
  <c r="G16" i="66" s="1"/>
  <c r="D17" i="66"/>
  <c r="G17" i="66" s="1"/>
  <c r="D18" i="66"/>
  <c r="G18" i="66" s="1"/>
  <c r="D13" i="66"/>
  <c r="G13" i="66" s="1"/>
  <c r="D14" i="66"/>
  <c r="G14" i="66" s="1"/>
  <c r="C16" i="24" s="1"/>
  <c r="F95" i="17"/>
  <c r="H48" i="15"/>
  <c r="L58" i="2"/>
  <c r="M58" i="2" s="1"/>
  <c r="I59" i="2" s="1"/>
  <c r="O58" i="2"/>
  <c r="P58" i="2" s="1"/>
  <c r="G19" i="66" l="1"/>
  <c r="E49" i="15"/>
  <c r="F49" i="15" s="1"/>
  <c r="I49" i="15" s="1"/>
  <c r="G95" i="17"/>
  <c r="D96" i="17" s="1"/>
  <c r="C17" i="24"/>
  <c r="K59" i="2"/>
  <c r="H49" i="15" l="1"/>
  <c r="E50" i="15" s="1"/>
  <c r="F50" i="15" s="1"/>
  <c r="I50" i="15" s="1"/>
  <c r="F96" i="17"/>
  <c r="O59" i="2"/>
  <c r="P59" i="2" s="1"/>
  <c r="L59" i="2"/>
  <c r="M59" i="2" s="1"/>
  <c r="I60" i="2" s="1"/>
  <c r="G96" i="17" l="1"/>
  <c r="D97" i="17" s="1"/>
  <c r="H50" i="15"/>
  <c r="E51" i="15" s="1"/>
  <c r="F51" i="15" s="1"/>
  <c r="I51" i="15" s="1"/>
  <c r="K60" i="2"/>
  <c r="F97" i="17" l="1"/>
  <c r="H51" i="15"/>
  <c r="E52" i="15" s="1"/>
  <c r="F52" i="15" s="1"/>
  <c r="I52" i="15" s="1"/>
  <c r="O60" i="2"/>
  <c r="P60" i="2" s="1"/>
  <c r="L60" i="2"/>
  <c r="M60" i="2" s="1"/>
  <c r="I61" i="2" s="1"/>
  <c r="G97" i="17" l="1"/>
  <c r="D98" i="17" s="1"/>
  <c r="K61" i="2"/>
  <c r="F98" i="17" l="1"/>
  <c r="H52" i="15"/>
  <c r="E53" i="15" s="1"/>
  <c r="F53" i="15" s="1"/>
  <c r="I53" i="15" s="1"/>
  <c r="O61" i="2"/>
  <c r="P61" i="2" s="1"/>
  <c r="L61" i="2"/>
  <c r="M61" i="2" s="1"/>
  <c r="I62" i="2" s="1"/>
  <c r="G98" i="17" l="1"/>
  <c r="D99" i="17" s="1"/>
  <c r="K62" i="2"/>
  <c r="F99" i="17" l="1"/>
  <c r="H53" i="15"/>
  <c r="E54" i="15" s="1"/>
  <c r="F54" i="15" s="1"/>
  <c r="I54" i="15" s="1"/>
  <c r="O62" i="2"/>
  <c r="P62" i="2" s="1"/>
  <c r="L62" i="2"/>
  <c r="M62" i="2" s="1"/>
  <c r="I63" i="2" s="1"/>
  <c r="G99" i="17" l="1"/>
  <c r="D100" i="17" s="1"/>
  <c r="H54" i="15"/>
  <c r="E55" i="15" s="1"/>
  <c r="K63" i="2"/>
  <c r="F100" i="17" l="1"/>
  <c r="F55" i="15"/>
  <c r="I55" i="15" s="1"/>
  <c r="L63" i="2"/>
  <c r="M63" i="2" s="1"/>
  <c r="I64" i="2" s="1"/>
  <c r="O63" i="2"/>
  <c r="P63" i="2" s="1"/>
  <c r="G100" i="17" l="1"/>
  <c r="D101" i="17" s="1"/>
  <c r="H55" i="15"/>
  <c r="E56" i="15" s="1"/>
  <c r="F56" i="15" s="1"/>
  <c r="I56" i="15" s="1"/>
  <c r="K64" i="2"/>
  <c r="F101" i="17" l="1"/>
  <c r="H56" i="15"/>
  <c r="E57" i="15" s="1"/>
  <c r="F57" i="15" s="1"/>
  <c r="I57" i="15" s="1"/>
  <c r="O64" i="2"/>
  <c r="P64" i="2" s="1"/>
  <c r="L64" i="2"/>
  <c r="M64" i="2" s="1"/>
  <c r="I65" i="2" s="1"/>
  <c r="G101" i="17" l="1"/>
  <c r="D102" i="17" s="1"/>
  <c r="H57" i="15"/>
  <c r="E58" i="15" s="1"/>
  <c r="F58" i="15" s="1"/>
  <c r="I58" i="15" s="1"/>
  <c r="K65" i="2"/>
  <c r="F102" i="17" l="1"/>
  <c r="H58" i="15"/>
  <c r="E59" i="15" s="1"/>
  <c r="F59" i="15" s="1"/>
  <c r="I59" i="15" s="1"/>
  <c r="H59" i="15"/>
  <c r="E60" i="15" s="1"/>
  <c r="F60" i="15" s="1"/>
  <c r="I60" i="15" s="1"/>
  <c r="O65" i="2"/>
  <c r="P65" i="2" s="1"/>
  <c r="L65" i="2"/>
  <c r="M65" i="2" s="1"/>
  <c r="I66" i="2" s="1"/>
  <c r="G102" i="17" l="1"/>
  <c r="D103" i="17" s="1"/>
  <c r="K66" i="2"/>
  <c r="F103" i="17" l="1"/>
  <c r="H60" i="15"/>
  <c r="L66" i="2"/>
  <c r="M66" i="2" s="1"/>
  <c r="I67" i="2" s="1"/>
  <c r="O66" i="2"/>
  <c r="P66" i="2" s="1"/>
  <c r="E61" i="15" l="1"/>
  <c r="F61" i="15" s="1"/>
  <c r="I61" i="15" s="1"/>
  <c r="F113" i="15"/>
  <c r="F112" i="15"/>
  <c r="G103" i="17"/>
  <c r="D104" i="17" s="1"/>
  <c r="K67" i="2"/>
  <c r="E14" i="66" l="1"/>
  <c r="H14" i="66" s="1"/>
  <c r="D16" i="24" s="1"/>
  <c r="K16" i="24" s="1"/>
  <c r="E15" i="66"/>
  <c r="H15" i="66" s="1"/>
  <c r="E16" i="66"/>
  <c r="H16" i="66" s="1"/>
  <c r="E17" i="66"/>
  <c r="H17" i="66" s="1"/>
  <c r="E18" i="66"/>
  <c r="H18" i="66" s="1"/>
  <c r="E13" i="66"/>
  <c r="H13" i="66" s="1"/>
  <c r="F13" i="66"/>
  <c r="I13" i="66" s="1"/>
  <c r="F14" i="66"/>
  <c r="I14" i="66" s="1"/>
  <c r="E16" i="24" s="1"/>
  <c r="F15" i="66"/>
  <c r="I15" i="66" s="1"/>
  <c r="F16" i="66"/>
  <c r="I16" i="66" s="1"/>
  <c r="F17" i="66"/>
  <c r="I17" i="66" s="1"/>
  <c r="F18" i="66"/>
  <c r="I18" i="66" s="1"/>
  <c r="F104" i="17"/>
  <c r="H61" i="15"/>
  <c r="E62" i="15" s="1"/>
  <c r="F62" i="15" s="1"/>
  <c r="I62" i="15" s="1"/>
  <c r="L67" i="2"/>
  <c r="M67" i="2" s="1"/>
  <c r="I68" i="2" s="1"/>
  <c r="O67" i="2"/>
  <c r="P67" i="2" s="1"/>
  <c r="I19" i="66" l="1"/>
  <c r="H19" i="66"/>
  <c r="K17" i="24"/>
  <c r="G104" i="17"/>
  <c r="H62" i="15"/>
  <c r="E63" i="15"/>
  <c r="F63" i="15" s="1"/>
  <c r="I63" i="15" s="1"/>
  <c r="K68" i="2"/>
  <c r="H63" i="15" l="1"/>
  <c r="E64" i="15"/>
  <c r="F64" i="15" s="1"/>
  <c r="I64" i="15" s="1"/>
  <c r="O68" i="2"/>
  <c r="P68" i="2" s="1"/>
  <c r="L68" i="2"/>
  <c r="M68" i="2" s="1"/>
  <c r="I69" i="2" s="1"/>
  <c r="K69" i="2" l="1"/>
  <c r="H64" i="15" l="1"/>
  <c r="E65" i="15" s="1"/>
  <c r="F65" i="15" s="1"/>
  <c r="I65" i="15" s="1"/>
  <c r="O69" i="2"/>
  <c r="P69" i="2" s="1"/>
  <c r="L69" i="2"/>
  <c r="M69" i="2" s="1"/>
  <c r="I70" i="2" s="1"/>
  <c r="H65" i="15" l="1"/>
  <c r="E66" i="15" s="1"/>
  <c r="F66" i="15" s="1"/>
  <c r="I66" i="15" s="1"/>
  <c r="K70" i="2"/>
  <c r="H66" i="15" l="1"/>
  <c r="E67" i="15" s="1"/>
  <c r="F67" i="15" s="1"/>
  <c r="I67" i="15" s="1"/>
  <c r="O70" i="2"/>
  <c r="P70" i="2" s="1"/>
  <c r="L70" i="2"/>
  <c r="M70" i="2" s="1"/>
  <c r="I71" i="2" s="1"/>
  <c r="H67" i="15" l="1"/>
  <c r="E68" i="15" s="1"/>
  <c r="F68" i="15" s="1"/>
  <c r="I68" i="15" s="1"/>
  <c r="K71" i="2"/>
  <c r="H68" i="15" l="1"/>
  <c r="E17" i="24"/>
  <c r="D17" i="24"/>
  <c r="L71" i="2"/>
  <c r="M71" i="2" s="1"/>
  <c r="I72" i="2" s="1"/>
  <c r="O71" i="2"/>
  <c r="P71" i="2" s="1"/>
  <c r="K72" i="2" l="1"/>
  <c r="E69" i="15" l="1"/>
  <c r="F69" i="15" s="1"/>
  <c r="I69" i="15" s="1"/>
  <c r="O72" i="2"/>
  <c r="P72" i="2" s="1"/>
  <c r="L72" i="2"/>
  <c r="M72" i="2" s="1"/>
  <c r="I73" i="2" s="1"/>
  <c r="K73" i="2" l="1"/>
  <c r="H69" i="15" l="1"/>
  <c r="E70" i="15" s="1"/>
  <c r="F70" i="15" s="1"/>
  <c r="I70" i="15" s="1"/>
  <c r="O73" i="2"/>
  <c r="P73" i="2" s="1"/>
  <c r="L73" i="2"/>
  <c r="M73" i="2" s="1"/>
  <c r="I74" i="2" s="1"/>
  <c r="K74" i="2" l="1"/>
  <c r="H70" i="15" l="1"/>
  <c r="E71" i="15"/>
  <c r="F71" i="15" s="1"/>
  <c r="I71" i="15" s="1"/>
  <c r="L74" i="2"/>
  <c r="M74" i="2" s="1"/>
  <c r="I75" i="2" s="1"/>
  <c r="O74" i="2"/>
  <c r="P74" i="2" s="1"/>
  <c r="K75" i="2" l="1"/>
  <c r="H71" i="15" l="1"/>
  <c r="E72" i="15" s="1"/>
  <c r="F72" i="15" s="1"/>
  <c r="I72" i="15" s="1"/>
  <c r="O75" i="2"/>
  <c r="P75" i="2" s="1"/>
  <c r="L75" i="2"/>
  <c r="M75" i="2" s="1"/>
  <c r="I76" i="2" s="1"/>
  <c r="H72" i="15" l="1"/>
  <c r="E73" i="15" s="1"/>
  <c r="F73" i="15" s="1"/>
  <c r="I73" i="15" s="1"/>
  <c r="K76" i="2"/>
  <c r="O76" i="2" l="1"/>
  <c r="P76" i="2" s="1"/>
  <c r="L76" i="2"/>
  <c r="M76" i="2" s="1"/>
  <c r="I77" i="2" s="1"/>
  <c r="H73" i="15" l="1"/>
  <c r="E74" i="15" s="1"/>
  <c r="F74" i="15" s="1"/>
  <c r="I74" i="15" s="1"/>
  <c r="K77" i="2"/>
  <c r="H74" i="15" l="1"/>
  <c r="E75" i="15" s="1"/>
  <c r="F75" i="15" s="1"/>
  <c r="I75" i="15" s="1"/>
  <c r="L77" i="2"/>
  <c r="M77" i="2" s="1"/>
  <c r="I78" i="2" s="1"/>
  <c r="O77" i="2"/>
  <c r="P77" i="2" s="1"/>
  <c r="H75" i="15" l="1"/>
  <c r="E76" i="15" s="1"/>
  <c r="F76" i="15" s="1"/>
  <c r="I76" i="15" s="1"/>
  <c r="K78" i="2"/>
  <c r="H76" i="15" l="1"/>
  <c r="E77" i="15" s="1"/>
  <c r="F77" i="15" s="1"/>
  <c r="I77" i="15" s="1"/>
  <c r="O78" i="2"/>
  <c r="P78" i="2" s="1"/>
  <c r="L78" i="2"/>
  <c r="M78" i="2" s="1"/>
  <c r="I79" i="2" s="1"/>
  <c r="K79" i="2" l="1"/>
  <c r="H77" i="15" l="1"/>
  <c r="E78" i="15" s="1"/>
  <c r="F78" i="15" s="1"/>
  <c r="I78" i="15" s="1"/>
  <c r="L79" i="2"/>
  <c r="M79" i="2" s="1"/>
  <c r="I80" i="2" s="1"/>
  <c r="O79" i="2"/>
  <c r="P79" i="2" s="1"/>
  <c r="H78" i="15" l="1"/>
  <c r="E79" i="15" s="1"/>
  <c r="F79" i="15" s="1"/>
  <c r="I79" i="15" s="1"/>
  <c r="K80" i="2"/>
  <c r="O80" i="2" l="1"/>
  <c r="P80" i="2" s="1"/>
  <c r="L80" i="2"/>
  <c r="M80" i="2" s="1"/>
  <c r="I81" i="2" s="1"/>
  <c r="H79" i="15" l="1"/>
  <c r="E80" i="15" s="1"/>
  <c r="F80" i="15" s="1"/>
  <c r="I80" i="15" s="1"/>
  <c r="K81" i="2"/>
  <c r="H80" i="15" l="1"/>
  <c r="E81" i="15" s="1"/>
  <c r="F81" i="15" s="1"/>
  <c r="I81" i="15" s="1"/>
  <c r="O81" i="2"/>
  <c r="P81" i="2" s="1"/>
  <c r="L81" i="2"/>
  <c r="M81" i="2" s="1"/>
  <c r="I82" i="2" s="1"/>
  <c r="H81" i="15" l="1"/>
  <c r="E82" i="15" s="1"/>
  <c r="F82" i="15" s="1"/>
  <c r="I82" i="15" s="1"/>
  <c r="K82" i="2"/>
  <c r="H82" i="15" l="1"/>
  <c r="E83" i="15" s="1"/>
  <c r="F83" i="15" s="1"/>
  <c r="I83" i="15" s="1"/>
  <c r="L82" i="2"/>
  <c r="M82" i="2" s="1"/>
  <c r="I83" i="2" s="1"/>
  <c r="O82" i="2"/>
  <c r="P82" i="2" s="1"/>
  <c r="H83" i="15" l="1"/>
  <c r="E84" i="15" s="1"/>
  <c r="F84" i="15" s="1"/>
  <c r="I84" i="15" s="1"/>
  <c r="K83" i="2"/>
  <c r="H84" i="15" l="1"/>
  <c r="E85" i="15" s="1"/>
  <c r="F85" i="15" s="1"/>
  <c r="I85" i="15" s="1"/>
  <c r="O83" i="2"/>
  <c r="P83" i="2" s="1"/>
  <c r="L83" i="2"/>
  <c r="M83" i="2" s="1"/>
  <c r="I84" i="2" s="1"/>
  <c r="H85" i="15" l="1"/>
  <c r="E86" i="15" s="1"/>
  <c r="F86" i="15" s="1"/>
  <c r="I86" i="15" s="1"/>
  <c r="K84" i="2"/>
  <c r="H86" i="15" l="1"/>
  <c r="E87" i="15" s="1"/>
  <c r="F87" i="15" s="1"/>
  <c r="I87" i="15" s="1"/>
  <c r="O84" i="2"/>
  <c r="P84" i="2" s="1"/>
  <c r="L84" i="2"/>
  <c r="M84" i="2" s="1"/>
  <c r="I85" i="2" s="1"/>
  <c r="H87" i="15" l="1"/>
  <c r="E88" i="15" s="1"/>
  <c r="F88" i="15" s="1"/>
  <c r="I88" i="15" s="1"/>
  <c r="K85" i="2"/>
  <c r="H88" i="15" l="1"/>
  <c r="E89" i="15" s="1"/>
  <c r="F89" i="15" s="1"/>
  <c r="I89" i="15" s="1"/>
  <c r="L85" i="2"/>
  <c r="M85" i="2" s="1"/>
  <c r="I86" i="2" s="1"/>
  <c r="O85" i="2"/>
  <c r="P85" i="2" s="1"/>
  <c r="H89" i="15" l="1"/>
  <c r="E90" i="15" s="1"/>
  <c r="F90" i="15" s="1"/>
  <c r="I90" i="15" s="1"/>
  <c r="K86" i="2"/>
  <c r="H90" i="15" l="1"/>
  <c r="E91" i="15" s="1"/>
  <c r="F91" i="15" s="1"/>
  <c r="I91" i="15" s="1"/>
  <c r="O86" i="2"/>
  <c r="P86" i="2" s="1"/>
  <c r="L86" i="2"/>
  <c r="M86" i="2" s="1"/>
  <c r="I87" i="2" s="1"/>
  <c r="H91" i="15" l="1"/>
  <c r="E92" i="15" s="1"/>
  <c r="F92" i="15" s="1"/>
  <c r="I92" i="15" s="1"/>
  <c r="K87" i="2"/>
  <c r="H92" i="15" l="1"/>
  <c r="E93" i="15" s="1"/>
  <c r="F93" i="15" s="1"/>
  <c r="I93" i="15" s="1"/>
  <c r="O87" i="2"/>
  <c r="P87" i="2" s="1"/>
  <c r="L87" i="2"/>
  <c r="M87" i="2" s="1"/>
  <c r="K88" i="2"/>
  <c r="H93" i="15" l="1"/>
  <c r="E94" i="15" s="1"/>
  <c r="F94" i="15" s="1"/>
  <c r="I94" i="15" s="1"/>
  <c r="H94" i="15" l="1"/>
  <c r="E95" i="15" s="1"/>
  <c r="F95" i="15" s="1"/>
  <c r="I95" i="15" s="1"/>
  <c r="H95" i="15" l="1"/>
  <c r="E96" i="15" s="1"/>
  <c r="F96" i="15" s="1"/>
  <c r="I96" i="15" s="1"/>
  <c r="H96" i="15" l="1"/>
  <c r="E97" i="15" s="1"/>
  <c r="F97" i="15" s="1"/>
  <c r="I97" i="15" s="1"/>
  <c r="H97" i="15" l="1"/>
  <c r="E98" i="15" s="1"/>
  <c r="F98" i="15" s="1"/>
  <c r="I98" i="15" s="1"/>
  <c r="H98" i="15" l="1"/>
  <c r="E99" i="15" s="1"/>
  <c r="F99" i="15" s="1"/>
  <c r="I99" i="15" s="1"/>
  <c r="H99" i="15" l="1"/>
  <c r="E100" i="15" s="1"/>
  <c r="F100" i="15" s="1"/>
  <c r="I100" i="15" s="1"/>
  <c r="H100" i="15" l="1"/>
  <c r="E101" i="15" s="1"/>
  <c r="F101" i="15" l="1"/>
  <c r="I101" i="15" s="1"/>
  <c r="H101" i="15"/>
  <c r="E102" i="15" s="1"/>
  <c r="F102" i="15" s="1"/>
  <c r="I102" i="15" s="1"/>
  <c r="H102" i="15" l="1"/>
  <c r="E103" i="15" s="1"/>
  <c r="F103" i="15" s="1"/>
  <c r="I103" i="15" s="1"/>
  <c r="H103" i="15" l="1"/>
  <c r="E104" i="15" s="1"/>
  <c r="F104" i="15" s="1"/>
  <c r="I104" i="15" s="1"/>
  <c r="H104" i="15" l="1"/>
  <c r="E105" i="15" s="1"/>
  <c r="F105" i="15" s="1"/>
  <c r="I105" i="15" s="1"/>
  <c r="H105" i="15" l="1"/>
  <c r="E106" i="15" s="1"/>
  <c r="F106" i="15" s="1"/>
  <c r="I106" i="15" s="1"/>
  <c r="H106" i="15" l="1"/>
  <c r="E107" i="15" s="1"/>
  <c r="F107" i="15" s="1"/>
  <c r="I107" i="15" s="1"/>
  <c r="H107" i="15" l="1"/>
  <c r="I108" i="15" l="1"/>
  <c r="F108" i="15"/>
</calcChain>
</file>

<file path=xl/sharedStrings.xml><?xml version="1.0" encoding="utf-8"?>
<sst xmlns="http://schemas.openxmlformats.org/spreadsheetml/2006/main" count="832" uniqueCount="287">
  <si>
    <t xml:space="preserve">Security Deposit </t>
  </si>
  <si>
    <t xml:space="preserve">Other Receivable - Advance </t>
  </si>
  <si>
    <t xml:space="preserve">Accumulated Depreciation   </t>
  </si>
  <si>
    <t>Debit</t>
  </si>
  <si>
    <t xml:space="preserve">Credit </t>
  </si>
  <si>
    <t xml:space="preserve">Openning R/E </t>
  </si>
  <si>
    <t>Current Portion of Lease Liability</t>
  </si>
  <si>
    <t>Non-current Portion of Lease Liability</t>
  </si>
  <si>
    <t>Security Depsoit</t>
  </si>
  <si>
    <t xml:space="preserve">Rectification of Openning R/E </t>
  </si>
  <si>
    <t xml:space="preserve">Depreciation Expense - Overstatement </t>
  </si>
  <si>
    <t xml:space="preserve">Deferred Tax </t>
  </si>
  <si>
    <t xml:space="preserve">Provision for Tax </t>
  </si>
  <si>
    <t>Interest Liability</t>
  </si>
  <si>
    <t xml:space="preserve">Accrued Income </t>
  </si>
  <si>
    <t>Nurul Faruk Hasan &amp; Co</t>
  </si>
  <si>
    <t>Chartered Accountants</t>
  </si>
  <si>
    <t>Client name</t>
  </si>
  <si>
    <t>:</t>
  </si>
  <si>
    <t>PGCL</t>
  </si>
  <si>
    <t>Accounting period</t>
  </si>
  <si>
    <t xml:space="preserve">: </t>
  </si>
  <si>
    <t>Subject</t>
  </si>
  <si>
    <t>Lease Liability, ROU, and Security Deposit (FA)</t>
  </si>
  <si>
    <t>Prepared by</t>
  </si>
  <si>
    <t xml:space="preserve">Salauddin Morshed </t>
  </si>
  <si>
    <t>Reviewed by</t>
  </si>
  <si>
    <t>Faruk Uddin Ahammed, FCA</t>
  </si>
  <si>
    <t xml:space="preserve">Lease Liability </t>
  </si>
  <si>
    <t>USD</t>
  </si>
  <si>
    <t>BDT</t>
  </si>
  <si>
    <t xml:space="preserve">Particulars </t>
  </si>
  <si>
    <t xml:space="preserve">Interest Expense During the Period </t>
  </si>
  <si>
    <t xml:space="preserve">EPIC Calculation </t>
  </si>
  <si>
    <t>Deloitte Calculation</t>
  </si>
  <si>
    <t xml:space="preserve">Difference </t>
  </si>
  <si>
    <t>ROU</t>
  </si>
  <si>
    <t xml:space="preserve">Depreciation Expense </t>
  </si>
  <si>
    <t>Book Value</t>
  </si>
  <si>
    <t xml:space="preserve">ROU Book Value </t>
  </si>
  <si>
    <r>
      <t>Audit Procedure Performed</t>
    </r>
    <r>
      <rPr>
        <b/>
        <sz val="10"/>
        <rFont val="Apis For Office"/>
      </rPr>
      <t xml:space="preserve"> </t>
    </r>
  </si>
  <si>
    <t xml:space="preserve">1) Checking lease agreements to confirm terms &amp; condition, monthly payment, and lease period. </t>
  </si>
  <si>
    <t xml:space="preserve">2) Review the incremental borrowing rates considered by the client and assess the resonableness of the rate considered. </t>
  </si>
  <si>
    <t>3) Check and confirm periodic lease payments made to vendors.</t>
  </si>
  <si>
    <t>4) Inquire management regarding new lease, terminated lease, and modified lease agreements (if any).</t>
  </si>
  <si>
    <t xml:space="preserve">5) Re-calculate lease liability (current and non-current portion), RoU, lease interest, depreciation on RoU, and confirm with balances reported. </t>
  </si>
  <si>
    <t>6) Review of the exchange rate in the restatement of monetary item (current portion of lease liability).</t>
  </si>
  <si>
    <t>Comments:</t>
  </si>
  <si>
    <t xml:space="preserve">Exceptions are found in amount recorded in lease liability (current and non-current portion), RoU, lease interest, depreciation on RoU are found. </t>
  </si>
  <si>
    <t xml:space="preserve">Aggregate of exceptions are above CTT. But Management of the EPIC was in disagreement with respect to fixing incremental borrowing rate that cause to differences. </t>
  </si>
  <si>
    <t xml:space="preserve">Fixing incremental borrowing rate is highly judgmental. We have obtained a MEMO from Management to revisit and review all existing lease contracts and incremental borrowing </t>
  </si>
  <si>
    <t xml:space="preserve">rates in future and do necessary change if required. </t>
  </si>
  <si>
    <t>01 July 2021 30 June 2022</t>
  </si>
  <si>
    <t>Lease Summary</t>
  </si>
  <si>
    <t xml:space="preserve">Lease Inception Date </t>
  </si>
  <si>
    <t xml:space="preserve">Lease Commencement Date </t>
  </si>
  <si>
    <t xml:space="preserve">Lease Closing Period </t>
  </si>
  <si>
    <t>Discount rate</t>
  </si>
  <si>
    <t>Monthly Discount Rate</t>
  </si>
  <si>
    <t>Lease Liability (USD)</t>
  </si>
  <si>
    <t>Period</t>
  </si>
  <si>
    <t>Month</t>
  </si>
  <si>
    <t xml:space="preserve">Lease Expenses as per Agreement (Monthly) </t>
  </si>
  <si>
    <t>Adjustable Rental (Monthly)</t>
  </si>
  <si>
    <t xml:space="preserve">Actual Lease Expense </t>
  </si>
  <si>
    <t>Present value of lease payment</t>
  </si>
  <si>
    <t>Particulars</t>
  </si>
  <si>
    <t>Credit</t>
  </si>
  <si>
    <t>Jul-19</t>
  </si>
  <si>
    <t>Lease Liability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</si>
  <si>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</si>
  <si>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</si>
  <si>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</si>
  <si>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</si>
  <si>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</si>
  <si>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</si>
  <si>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</si>
  <si>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</si>
  <si>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</si>
  <si>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</si>
  <si>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</si>
  <si>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</si>
  <si>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</si>
  <si>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</si>
  <si>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</si>
  <si>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</si>
  <si>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</si>
  <si>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</si>
  <si>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</si>
  <si>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</si>
  <si>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</si>
  <si>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</si>
  <si>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</si>
  <si>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</si>
  <si>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</si>
  <si>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</si>
  <si>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</si>
  <si>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</si>
  <si>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</si>
  <si>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</si>
  <si>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</si>
  <si>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</si>
  <si>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</si>
  <si>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</si>
  <si>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</si>
  <si>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</si>
  <si>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</si>
  <si>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</si>
  <si>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</si>
  <si>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</si>
  <si>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</si>
  <si>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</si>
  <si>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</si>
  <si>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</si>
  <si>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</si>
  <si>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</si>
  <si>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</si>
  <si>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</si>
  <si>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</si>
  <si>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</si>
  <si>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</si>
  <si>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</si>
  <si>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</si>
  <si>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</si>
  <si>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</si>
  <si>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</si>
  <si>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</si>
  <si>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</si>
  <si>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</si>
  <si>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</si>
  <si>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</si>
  <si>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</si>
  <si>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</si>
  <si>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</si>
  <si>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</si>
  <si>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</si>
  <si>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</si>
  <si>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</si>
  <si>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</si>
  <si>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</si>
  <si>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</si>
  <si>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</si>
  <si>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</si>
  <si>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</si>
  <si>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</si>
  <si>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</si>
  <si>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</si>
  <si>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</si>
  <si>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</si>
  <si>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</si>
  <si>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</si>
  <si>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</si>
  <si>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</si>
  <si>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</si>
  <si>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</si>
  <si>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</si>
  <si>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</si>
  <si>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</si>
  <si>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</si>
  <si>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Jan-27</t>
  </si>
  <si>
    <t>Feb-27</t>
  </si>
  <si>
    <t>Mar-27</t>
  </si>
  <si>
    <t>Apr-27</t>
  </si>
  <si>
    <t>May-27</t>
  </si>
  <si>
    <t>Present value as per EPIC calculation</t>
  </si>
  <si>
    <t>Present value as per Deloiite calculation</t>
  </si>
  <si>
    <t>Difference</t>
  </si>
  <si>
    <t>Lease Liability (BDT)</t>
  </si>
  <si>
    <t>Wipro IT Services Bangladesh Limited</t>
  </si>
  <si>
    <t>01 July 2019 to 31 March 2020</t>
  </si>
  <si>
    <t>Working on Right of use assets</t>
  </si>
  <si>
    <t>Md. Abu Sufian Shajib</t>
  </si>
  <si>
    <t>Faruk Uddin Ahammed FCA</t>
  </si>
  <si>
    <t>Total Installment</t>
  </si>
  <si>
    <t>Present Value of Lease Payment</t>
  </si>
  <si>
    <t>Information from 21 September 2017 to 20 October 2022</t>
  </si>
  <si>
    <t xml:space="preserve">Lease expenses(Monthly) </t>
  </si>
  <si>
    <t>Present value as per Wipro calculation</t>
  </si>
  <si>
    <t>Monthly Lease amount is checked with respective rent agreement</t>
  </si>
  <si>
    <t>No exception was found with rent agreement</t>
  </si>
  <si>
    <t>Working on Lease Liability and Lease Interest</t>
  </si>
  <si>
    <t>Monthly Discount rate</t>
  </si>
  <si>
    <t>Lease Liability and Lease Interest (USD)</t>
  </si>
  <si>
    <t>Reporting Date</t>
  </si>
  <si>
    <t>Liability opening amount</t>
  </si>
  <si>
    <t>Interest expense</t>
  </si>
  <si>
    <t>Monthly payment</t>
  </si>
  <si>
    <t>Liability closing balance</t>
  </si>
  <si>
    <t xml:space="preserve">Lease payment from principal amount </t>
  </si>
  <si>
    <t xml:space="preserve">Total Interest Expense </t>
  </si>
  <si>
    <t>Current portion of lease liabiliy</t>
  </si>
  <si>
    <t>Non-current portion of lease liability</t>
  </si>
  <si>
    <t>Lease Liability and Lease Interest (BDT)</t>
  </si>
  <si>
    <t>RoU and Depreciation of RoU</t>
  </si>
  <si>
    <t xml:space="preserve">RoU and Depreciation Expense (USD) </t>
  </si>
  <si>
    <t>Reporting Month</t>
  </si>
  <si>
    <t>Asset Carrying Value (Beging)</t>
  </si>
  <si>
    <t xml:space="preserve">Depreciation Charge </t>
  </si>
  <si>
    <t>Accumulated Depreciation</t>
  </si>
  <si>
    <t>Asset Carrying Value (Ending)</t>
  </si>
  <si>
    <t xml:space="preserve">Depreciation During the Period </t>
  </si>
  <si>
    <t xml:space="preserve">Accumulated Depreciation at Reporting Date </t>
  </si>
  <si>
    <t xml:space="preserve">Beginning Carrying Value at Reporting Date </t>
  </si>
  <si>
    <t xml:space="preserve">Ending Carrying Value at Reporting Date </t>
  </si>
  <si>
    <t xml:space="preserve">RoU and Depreciation Expense (BDT) </t>
  </si>
  <si>
    <t>01 April 2020 to 31 March 2021</t>
  </si>
  <si>
    <t>Working on Carrying Value and Depreciation on ROU</t>
  </si>
  <si>
    <t>Asset Carrying Value (Beginning)</t>
  </si>
  <si>
    <t>Faruk Udiin Ahammed FCA</t>
  </si>
  <si>
    <t>Liability amount</t>
  </si>
  <si>
    <t xml:space="preserve">lease payment from principal amount </t>
  </si>
  <si>
    <t>Opening lease liability</t>
  </si>
  <si>
    <t>Recorded as on 01. July.2019</t>
  </si>
  <si>
    <t>Closing Lease liability</t>
  </si>
  <si>
    <t>Matched with financials</t>
  </si>
  <si>
    <t>Non-current portion of lease Liability</t>
  </si>
  <si>
    <t xml:space="preserve">Allocation of Lease Liability and Interest Expense of HO </t>
  </si>
  <si>
    <t>Allocation of Lease Liability and Lease Interest (USD)</t>
  </si>
  <si>
    <t xml:space="preserve">Entity </t>
  </si>
  <si>
    <t xml:space="preserve">Allocation Rate </t>
  </si>
  <si>
    <t xml:space="preserve">Interest Expense </t>
  </si>
  <si>
    <t xml:space="preserve">Allocation </t>
  </si>
  <si>
    <t>CIPL</t>
  </si>
  <si>
    <t>GTL</t>
  </si>
  <si>
    <t>EPL</t>
  </si>
  <si>
    <t>EGMCL 1</t>
  </si>
  <si>
    <t>EGMCL 2</t>
  </si>
  <si>
    <t xml:space="preserve">Total </t>
  </si>
  <si>
    <t>Allocation of Lease Liability and Lease Interest (BDT)</t>
  </si>
  <si>
    <t xml:space="preserve">Allocation of RoU and Depreciation Expense of HO </t>
  </si>
  <si>
    <t xml:space="preserve">Depreciation </t>
  </si>
  <si>
    <t xml:space="preserve">ROU 
(Book Value) </t>
  </si>
  <si>
    <t xml:space="preserve">Accumulated Depreciation </t>
  </si>
  <si>
    <t>AEPZ</t>
  </si>
  <si>
    <t>DEPZ</t>
  </si>
  <si>
    <t>Rate</t>
  </si>
  <si>
    <t xml:space="preserve">5 Year's Treasury Rate </t>
  </si>
  <si>
    <t xml:space="preserve">Adjustment for Financing Factors: </t>
  </si>
  <si>
    <t xml:space="preserve">Credit Risk Premium (Spread) </t>
  </si>
  <si>
    <t>Liquidity Risk Premium (Spread)</t>
  </si>
  <si>
    <t xml:space="preserve">Adjustment for Assets Factors: </t>
  </si>
  <si>
    <t xml:space="preserve">Collateral Quality </t>
  </si>
  <si>
    <t xml:space="preserve">Incremental Borrowing Rate </t>
  </si>
  <si>
    <t>Justification(s) of Fixing the Rate</t>
  </si>
  <si>
    <t>1) There is no internal guidance/policy/SOP of EPIC regarding accounting of Lease.</t>
  </si>
  <si>
    <t xml:space="preserve">2) In absense of internal guidance/policy/SOP, we have considered to determine incremental borrowing rate as per guideline of IFRS 16. </t>
  </si>
  <si>
    <t xml:space="preserve">3) Determined incremental borrowing rate (7.75%) is witihin range of scheduled rate of Citi NA (Bank of the company for the time being). </t>
  </si>
  <si>
    <t xml:space="preserve"> </t>
  </si>
  <si>
    <t>Asset</t>
  </si>
  <si>
    <t>=</t>
  </si>
  <si>
    <t>Capital</t>
  </si>
  <si>
    <t>Income</t>
  </si>
  <si>
    <t>Expenses</t>
  </si>
  <si>
    <t>Liabilities</t>
  </si>
  <si>
    <t>Dr</t>
  </si>
  <si>
    <t>Cr</t>
  </si>
  <si>
    <t>LL</t>
  </si>
  <si>
    <t>Depreciation</t>
  </si>
  <si>
    <t xml:space="preserve">Interest expense </t>
  </si>
  <si>
    <t>Payment</t>
  </si>
  <si>
    <r>
      <rPr>
        <b/>
        <sz val="14"/>
        <color theme="1"/>
        <rFont val="Verdana"/>
        <family val="2"/>
      </rPr>
      <t>Client name:</t>
    </r>
    <r>
      <rPr>
        <sz val="14"/>
        <color theme="1"/>
        <rFont val="Verdana"/>
        <family val="2"/>
      </rPr>
      <t xml:space="preserve"> Wipro IT Services Bangladesh Limited</t>
    </r>
  </si>
  <si>
    <r>
      <rPr>
        <b/>
        <sz val="14"/>
        <color theme="1"/>
        <rFont val="Verdana"/>
        <family val="2"/>
      </rPr>
      <t>Accounting period:</t>
    </r>
    <r>
      <rPr>
        <sz val="14"/>
        <color theme="1"/>
        <rFont val="Verdana"/>
        <family val="2"/>
      </rPr>
      <t xml:space="preserve"> 01 July 2018 to 30 June 2019</t>
    </r>
  </si>
  <si>
    <r>
      <rPr>
        <b/>
        <sz val="14"/>
        <color theme="1"/>
        <rFont val="Verdana"/>
        <family val="2"/>
      </rPr>
      <t>Subject:</t>
    </r>
    <r>
      <rPr>
        <sz val="14"/>
        <color theme="1"/>
        <rFont val="Verdana"/>
        <family val="2"/>
      </rPr>
      <t xml:space="preserve"> Working on Right of use</t>
    </r>
  </si>
  <si>
    <t>Date: 31 December 2019</t>
  </si>
  <si>
    <t xml:space="preserve">Date: </t>
  </si>
  <si>
    <t>Company Code</t>
  </si>
  <si>
    <t>We34</t>
  </si>
  <si>
    <t>Installments</t>
  </si>
  <si>
    <t xml:space="preserve">Interest rate </t>
  </si>
  <si>
    <t>Working on Right of Use Assets</t>
  </si>
  <si>
    <t>Information from 01 January 2018 to 31 December 2022</t>
  </si>
  <si>
    <t>Lease liability opening</t>
  </si>
  <si>
    <t xml:space="preserve">Interest </t>
  </si>
  <si>
    <t>Decrease in lease liability</t>
  </si>
  <si>
    <t>Lease liability closing</t>
  </si>
  <si>
    <t>Equity(Profit/Loss)</t>
  </si>
  <si>
    <t>A</t>
  </si>
  <si>
    <t>B</t>
  </si>
  <si>
    <t>C=B*(.11/12)</t>
  </si>
  <si>
    <t>D=(A-C)</t>
  </si>
  <si>
    <t>E=(B-D)</t>
  </si>
  <si>
    <t>F</t>
  </si>
  <si>
    <t>G=(C+F)</t>
  </si>
  <si>
    <t>H=(G-A)</t>
  </si>
  <si>
    <t>Total lease payable</t>
  </si>
  <si>
    <t>Right of use assets</t>
  </si>
  <si>
    <t>Depreciation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</si>
</sst>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_ * #,##0.00_ ;_ * \-#,##0.00_ ;_ * &quot;-&quot;??_ ;_ @_ "/>
    <numFmt numFmtId="167" formatCode="0.000%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_);_(* \(#,##0.00000000\);_(* &quot;-&quot;??_);_(@_)"/>
    <numFmt numFmtId="171" formatCode=";;"/>
    <numFmt numFmtId="172" formatCode="[$-409]mmm\-yy;@"/>
    <numFmt numFmtId="173" formatCode="_(* #,##0.0_);_(* \(#,##0.0\);_(* &quot;-&quot;?_);_(@_)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0"/>
      <color theme="1"/>
      <name val="Opensans"/>
    </font>
    <font>
      <sz val="10"/>
      <color theme="1"/>
      <name val="Opensans"/>
    </font>
    <font>
      <b/>
      <sz val="10"/>
      <color rgb="FFFF0000"/>
      <name val="Opensans"/>
    </font>
    <font>
      <b/>
      <sz val="11"/>
      <color theme="1"/>
      <name val="Calibri"/>
      <family val="2"/>
      <scheme val="minor"/>
    </font>
    <font>
      <sz val="10"/>
      <color rgb="FFFF0000"/>
      <name val="Opensans"/>
    </font>
    <font>
      <sz val="10"/>
      <name val="Opensans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pis For Office"/>
    </font>
    <font>
      <sz val="10"/>
      <name val="Apis For Office"/>
    </font>
    <font>
      <i/>
      <sz val="10"/>
      <name val="Apis For Office"/>
    </font>
    <font>
      <b/>
      <u val="doubleAccounting"/>
      <sz val="10"/>
      <name val="Apis For Office"/>
    </font>
    <font>
      <b/>
      <u/>
      <sz val="10"/>
      <name val="Apis For Office"/>
    </font>
    <font>
      <u/>
      <sz val="10"/>
      <name val="Apis For Office"/>
    </font>
    <font>
      <b/>
      <sz val="10"/>
      <name val="Opensans"/>
    </font>
    <font>
      <b/>
      <u/>
      <sz val="10"/>
      <name val="Opensans"/>
    </font>
    <font>
      <sz val="11"/>
      <name val="Calibri"/>
      <family val="2"/>
      <scheme val="minor"/>
    </font>
    <font>
      <b/>
      <sz val="11"/>
      <name val="Abadi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1" fillId="0" borderId="0"/>
    <xf numFmtId="0" fontId="11" fillId="0" borderId="0"/>
  </cellStyleXfs>
  <cellXfs count="263">
    <xf numFmtId="0" fontId="0" fillId="0" borderId="0" xfId="0"/>
    <xf numFmtId="0" fontId="3" fillId="0" borderId="0" xfId="0" applyFont="1"/>
    <xf numFmtId="164" fontId="3" fillId="0" borderId="0" xfId="1" applyNumberFormat="1" applyFont="1"/>
    <xf numFmtId="165" fontId="3" fillId="0" borderId="0" xfId="1" applyNumberFormat="1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43" fontId="3" fillId="0" borderId="0" xfId="0" applyNumberFormat="1" applyFont="1"/>
    <xf numFmtId="165" fontId="2" fillId="0" borderId="0" xfId="1" applyNumberFormat="1" applyFont="1" applyAlignment="1"/>
    <xf numFmtId="9" fontId="3" fillId="0" borderId="1" xfId="2" applyFont="1" applyBorder="1" applyAlignment="1" applyProtection="1">
      <alignment horizontal="right"/>
      <protection locked="0"/>
    </xf>
    <xf numFmtId="9" fontId="3" fillId="0" borderId="0" xfId="2" applyFont="1" applyBorder="1" applyAlignment="1" applyProtection="1">
      <alignment horizontal="right"/>
      <protection locked="0"/>
    </xf>
    <xf numFmtId="164" fontId="3" fillId="0" borderId="0" xfId="1" applyNumberFormat="1" applyFont="1" applyBorder="1" applyAlignment="1" applyProtection="1">
      <alignment horizontal="right"/>
      <protection locked="0"/>
    </xf>
    <xf numFmtId="43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5" fontId="3" fillId="0" borderId="1" xfId="0" applyNumberFormat="1" applyFont="1" applyBorder="1" applyProtection="1">
      <protection locked="0"/>
    </xf>
    <xf numFmtId="164" fontId="3" fillId="0" borderId="1" xfId="1" applyNumberFormat="1" applyFont="1" applyFill="1" applyBorder="1" applyProtection="1">
      <protection locked="0"/>
    </xf>
    <xf numFmtId="43" fontId="3" fillId="0" borderId="1" xfId="1" applyFont="1" applyBorder="1"/>
    <xf numFmtId="165" fontId="3" fillId="0" borderId="1" xfId="1" applyNumberFormat="1" applyFont="1" applyBorder="1"/>
    <xf numFmtId="165" fontId="3" fillId="0" borderId="1" xfId="0" applyNumberFormat="1" applyFont="1" applyBorder="1"/>
    <xf numFmtId="164" fontId="3" fillId="0" borderId="1" xfId="1" applyNumberFormat="1" applyFont="1" applyBorder="1" applyProtection="1">
      <protection locked="0"/>
    </xf>
    <xf numFmtId="0" fontId="3" fillId="0" borderId="1" xfId="0" applyFont="1" applyBorder="1" applyProtection="1">
      <protection locked="0"/>
    </xf>
    <xf numFmtId="15" fontId="3" fillId="3" borderId="1" xfId="0" applyNumberFormat="1" applyFont="1" applyFill="1" applyBorder="1" applyProtection="1">
      <protection locked="0"/>
    </xf>
    <xf numFmtId="15" fontId="3" fillId="2" borderId="1" xfId="0" applyNumberFormat="1" applyFont="1" applyFill="1" applyBorder="1" applyProtection="1">
      <protection locked="0"/>
    </xf>
    <xf numFmtId="15" fontId="3" fillId="0" borderId="0" xfId="0" applyNumberFormat="1" applyFont="1" applyProtection="1">
      <protection locked="0"/>
    </xf>
    <xf numFmtId="164" fontId="3" fillId="0" borderId="0" xfId="1" applyNumberFormat="1" applyFont="1" applyFill="1" applyProtection="1">
      <protection locked="0"/>
    </xf>
    <xf numFmtId="165" fontId="3" fillId="0" borderId="0" xfId="0" applyNumberFormat="1" applyFont="1"/>
    <xf numFmtId="43" fontId="3" fillId="0" borderId="0" xfId="1" applyFont="1"/>
    <xf numFmtId="0" fontId="5" fillId="0" borderId="0" xfId="0" applyFont="1"/>
    <xf numFmtId="165" fontId="5" fillId="0" borderId="0" xfId="1" applyNumberFormat="1" applyFont="1"/>
    <xf numFmtId="0" fontId="4" fillId="0" borderId="0" xfId="0" applyFont="1"/>
    <xf numFmtId="9" fontId="5" fillId="0" borderId="0" xfId="2" applyFont="1" applyBorder="1" applyAlignment="1" applyProtection="1">
      <alignment horizontal="right"/>
      <protection locked="0"/>
    </xf>
    <xf numFmtId="43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Protection="1">
      <protection locked="0"/>
    </xf>
    <xf numFmtId="165" fontId="5" fillId="0" borderId="1" xfId="1" applyNumberFormat="1" applyFont="1" applyBorder="1"/>
    <xf numFmtId="165" fontId="5" fillId="0" borderId="0" xfId="0" applyNumberFormat="1" applyFont="1"/>
    <xf numFmtId="43" fontId="5" fillId="0" borderId="0" xfId="1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0" xfId="1" applyNumberFormat="1" applyFont="1" applyBorder="1" applyAlignment="1" applyProtection="1">
      <alignment horizontal="right"/>
      <protection locked="0"/>
    </xf>
    <xf numFmtId="165" fontId="6" fillId="0" borderId="2" xfId="1" applyNumberFormat="1" applyFont="1" applyBorder="1"/>
    <xf numFmtId="43" fontId="4" fillId="0" borderId="2" xfId="1" applyFont="1" applyBorder="1"/>
    <xf numFmtId="0" fontId="4" fillId="0" borderId="0" xfId="0" applyFont="1" applyAlignment="1">
      <alignment horizontal="left"/>
    </xf>
    <xf numFmtId="165" fontId="5" fillId="0" borderId="1" xfId="1" applyNumberFormat="1" applyFont="1" applyFill="1" applyBorder="1" applyProtection="1">
      <protection locked="0"/>
    </xf>
    <xf numFmtId="43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43" fontId="5" fillId="0" borderId="0" xfId="1" applyFont="1" applyBorder="1" applyAlignment="1" applyProtection="1">
      <alignment horizontal="right"/>
      <protection locked="0"/>
    </xf>
    <xf numFmtId="165" fontId="5" fillId="0" borderId="1" xfId="1" applyNumberFormat="1" applyFont="1" applyFill="1" applyBorder="1"/>
    <xf numFmtId="165" fontId="6" fillId="0" borderId="0" xfId="1" applyNumberFormat="1" applyFont="1" applyBorder="1"/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165" fontId="9" fillId="0" borderId="1" xfId="1" applyNumberFormat="1" applyFont="1" applyFill="1" applyBorder="1" applyProtection="1">
      <protection locked="0"/>
    </xf>
    <xf numFmtId="0" fontId="5" fillId="4" borderId="1" xfId="0" applyFont="1" applyFill="1" applyBorder="1" applyAlignment="1">
      <alignment horizontal="center"/>
    </xf>
    <xf numFmtId="15" fontId="5" fillId="4" borderId="1" xfId="0" applyNumberFormat="1" applyFont="1" applyFill="1" applyBorder="1" applyProtection="1">
      <protection locked="0"/>
    </xf>
    <xf numFmtId="9" fontId="5" fillId="0" borderId="0" xfId="2" applyFont="1"/>
    <xf numFmtId="10" fontId="0" fillId="0" borderId="0" xfId="2" applyNumberFormat="1" applyFont="1"/>
    <xf numFmtId="43" fontId="7" fillId="5" borderId="0" xfId="0" applyNumberFormat="1" applyFont="1" applyFill="1"/>
    <xf numFmtId="165" fontId="0" fillId="0" borderId="0" xfId="1" applyNumberFormat="1" applyFont="1" applyBorder="1"/>
    <xf numFmtId="43" fontId="10" fillId="0" borderId="0" xfId="0" applyNumberFormat="1" applyFont="1"/>
    <xf numFmtId="0" fontId="10" fillId="0" borderId="0" xfId="0" applyFont="1"/>
    <xf numFmtId="165" fontId="7" fillId="0" borderId="0" xfId="1" applyNumberFormat="1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165" fontId="4" fillId="2" borderId="1" xfId="1" applyNumberFormat="1" applyFont="1" applyFill="1" applyBorder="1" applyAlignment="1">
      <alignment horizontal="center" vertical="center" wrapText="1"/>
    </xf>
    <xf numFmtId="0" fontId="6" fillId="0" borderId="0" xfId="0" applyFont="1"/>
    <xf numFmtId="165" fontId="5" fillId="4" borderId="1" xfId="1" applyNumberFormat="1" applyFont="1" applyFill="1" applyBorder="1" applyProtection="1">
      <protection locked="0"/>
    </xf>
    <xf numFmtId="0" fontId="5" fillId="0" borderId="0" xfId="0" applyFont="1" applyAlignment="1">
      <alignment horizontal="left"/>
    </xf>
    <xf numFmtId="165" fontId="4" fillId="0" borderId="2" xfId="1" applyNumberFormat="1" applyFont="1" applyBorder="1"/>
    <xf numFmtId="165" fontId="4" fillId="0" borderId="0" xfId="1" applyNumberFormat="1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165" fontId="5" fillId="0" borderId="0" xfId="1" applyNumberFormat="1" applyFont="1" applyAlignment="1">
      <alignment vertical="top"/>
    </xf>
    <xf numFmtId="0" fontId="4" fillId="0" borderId="0" xfId="0" applyFont="1" applyAlignment="1">
      <alignment horizontal="center" vertical="center"/>
    </xf>
    <xf numFmtId="170" fontId="5" fillId="0" borderId="0" xfId="1" applyNumberFormat="1" applyFont="1"/>
    <xf numFmtId="165" fontId="13" fillId="0" borderId="1" xfId="1" applyNumberFormat="1" applyFont="1" applyBorder="1"/>
    <xf numFmtId="43" fontId="14" fillId="2" borderId="1" xfId="1" applyFont="1" applyFill="1" applyBorder="1" applyAlignment="1">
      <alignment horizontal="center" vertical="center"/>
    </xf>
    <xf numFmtId="43" fontId="14" fillId="2" borderId="1" xfId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horizontal="center" vertical="center" wrapText="1"/>
    </xf>
    <xf numFmtId="165" fontId="14" fillId="2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5" fontId="15" fillId="0" borderId="1" xfId="0" applyNumberFormat="1" applyFont="1" applyBorder="1" applyProtection="1">
      <protection locked="0"/>
    </xf>
    <xf numFmtId="165" fontId="15" fillId="0" borderId="1" xfId="1" applyNumberFormat="1" applyFont="1" applyFill="1" applyBorder="1" applyProtection="1">
      <protection locked="0"/>
    </xf>
    <xf numFmtId="2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Protection="1">
      <protection locked="0"/>
    </xf>
    <xf numFmtId="165" fontId="11" fillId="0" borderId="1" xfId="0" applyNumberFormat="1" applyFont="1" applyBorder="1" applyProtection="1">
      <protection locked="0"/>
    </xf>
    <xf numFmtId="165" fontId="11" fillId="0" borderId="1" xfId="1" applyNumberFormat="1" applyFont="1" applyFill="1" applyBorder="1" applyProtection="1">
      <protection locked="0"/>
    </xf>
    <xf numFmtId="43" fontId="13" fillId="0" borderId="1" xfId="0" applyNumberFormat="1" applyFont="1" applyBorder="1"/>
    <xf numFmtId="165" fontId="15" fillId="7" borderId="1" xfId="1" applyNumberFormat="1" applyFont="1" applyFill="1" applyBorder="1" applyProtection="1">
      <protection locked="0"/>
    </xf>
    <xf numFmtId="165" fontId="13" fillId="0" borderId="1" xfId="1" applyNumberFormat="1" applyFont="1" applyBorder="1" applyAlignment="1">
      <alignment vertical="top"/>
    </xf>
    <xf numFmtId="165" fontId="13" fillId="0" borderId="1" xfId="1" applyNumberFormat="1" applyFont="1" applyBorder="1" applyAlignment="1">
      <alignment horizontal="right" vertical="top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top"/>
    </xf>
    <xf numFmtId="0" fontId="16" fillId="0" borderId="1" xfId="0" applyFont="1" applyBorder="1" applyAlignment="1">
      <alignment horizontal="left" vertical="top" wrapText="1"/>
    </xf>
    <xf numFmtId="10" fontId="16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indent="1"/>
    </xf>
    <xf numFmtId="165" fontId="0" fillId="0" borderId="1" xfId="1" applyNumberFormat="1" applyFont="1" applyBorder="1"/>
    <xf numFmtId="0" fontId="0" fillId="0" borderId="1" xfId="0" applyBorder="1" applyAlignment="1">
      <alignment horizontal="left" indent="2"/>
    </xf>
    <xf numFmtId="0" fontId="17" fillId="0" borderId="0" xfId="0" applyFont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165" fontId="7" fillId="0" borderId="0" xfId="1" applyNumberFormat="1" applyFont="1"/>
    <xf numFmtId="165" fontId="17" fillId="8" borderId="1" xfId="0" applyNumberFormat="1" applyFont="1" applyFill="1" applyBorder="1"/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/>
    <xf numFmtId="165" fontId="4" fillId="0" borderId="1" xfId="1" applyNumberFormat="1" applyFont="1" applyBorder="1"/>
    <xf numFmtId="165" fontId="5" fillId="0" borderId="1" xfId="0" applyNumberFormat="1" applyFont="1" applyBorder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65" fontId="19" fillId="0" borderId="0" xfId="1" applyNumberFormat="1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9" fontId="19" fillId="0" borderId="0" xfId="2" applyFont="1" applyBorder="1" applyAlignment="1" applyProtection="1">
      <alignment horizontal="right" vertical="center"/>
      <protection locked="0"/>
    </xf>
    <xf numFmtId="165" fontId="18" fillId="0" borderId="0" xfId="1" applyNumberFormat="1" applyFont="1" applyBorder="1" applyAlignment="1">
      <alignment vertical="center"/>
    </xf>
    <xf numFmtId="173" fontId="19" fillId="0" borderId="0" xfId="0" applyNumberFormat="1" applyFont="1" applyAlignment="1">
      <alignment vertical="center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5" fontId="18" fillId="0" borderId="0" xfId="1" applyNumberFormat="1" applyFont="1" applyFill="1" applyBorder="1" applyAlignment="1">
      <alignment horizontal="center" vertical="center" wrapText="1"/>
    </xf>
    <xf numFmtId="165" fontId="19" fillId="0" borderId="1" xfId="1" applyNumberFormat="1" applyFont="1" applyBorder="1" applyAlignment="1">
      <alignment vertical="center"/>
    </xf>
    <xf numFmtId="165" fontId="19" fillId="0" borderId="0" xfId="1" applyNumberFormat="1" applyFont="1" applyBorder="1" applyAlignment="1">
      <alignment vertical="center"/>
    </xf>
    <xf numFmtId="165" fontId="19" fillId="0" borderId="0" xfId="1" applyNumberFormat="1" applyFont="1" applyFill="1" applyBorder="1" applyAlignment="1">
      <alignment vertical="center" wrapText="1"/>
    </xf>
    <xf numFmtId="165" fontId="21" fillId="0" borderId="1" xfId="0" applyNumberFormat="1" applyFont="1" applyBorder="1" applyAlignment="1">
      <alignment horizontal="left" vertical="center"/>
    </xf>
    <xf numFmtId="165" fontId="21" fillId="0" borderId="0" xfId="0" applyNumberFormat="1" applyFont="1" applyAlignment="1">
      <alignment horizontal="left" vertical="center"/>
    </xf>
    <xf numFmtId="165" fontId="19" fillId="0" borderId="0" xfId="1" applyNumberFormat="1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165" fontId="19" fillId="0" borderId="1" xfId="1" applyNumberFormat="1" applyFont="1" applyFill="1" applyBorder="1" applyAlignment="1">
      <alignment vertical="center"/>
    </xf>
    <xf numFmtId="165" fontId="19" fillId="0" borderId="0" xfId="0" applyNumberFormat="1" applyFont="1" applyAlignment="1">
      <alignment vertical="center"/>
    </xf>
    <xf numFmtId="165" fontId="21" fillId="0" borderId="1" xfId="0" applyNumberFormat="1" applyFont="1" applyBorder="1" applyAlignment="1">
      <alignment vertical="center"/>
    </xf>
    <xf numFmtId="165" fontId="21" fillId="0" borderId="0" xfId="0" applyNumberFormat="1" applyFont="1" applyAlignment="1">
      <alignment vertical="center"/>
    </xf>
    <xf numFmtId="165" fontId="19" fillId="0" borderId="0" xfId="1" applyNumberFormat="1" applyFont="1" applyFill="1" applyAlignment="1">
      <alignment vertical="center"/>
    </xf>
    <xf numFmtId="171" fontId="18" fillId="0" borderId="0" xfId="1" applyNumberFormat="1" applyFont="1" applyFill="1" applyBorder="1" applyAlignment="1">
      <alignment vertical="center"/>
    </xf>
    <xf numFmtId="171" fontId="19" fillId="0" borderId="0" xfId="0" applyNumberFormat="1" applyFont="1" applyAlignment="1">
      <alignment vertical="center"/>
    </xf>
    <xf numFmtId="171" fontId="19" fillId="0" borderId="0" xfId="1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43" fontId="19" fillId="0" borderId="0" xfId="1" applyFont="1" applyAlignment="1">
      <alignment vertical="center"/>
    </xf>
    <xf numFmtId="0" fontId="19" fillId="0" borderId="0" xfId="0" applyFont="1" applyAlignment="1">
      <alignment vertical="center" wrapText="1"/>
    </xf>
    <xf numFmtId="0" fontId="9" fillId="0" borderId="0" xfId="0" applyFont="1"/>
    <xf numFmtId="0" fontId="24" fillId="0" borderId="0" xfId="0" applyFont="1"/>
    <xf numFmtId="0" fontId="24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165" fontId="9" fillId="0" borderId="0" xfId="1" applyNumberFormat="1" applyFont="1" applyAlignment="1">
      <alignment vertical="top"/>
    </xf>
    <xf numFmtId="165" fontId="9" fillId="0" borderId="0" xfId="1" applyNumberFormat="1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top"/>
    </xf>
    <xf numFmtId="15" fontId="9" fillId="0" borderId="0" xfId="0" applyNumberFormat="1" applyFont="1" applyAlignment="1">
      <alignment horizontal="left" vertical="top"/>
    </xf>
    <xf numFmtId="165" fontId="9" fillId="0" borderId="0" xfId="1" applyNumberFormat="1" applyFont="1" applyAlignment="1">
      <alignment horizontal="left" vertical="top"/>
    </xf>
    <xf numFmtId="10" fontId="9" fillId="0" borderId="0" xfId="2" applyNumberFormat="1" applyFont="1" applyBorder="1" applyAlignment="1" applyProtection="1">
      <alignment horizontal="left" vertical="top"/>
      <protection locked="0"/>
    </xf>
    <xf numFmtId="167" fontId="9" fillId="0" borderId="0" xfId="2" applyNumberFormat="1" applyFont="1" applyBorder="1" applyAlignment="1" applyProtection="1">
      <alignment horizontal="left" vertical="top"/>
      <protection locked="0"/>
    </xf>
    <xf numFmtId="9" fontId="9" fillId="0" borderId="0" xfId="2" applyFont="1" applyBorder="1" applyAlignment="1" applyProtection="1">
      <alignment horizontal="right"/>
      <protection locked="0"/>
    </xf>
    <xf numFmtId="43" fontId="24" fillId="2" borderId="1" xfId="1" applyFont="1" applyFill="1" applyBorder="1" applyAlignment="1">
      <alignment horizontal="center" vertical="center"/>
    </xf>
    <xf numFmtId="165" fontId="24" fillId="2" borderId="1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72" fontId="11" fillId="0" borderId="1" xfId="0" applyNumberFormat="1" applyFont="1" applyBorder="1" applyAlignment="1" applyProtection="1">
      <alignment horizontal="center"/>
      <protection locked="0"/>
    </xf>
    <xf numFmtId="165" fontId="9" fillId="0" borderId="1" xfId="1" applyNumberFormat="1" applyFont="1" applyBorder="1"/>
    <xf numFmtId="165" fontId="9" fillId="0" borderId="0" xfId="0" applyNumberFormat="1" applyFont="1"/>
    <xf numFmtId="43" fontId="9" fillId="0" borderId="1" xfId="1" applyFont="1" applyBorder="1"/>
    <xf numFmtId="43" fontId="9" fillId="0" borderId="1" xfId="1" applyFont="1" applyFill="1" applyBorder="1"/>
    <xf numFmtId="165" fontId="9" fillId="0" borderId="1" xfId="1" applyNumberFormat="1" applyFont="1" applyFill="1" applyBorder="1"/>
    <xf numFmtId="0" fontId="9" fillId="9" borderId="1" xfId="0" applyFont="1" applyFill="1" applyBorder="1" applyAlignment="1">
      <alignment horizontal="center"/>
    </xf>
    <xf numFmtId="172" fontId="11" fillId="9" borderId="1" xfId="0" applyNumberFormat="1" applyFont="1" applyFill="1" applyBorder="1" applyAlignment="1" applyProtection="1">
      <alignment horizontal="center"/>
      <protection locked="0"/>
    </xf>
    <xf numFmtId="165" fontId="9" fillId="9" borderId="1" xfId="1" applyNumberFormat="1" applyFont="1" applyFill="1" applyBorder="1"/>
    <xf numFmtId="43" fontId="9" fillId="9" borderId="1" xfId="1" applyFont="1" applyFill="1" applyBorder="1"/>
    <xf numFmtId="165" fontId="24" fillId="0" borderId="2" xfId="1" applyNumberFormat="1" applyFont="1" applyBorder="1"/>
    <xf numFmtId="165" fontId="24" fillId="0" borderId="0" xfId="1" applyNumberFormat="1" applyFont="1" applyBorder="1"/>
    <xf numFmtId="0" fontId="9" fillId="0" borderId="0" xfId="0" applyFont="1" applyAlignment="1">
      <alignment horizontal="left"/>
    </xf>
    <xf numFmtId="165" fontId="9" fillId="0" borderId="0" xfId="1" applyNumberFormat="1" applyFont="1" applyFill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65" fontId="26" fillId="0" borderId="0" xfId="1" applyNumberFormat="1" applyFont="1"/>
    <xf numFmtId="170" fontId="9" fillId="0" borderId="0" xfId="1" applyNumberFormat="1" applyFont="1"/>
    <xf numFmtId="0" fontId="26" fillId="0" borderId="0" xfId="0" applyFont="1"/>
    <xf numFmtId="168" fontId="26" fillId="0" borderId="0" xfId="1" applyNumberFormat="1" applyFont="1"/>
    <xf numFmtId="10" fontId="9" fillId="0" borderId="0" xfId="2" applyNumberFormat="1" applyFont="1"/>
    <xf numFmtId="170" fontId="26" fillId="0" borderId="0" xfId="1" applyNumberFormat="1" applyFont="1"/>
    <xf numFmtId="167" fontId="11" fillId="0" borderId="0" xfId="2" applyNumberFormat="1" applyFont="1"/>
    <xf numFmtId="169" fontId="26" fillId="0" borderId="0" xfId="1" applyNumberFormat="1" applyFont="1"/>
    <xf numFmtId="43" fontId="24" fillId="2" borderId="1" xfId="1" applyFont="1" applyFill="1" applyBorder="1" applyAlignment="1">
      <alignment horizontal="center" vertical="center" wrapText="1"/>
    </xf>
    <xf numFmtId="165" fontId="9" fillId="9" borderId="1" xfId="1" applyNumberFormat="1" applyFont="1" applyFill="1" applyBorder="1" applyProtection="1">
      <protection locked="0"/>
    </xf>
    <xf numFmtId="43" fontId="26" fillId="0" borderId="0" xfId="0" applyNumberFormat="1" applyFont="1"/>
    <xf numFmtId="165" fontId="28" fillId="0" borderId="6" xfId="1" applyNumberFormat="1" applyFont="1" applyBorder="1"/>
    <xf numFmtId="165" fontId="28" fillId="0" borderId="2" xfId="1" applyNumberFormat="1" applyFont="1" applyBorder="1"/>
    <xf numFmtId="165" fontId="29" fillId="0" borderId="1" xfId="1" applyNumberFormat="1" applyFont="1" applyBorder="1"/>
    <xf numFmtId="43" fontId="9" fillId="0" borderId="0" xfId="1" applyFont="1"/>
    <xf numFmtId="43" fontId="31" fillId="2" borderId="1" xfId="1" applyFont="1" applyFill="1" applyBorder="1" applyAlignment="1">
      <alignment horizontal="center" vertical="center"/>
    </xf>
    <xf numFmtId="43" fontId="31" fillId="2" borderId="1" xfId="1" applyFont="1" applyFill="1" applyBorder="1" applyAlignment="1">
      <alignment horizontal="center" vertical="center" wrapText="1"/>
    </xf>
    <xf numFmtId="0" fontId="31" fillId="2" borderId="1" xfId="1" applyNumberFormat="1" applyFont="1" applyFill="1" applyBorder="1" applyAlignment="1">
      <alignment horizontal="center" vertical="center" wrapText="1"/>
    </xf>
    <xf numFmtId="165" fontId="31" fillId="2" borderId="1" xfId="1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65" fontId="26" fillId="0" borderId="0" xfId="0" applyNumberFormat="1" applyFont="1"/>
    <xf numFmtId="165" fontId="26" fillId="0" borderId="0" xfId="1" applyNumberFormat="1" applyFont="1" applyBorder="1"/>
    <xf numFmtId="0" fontId="11" fillId="9" borderId="1" xfId="0" applyFont="1" applyFill="1" applyBorder="1" applyAlignment="1">
      <alignment horizontal="center"/>
    </xf>
    <xf numFmtId="165" fontId="11" fillId="9" borderId="1" xfId="0" applyNumberFormat="1" applyFont="1" applyFill="1" applyBorder="1" applyProtection="1">
      <protection locked="0"/>
    </xf>
    <xf numFmtId="165" fontId="11" fillId="9" borderId="1" xfId="1" applyNumberFormat="1" applyFont="1" applyFill="1" applyBorder="1" applyProtection="1">
      <protection locked="0"/>
    </xf>
    <xf numFmtId="165" fontId="30" fillId="0" borderId="0" xfId="1" applyNumberFormat="1" applyFont="1" applyBorder="1"/>
    <xf numFmtId="165" fontId="29" fillId="0" borderId="1" xfId="1" applyNumberFormat="1" applyFont="1" applyBorder="1" applyAlignment="1">
      <alignment horizontal="right" vertical="top"/>
    </xf>
    <xf numFmtId="165" fontId="29" fillId="0" borderId="1" xfId="1" applyNumberFormat="1" applyFont="1" applyBorder="1" applyAlignment="1">
      <alignment vertical="top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4" fillId="4" borderId="4" xfId="0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8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/>
    </xf>
    <xf numFmtId="0" fontId="27" fillId="10" borderId="7" xfId="0" applyFont="1" applyFill="1" applyBorder="1" applyAlignment="1">
      <alignment horizontal="center"/>
    </xf>
    <xf numFmtId="0" fontId="27" fillId="10" borderId="8" xfId="0" applyFont="1" applyFill="1" applyBorder="1" applyAlignment="1">
      <alignment horizontal="center"/>
    </xf>
    <xf numFmtId="0" fontId="27" fillId="10" borderId="9" xfId="0" applyFont="1" applyFill="1" applyBorder="1" applyAlignment="1">
      <alignment horizontal="center"/>
    </xf>
    <xf numFmtId="0" fontId="28" fillId="0" borderId="1" xfId="0" applyFont="1" applyBorder="1" applyAlignment="1">
      <alignment horizontal="left" vertical="top" wrapText="1"/>
    </xf>
    <xf numFmtId="0" fontId="30" fillId="11" borderId="7" xfId="0" applyFont="1" applyFill="1" applyBorder="1" applyAlignment="1">
      <alignment horizontal="center"/>
    </xf>
    <xf numFmtId="0" fontId="30" fillId="11" borderId="8" xfId="0" applyFont="1" applyFill="1" applyBorder="1" applyAlignment="1">
      <alignment horizontal="center"/>
    </xf>
    <xf numFmtId="0" fontId="30" fillId="11" borderId="9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Normal" xfId="0" builtinId="0"/>
    <cellStyle name="Normal 10" xfId="5" xr:uid="{58642F97-3B10-4CD7-A334-E8171108C1D4}"/>
    <cellStyle name="Normal 2" xfId="4" xr:uid="{00000000-0005-0000-0000-000003000000}"/>
    <cellStyle name="Percent" xfId="2" builtinId="5"/>
  </cellStyles>
  <dxfs count="2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539751</xdr:colOff>
      <xdr:row>12</xdr:row>
      <xdr:rowOff>481261</xdr:rowOff>
    </xdr:from>
    <xdr:to>
      <xdr:col>2</xdr:col>
      <xdr:colOff>298451</xdr:colOff>
      <xdr:row>12</xdr:row>
      <xdr:rowOff>1403350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119F13-2029-4AC8-B179-2E227BC8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351" y="2983161"/>
          <a:ext cx="2749550" cy="922089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1</xdr:row>
      <xdr:rowOff>6350</xdr:rowOff>
    </xdr:from>
    <xdr:to>
      <xdr:col>13</xdr:col>
      <xdr:colOff>387350</xdr:colOff>
      <xdr:row>14</xdr:row>
      <xdr:rowOff>88900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A93C5A-0C4C-4538-A722-308757A5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4250" y="190500"/>
          <a:ext cx="6229350" cy="450215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241300</xdr:colOff>
      <xdr:row>14</xdr:row>
      <xdr:rowOff>146050</xdr:rowOff>
    </xdr:from>
    <xdr:to>
      <xdr:col>13</xdr:col>
      <xdr:colOff>393700</xdr:colOff>
      <xdr:row>44</xdr:row>
      <xdr:rowOff>76480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6434AA-9119-420A-B22A-DB857361C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1550" y="4749800"/>
          <a:ext cx="6248400" cy="545493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241300</xdr:colOff>
      <xdr:row>44</xdr:row>
      <xdr:rowOff>88901</xdr:rowOff>
    </xdr:from>
    <xdr:to>
      <xdr:col>13</xdr:col>
      <xdr:colOff>361950</xdr:colOff>
      <xdr:row>72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6527CE-5CAA-4002-872D-6C004E9A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1550" y="10217151"/>
          <a:ext cx="6216650" cy="512444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41A5-5E1A-47C5-9F53-E8681677C537}">
  <dimension ref="B2:D22"/>
  <sheetViews>
    <sheetView workbookViewId="0">
      <selection activeCell="D4" sqref="D4"/>
    </sheetView>
  </sheetViews>
  <sheetFormatPr defaultRowHeight="14.5"/>
  <cols>
    <col min="2" max="2" width="37.453125" customWidth="1"/>
    <col min="3" max="3" width="11.26953125" customWidth="1"/>
    <col min="4" max="4" width="11.7265625" customWidth="1"/>
  </cols>
  <sheetData>
    <row r="2" spans="2:4">
      <c r="B2" s="98" t="s">
        <v>0</v>
      </c>
      <c r="C2" s="109" t="e">
        <f>'0.0 Top Sheet'!#REF!</f>
        <v>#REF!</v>
      </c>
      <c r="D2" s="109"/>
    </row>
    <row r="3" spans="2:4">
      <c r="B3" s="110" t="s">
        <v>1</v>
      </c>
      <c r="C3" s="98"/>
      <c r="D3" s="109"/>
    </row>
    <row r="4" spans="2:4">
      <c r="B4" s="110" t="s">
        <v>1</v>
      </c>
      <c r="C4" s="98"/>
      <c r="D4" s="98"/>
    </row>
    <row r="5" spans="2:4">
      <c r="B5" s="98"/>
      <c r="C5" s="109"/>
      <c r="D5" s="109"/>
    </row>
    <row r="6" spans="2:4">
      <c r="B6" s="110"/>
      <c r="C6" s="109"/>
      <c r="D6" s="109"/>
    </row>
    <row r="7" spans="2:4">
      <c r="B7" s="98"/>
      <c r="C7" s="109"/>
      <c r="D7" s="109"/>
    </row>
    <row r="8" spans="2:4">
      <c r="B8" s="107"/>
      <c r="C8" s="109"/>
      <c r="D8" s="109"/>
    </row>
    <row r="9" spans="2:4">
      <c r="B9" s="110"/>
      <c r="C9" s="109"/>
      <c r="D9" s="109"/>
    </row>
    <row r="10" spans="2:4">
      <c r="B10" s="98"/>
      <c r="C10" s="109"/>
      <c r="D10" s="109"/>
    </row>
    <row r="11" spans="2:4">
      <c r="B11" s="107"/>
      <c r="C11" s="109"/>
      <c r="D11" s="109"/>
    </row>
    <row r="12" spans="2:4">
      <c r="B12" s="98"/>
      <c r="C12" s="109"/>
      <c r="D12" s="109"/>
    </row>
    <row r="13" spans="2:4">
      <c r="B13" s="110"/>
      <c r="C13" s="109"/>
      <c r="D13" s="109"/>
    </row>
    <row r="14" spans="2:4">
      <c r="B14" s="98"/>
      <c r="C14" s="109"/>
      <c r="D14" s="109"/>
    </row>
    <row r="15" spans="2:4">
      <c r="B15" s="107"/>
      <c r="C15" s="109"/>
      <c r="D15" s="109"/>
    </row>
    <row r="16" spans="2:4">
      <c r="B16" s="110"/>
      <c r="C16" s="109"/>
      <c r="D16" s="109"/>
    </row>
    <row r="17" spans="2:4">
      <c r="B17" s="98"/>
      <c r="C17" s="109"/>
      <c r="D17" s="109"/>
    </row>
    <row r="18" spans="2:4">
      <c r="B18" s="107"/>
      <c r="C18" s="109"/>
      <c r="D18" s="109"/>
    </row>
    <row r="19" spans="2:4">
      <c r="B19" s="110"/>
      <c r="C19" s="109"/>
      <c r="D19" s="109"/>
    </row>
    <row r="20" spans="2:4">
      <c r="B20" s="98"/>
      <c r="C20" s="109"/>
      <c r="D20" s="109"/>
    </row>
    <row r="21" spans="2:4">
      <c r="B21" s="98"/>
      <c r="C21" s="109"/>
      <c r="D21" s="109"/>
    </row>
    <row r="22" spans="2:4">
      <c r="B22" s="110"/>
      <c r="C22" s="109"/>
      <c r="D22" s="10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859A-2311-4666-BD9B-F8A186EEF838}">
  <dimension ref="B2:J22"/>
  <sheetViews>
    <sheetView topLeftCell="A10" workbookViewId="0">
      <selection activeCell="B24" sqref="B24"/>
    </sheetView>
  </sheetViews>
  <sheetFormatPr defaultRowHeight="14.5"/>
  <cols>
    <col min="2" max="2" width="37.453125" customWidth="1"/>
    <col min="3" max="3" width="11.26953125" customWidth="1"/>
    <col min="4" max="4" width="11.7265625" customWidth="1"/>
    <col min="6" max="6" width="14.7265625" customWidth="1"/>
    <col min="7" max="7" width="15.26953125" customWidth="1"/>
    <col min="8" max="8" width="10.54296875" customWidth="1"/>
    <col min="10" max="10" width="12.7265625" customWidth="1"/>
  </cols>
  <sheetData>
    <row r="2" spans="2:10">
      <c r="B2" s="98" t="s">
        <v>2</v>
      </c>
      <c r="C2" s="109" t="e">
        <f>-'0.0 Top Sheet'!#REF!</f>
        <v>#REF!</v>
      </c>
      <c r="D2" s="109"/>
      <c r="F2" s="111" t="s">
        <v>3</v>
      </c>
      <c r="G2" s="111" t="s">
        <v>4</v>
      </c>
    </row>
    <row r="3" spans="2:10">
      <c r="B3" s="110" t="s">
        <v>5</v>
      </c>
      <c r="C3" s="98"/>
      <c r="D3" s="109" t="e">
        <f>-'0.0 Top Sheet'!#REF!</f>
        <v>#REF!</v>
      </c>
      <c r="G3" s="52" t="e">
        <f>D3</f>
        <v>#REF!</v>
      </c>
    </row>
    <row r="4" spans="2:10">
      <c r="B4" s="98"/>
      <c r="C4" s="98"/>
      <c r="D4" s="98"/>
      <c r="G4" s="52" t="e">
        <f>D6</f>
        <v>#REF!</v>
      </c>
    </row>
    <row r="5" spans="2:10">
      <c r="B5" s="98" t="s">
        <v>6</v>
      </c>
      <c r="C5" s="109" t="e">
        <f>#REF!</f>
        <v>#REF!</v>
      </c>
      <c r="D5" s="109"/>
      <c r="F5" s="52" t="e">
        <f>C8</f>
        <v>#REF!</v>
      </c>
    </row>
    <row r="6" spans="2:10">
      <c r="B6" s="110" t="s">
        <v>5</v>
      </c>
      <c r="C6" s="109"/>
      <c r="D6" s="109" t="e">
        <f>C5</f>
        <v>#REF!</v>
      </c>
      <c r="F6" s="52" t="e">
        <f>C11</f>
        <v>#REF!</v>
      </c>
    </row>
    <row r="7" spans="2:10">
      <c r="B7" s="98"/>
      <c r="C7" s="109"/>
      <c r="D7" s="109"/>
      <c r="G7" s="52" t="e">
        <f>D16</f>
        <v>#REF!</v>
      </c>
    </row>
    <row r="8" spans="2:10">
      <c r="B8" s="107" t="s">
        <v>5</v>
      </c>
      <c r="C8" s="109" t="e">
        <f>-#REF!</f>
        <v>#REF!</v>
      </c>
      <c r="D8" s="109"/>
      <c r="F8" s="52" t="e">
        <f>C18</f>
        <v>#REF!</v>
      </c>
    </row>
    <row r="9" spans="2:10" ht="15" thickBot="1">
      <c r="B9" s="110" t="s">
        <v>7</v>
      </c>
      <c r="C9" s="109"/>
      <c r="D9" s="109" t="e">
        <f>C8</f>
        <v>#REF!</v>
      </c>
      <c r="F9" s="112"/>
      <c r="G9" s="113" t="e">
        <f>D22</f>
        <v>#REF!</v>
      </c>
    </row>
    <row r="10" spans="2:10">
      <c r="B10" s="98"/>
      <c r="C10" s="109"/>
      <c r="D10" s="109"/>
      <c r="F10" s="114" t="e">
        <f>SUM(F3:F9)</f>
        <v>#REF!</v>
      </c>
      <c r="G10" s="114" t="e">
        <f>SUM(G3:G9)</f>
        <v>#REF!</v>
      </c>
    </row>
    <row r="11" spans="2:10">
      <c r="B11" s="107" t="s">
        <v>5</v>
      </c>
      <c r="C11" s="109" t="e">
        <f>D13-C12</f>
        <v>#REF!</v>
      </c>
      <c r="D11" s="109"/>
    </row>
    <row r="12" spans="2:10">
      <c r="B12" s="98" t="s">
        <v>8</v>
      </c>
      <c r="C12" s="109" t="e">
        <f>'0.0 Top Sheet'!#REF!</f>
        <v>#REF!</v>
      </c>
      <c r="D12" s="109"/>
      <c r="F12" s="115" t="e">
        <f>F10-G10</f>
        <v>#REF!</v>
      </c>
      <c r="G12" s="108" t="s">
        <v>9</v>
      </c>
      <c r="J12" s="52" t="e">
        <f>-F12</f>
        <v>#REF!</v>
      </c>
    </row>
    <row r="13" spans="2:10">
      <c r="B13" s="110" t="s">
        <v>1</v>
      </c>
      <c r="C13" s="109"/>
      <c r="D13" s="109" t="e">
        <f>'0.0 Top Sheet'!#REF!</f>
        <v>#REF!</v>
      </c>
    </row>
    <row r="14" spans="2:10">
      <c r="B14" s="98"/>
      <c r="C14" s="109"/>
      <c r="D14" s="109"/>
    </row>
    <row r="15" spans="2:10">
      <c r="B15" s="107" t="s">
        <v>10</v>
      </c>
      <c r="C15" s="109" t="e">
        <f>#REF!</f>
        <v>#REF!</v>
      </c>
      <c r="D15" s="109"/>
      <c r="G15" t="s">
        <v>11</v>
      </c>
    </row>
    <row r="16" spans="2:10">
      <c r="B16" s="110" t="s">
        <v>5</v>
      </c>
      <c r="C16" s="109"/>
      <c r="D16" s="109" t="e">
        <f>C15</f>
        <v>#REF!</v>
      </c>
      <c r="G16" t="s">
        <v>12</v>
      </c>
    </row>
    <row r="17" spans="2:4">
      <c r="B17" s="98"/>
      <c r="C17" s="109"/>
      <c r="D17" s="109"/>
    </row>
    <row r="18" spans="2:4">
      <c r="B18" s="107" t="s">
        <v>5</v>
      </c>
      <c r="C18" s="109" t="e">
        <f>-#REF!</f>
        <v>#REF!</v>
      </c>
      <c r="D18" s="109"/>
    </row>
    <row r="19" spans="2:4">
      <c r="B19" s="110" t="s">
        <v>13</v>
      </c>
      <c r="C19" s="109"/>
      <c r="D19" s="109" t="e">
        <f>C18</f>
        <v>#REF!</v>
      </c>
    </row>
    <row r="20" spans="2:4">
      <c r="B20" s="98"/>
      <c r="C20" s="109"/>
      <c r="D20" s="109"/>
    </row>
    <row r="21" spans="2:4">
      <c r="B21" s="98" t="s">
        <v>14</v>
      </c>
      <c r="C21" s="109"/>
      <c r="D21" s="109"/>
    </row>
    <row r="22" spans="2:4">
      <c r="B22" s="110" t="s">
        <v>5</v>
      </c>
      <c r="C22" s="109"/>
      <c r="D22" s="109" t="e">
        <f>-#REF!</f>
        <v>#REF!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991F-8AB9-49D8-9021-2CA4FAD189E7}">
  <dimension ref="A1:R41"/>
  <sheetViews>
    <sheetView tabSelected="1" view="pageBreakPreview" zoomScaleNormal="100" zoomScaleSheetLayoutView="100" workbookViewId="0">
      <selection activeCell="D5" sqref="D5"/>
    </sheetView>
  </sheetViews>
  <sheetFormatPr defaultColWidth="19.7265625" defaultRowHeight="12.5"/>
  <cols>
    <col min="1" max="1" width="20.26953125" style="122" customWidth="1"/>
    <col min="2" max="2" width="1.7265625" style="127" customWidth="1"/>
    <col min="3" max="3" width="13.453125" style="122" customWidth="1"/>
    <col min="4" max="4" width="13.7265625" style="125" customWidth="1"/>
    <col min="5" max="6" width="13.453125" style="125" customWidth="1"/>
    <col min="7" max="7" width="11.26953125" style="125" customWidth="1"/>
    <col min="8" max="8" width="28.81640625" style="125" customWidth="1"/>
    <col min="9" max="9" width="1.26953125" style="122" customWidth="1"/>
    <col min="10" max="10" width="13" style="122" customWidth="1"/>
    <col min="11" max="11" width="12.7265625" style="122" customWidth="1"/>
    <col min="12" max="12" width="12.453125" style="122" customWidth="1"/>
    <col min="13" max="13" width="11.7265625" style="122" customWidth="1"/>
    <col min="14" max="14" width="1.26953125" style="122" customWidth="1"/>
    <col min="15" max="16384" width="19.7265625" style="122"/>
  </cols>
  <sheetData>
    <row r="1" spans="1:12" ht="13">
      <c r="A1" s="218" t="s">
        <v>15</v>
      </c>
      <c r="B1" s="218"/>
      <c r="C1" s="218"/>
      <c r="D1" s="218"/>
      <c r="E1" s="218"/>
      <c r="F1" s="218"/>
      <c r="G1" s="218"/>
      <c r="H1" s="218"/>
    </row>
    <row r="2" spans="1:12">
      <c r="A2" s="219" t="s">
        <v>16</v>
      </c>
      <c r="B2" s="219"/>
      <c r="C2" s="219"/>
      <c r="D2" s="219"/>
      <c r="E2" s="219"/>
      <c r="F2" s="219"/>
      <c r="G2" s="219"/>
      <c r="H2" s="219"/>
    </row>
    <row r="4" spans="1:12" ht="13">
      <c r="A4" s="123" t="s">
        <v>17</v>
      </c>
      <c r="B4" s="124" t="s">
        <v>18</v>
      </c>
      <c r="C4" s="122" t="s">
        <v>222</v>
      </c>
    </row>
    <row r="5" spans="1:12" ht="13">
      <c r="A5" s="126" t="s">
        <v>20</v>
      </c>
      <c r="B5" s="124" t="s">
        <v>21</v>
      </c>
      <c r="C5" s="122" t="str">
        <f>'1.0 Lease Liability (Uttara HO)'!C5</f>
        <v>01 July 2021 30 June 2022</v>
      </c>
    </row>
    <row r="6" spans="1:12" ht="13">
      <c r="A6" s="123" t="s">
        <v>22</v>
      </c>
      <c r="B6" s="124" t="s">
        <v>21</v>
      </c>
      <c r="C6" s="122" t="s">
        <v>23</v>
      </c>
    </row>
    <row r="7" spans="1:12" ht="13">
      <c r="A7" s="123" t="s">
        <v>24</v>
      </c>
      <c r="B7" s="124" t="s">
        <v>21</v>
      </c>
      <c r="C7" s="122" t="s">
        <v>25</v>
      </c>
    </row>
    <row r="8" spans="1:12" ht="13">
      <c r="A8" s="123" t="s">
        <v>26</v>
      </c>
      <c r="B8" s="124" t="s">
        <v>21</v>
      </c>
      <c r="C8" s="122" t="s">
        <v>27</v>
      </c>
    </row>
    <row r="10" spans="1:12">
      <c r="C10" s="128"/>
    </row>
    <row r="11" spans="1:12" ht="13">
      <c r="A11" s="123" t="s">
        <v>28</v>
      </c>
      <c r="D11" s="129"/>
      <c r="E11" s="129"/>
      <c r="F11" s="129"/>
      <c r="G11" s="129"/>
      <c r="H11" s="129"/>
      <c r="K11" s="130"/>
    </row>
    <row r="12" spans="1:12" ht="2.65" customHeight="1">
      <c r="A12" s="123"/>
      <c r="D12" s="129"/>
      <c r="E12" s="129"/>
      <c r="F12" s="129"/>
      <c r="G12" s="129"/>
      <c r="H12" s="129"/>
    </row>
    <row r="13" spans="1:12" ht="13.5" customHeight="1">
      <c r="B13" s="122"/>
      <c r="D13" s="122"/>
      <c r="E13" s="131" t="s">
        <v>29</v>
      </c>
      <c r="F13" s="131"/>
      <c r="G13" s="132"/>
      <c r="H13" s="122"/>
      <c r="L13" s="131" t="s">
        <v>30</v>
      </c>
    </row>
    <row r="14" spans="1:12" ht="52">
      <c r="A14" s="220" t="s">
        <v>31</v>
      </c>
      <c r="B14" s="220"/>
      <c r="C14" s="133" t="s">
        <v>32</v>
      </c>
      <c r="D14" s="133" t="s">
        <v>6</v>
      </c>
      <c r="E14" s="133" t="s">
        <v>7</v>
      </c>
      <c r="F14" s="134"/>
      <c r="G14" s="135"/>
      <c r="H14" s="220" t="s">
        <v>31</v>
      </c>
      <c r="I14" s="220"/>
      <c r="J14" s="133" t="s">
        <v>32</v>
      </c>
      <c r="K14" s="133" t="s">
        <v>6</v>
      </c>
      <c r="L14" s="133" t="s">
        <v>7</v>
      </c>
    </row>
    <row r="15" spans="1:12" ht="12.65" customHeight="1">
      <c r="A15" s="221" t="s">
        <v>33</v>
      </c>
      <c r="B15" s="221"/>
      <c r="C15" s="136">
        <v>6241</v>
      </c>
      <c r="D15" s="136">
        <v>34200</v>
      </c>
      <c r="E15" s="136">
        <v>164140</v>
      </c>
      <c r="F15" s="137"/>
      <c r="G15" s="138"/>
      <c r="H15" s="221" t="s">
        <v>33</v>
      </c>
      <c r="I15" s="221"/>
      <c r="J15" s="136">
        <v>521954</v>
      </c>
      <c r="K15" s="136">
        <v>3163500</v>
      </c>
      <c r="L15" s="136">
        <v>13558929</v>
      </c>
    </row>
    <row r="16" spans="1:12" ht="12.65" customHeight="1">
      <c r="A16" s="221" t="s">
        <v>34</v>
      </c>
      <c r="B16" s="221"/>
      <c r="C16" s="136">
        <f>'1.3 Allocation (LL and Interst)'!G14</f>
        <v>14696.493901748167</v>
      </c>
      <c r="D16" s="136">
        <f>'1.3 Allocation (LL and Interst)'!H14</f>
        <v>26966.890632010934</v>
      </c>
      <c r="E16" s="136">
        <f>'1.3 Allocation (LL and Interst)'!I14</f>
        <v>149150.96137062862</v>
      </c>
      <c r="F16" s="137"/>
      <c r="G16" s="138"/>
      <c r="H16" s="221" t="s">
        <v>34</v>
      </c>
      <c r="I16" s="221"/>
      <c r="J16" s="136">
        <f>'1.3 Allocation (LL and Interst)'!G26</f>
        <v>1248467.156953508</v>
      </c>
      <c r="K16" s="136">
        <f>D16*92.5</f>
        <v>2494437.3834610116</v>
      </c>
      <c r="L16" s="136">
        <f>'1.3 Allocation (LL and Interst)'!I26</f>
        <v>12670374.168434925</v>
      </c>
    </row>
    <row r="17" spans="1:18" ht="14.65" customHeight="1">
      <c r="A17" s="222" t="s">
        <v>35</v>
      </c>
      <c r="B17" s="222"/>
      <c r="C17" s="139">
        <f>C15-C16</f>
        <v>-8455.4939017481665</v>
      </c>
      <c r="D17" s="139">
        <f>D15-D16</f>
        <v>7233.1093679890655</v>
      </c>
      <c r="E17" s="139">
        <f>E15-E16</f>
        <v>14989.038629371382</v>
      </c>
      <c r="F17" s="140"/>
      <c r="G17" s="132"/>
      <c r="H17" s="222" t="s">
        <v>35</v>
      </c>
      <c r="I17" s="222"/>
      <c r="J17" s="139">
        <f>J15-J16</f>
        <v>-726513.15695350803</v>
      </c>
      <c r="K17" s="139">
        <f>K15-K16</f>
        <v>669062.61653898843</v>
      </c>
      <c r="L17" s="139">
        <f>L15-L16</f>
        <v>888554.83156507462</v>
      </c>
    </row>
    <row r="18" spans="1:18">
      <c r="B18" s="132"/>
      <c r="C18" s="132"/>
      <c r="D18" s="132"/>
      <c r="E18" s="132"/>
      <c r="F18" s="132"/>
      <c r="G18" s="132"/>
      <c r="H18" s="141"/>
    </row>
    <row r="19" spans="1:18" ht="13">
      <c r="A19" s="123" t="s">
        <v>36</v>
      </c>
      <c r="D19" s="129"/>
      <c r="E19" s="129"/>
      <c r="F19" s="129"/>
      <c r="G19" s="129"/>
      <c r="H19" s="129"/>
    </row>
    <row r="20" spans="1:18" ht="2.65" customHeight="1">
      <c r="A20" s="123"/>
      <c r="D20" s="129"/>
      <c r="E20" s="129"/>
      <c r="F20" s="129"/>
      <c r="G20" s="129"/>
      <c r="H20" s="129"/>
    </row>
    <row r="21" spans="1:18" ht="13">
      <c r="B21" s="142"/>
      <c r="D21" s="131" t="s">
        <v>29</v>
      </c>
      <c r="G21" s="141"/>
      <c r="H21" s="122"/>
      <c r="I21" s="142"/>
      <c r="K21" s="131" t="s">
        <v>30</v>
      </c>
    </row>
    <row r="22" spans="1:18" ht="26">
      <c r="A22" s="220" t="s">
        <v>31</v>
      </c>
      <c r="B22" s="220"/>
      <c r="C22" s="133" t="s">
        <v>37</v>
      </c>
      <c r="D22" s="133" t="s">
        <v>38</v>
      </c>
      <c r="E22" s="134"/>
      <c r="F22" s="137"/>
      <c r="G22" s="141"/>
      <c r="H22" s="220" t="str">
        <f>A22</f>
        <v xml:space="preserve">Particulars </v>
      </c>
      <c r="I22" s="220"/>
      <c r="J22" s="133" t="s">
        <v>37</v>
      </c>
      <c r="K22" s="133" t="s">
        <v>39</v>
      </c>
      <c r="L22" s="134"/>
      <c r="M22" s="124"/>
    </row>
    <row r="23" spans="1:18">
      <c r="A23" s="221" t="s">
        <v>33</v>
      </c>
      <c r="B23" s="221"/>
      <c r="C23" s="143">
        <v>36951</v>
      </c>
      <c r="D23" s="136">
        <v>180774</v>
      </c>
      <c r="E23" s="137"/>
      <c r="F23" s="137"/>
      <c r="G23" s="141"/>
      <c r="H23" s="221" t="s">
        <v>33</v>
      </c>
      <c r="I23" s="221"/>
      <c r="J23" s="143">
        <v>3104374</v>
      </c>
      <c r="K23" s="136">
        <v>15179844</v>
      </c>
      <c r="L23" s="137"/>
    </row>
    <row r="24" spans="1:18">
      <c r="A24" s="221" t="s">
        <v>34</v>
      </c>
      <c r="B24" s="221"/>
      <c r="C24" s="136">
        <f>'1.4 Allocation (RoU and Dep)'!G15</f>
        <v>30711.71338621233</v>
      </c>
      <c r="D24" s="136">
        <f>'1.4 Allocation (RoU and Dep)'!H15-'1.4 Allocation (RoU and Dep)'!I15</f>
        <v>150999.25748221055</v>
      </c>
      <c r="E24" s="137"/>
      <c r="F24" s="137"/>
      <c r="G24" s="141"/>
      <c r="H24" s="221" t="s">
        <v>34</v>
      </c>
      <c r="I24" s="221"/>
      <c r="J24" s="136">
        <f>'1.4 Allocation (RoU and Dep)'!G27</f>
        <v>2608960.0521587385</v>
      </c>
      <c r="K24" s="136">
        <f>'1.4 Allocation (RoU and Dep)'!H27-'1.4 Allocation (RoU and Dep)'!I27</f>
        <v>12827386.923113797</v>
      </c>
      <c r="L24" s="137"/>
      <c r="M24" s="144"/>
    </row>
    <row r="25" spans="1:18" ht="14.5">
      <c r="A25" s="222" t="s">
        <v>35</v>
      </c>
      <c r="B25" s="222"/>
      <c r="C25" s="145">
        <f>C23-C24</f>
        <v>6239.2866137876699</v>
      </c>
      <c r="D25" s="145">
        <f>D23-D24</f>
        <v>29774.742517789447</v>
      </c>
      <c r="E25" s="146"/>
      <c r="F25" s="137"/>
      <c r="G25" s="141"/>
      <c r="H25" s="222" t="s">
        <v>35</v>
      </c>
      <c r="I25" s="222"/>
      <c r="J25" s="145">
        <f>J23-J24</f>
        <v>495413.94784126151</v>
      </c>
      <c r="K25" s="145">
        <f>K23-K24</f>
        <v>2352457.0768862031</v>
      </c>
      <c r="L25" s="146"/>
      <c r="M25" s="146"/>
    </row>
    <row r="26" spans="1:18" ht="13">
      <c r="B26" s="142"/>
      <c r="D26" s="141"/>
      <c r="E26" s="141"/>
      <c r="F26" s="141"/>
      <c r="G26" s="141"/>
      <c r="H26" s="141"/>
      <c r="I26" s="144"/>
      <c r="J26" s="147"/>
      <c r="K26" s="147"/>
      <c r="L26" s="144"/>
    </row>
    <row r="27" spans="1:18" ht="13">
      <c r="D27" s="141"/>
      <c r="E27" s="141"/>
      <c r="F27" s="141"/>
      <c r="G27" s="141"/>
      <c r="H27" s="148"/>
      <c r="I27" s="148"/>
      <c r="J27" s="149"/>
    </row>
    <row r="28" spans="1:18">
      <c r="H28" s="150"/>
      <c r="I28" s="149"/>
      <c r="J28" s="149"/>
    </row>
    <row r="29" spans="1:18" ht="16.149999999999999" customHeight="1">
      <c r="A29" s="151" t="s">
        <v>40</v>
      </c>
      <c r="B29" s="152"/>
      <c r="Q29" s="153"/>
      <c r="R29" s="153"/>
    </row>
    <row r="30" spans="1:18">
      <c r="A30" s="122" t="s">
        <v>41</v>
      </c>
      <c r="Q30" s="153"/>
      <c r="R30" s="153"/>
    </row>
    <row r="31" spans="1:18">
      <c r="A31" s="122" t="s">
        <v>42</v>
      </c>
      <c r="Q31" s="153"/>
      <c r="R31" s="153"/>
    </row>
    <row r="32" spans="1:18">
      <c r="A32" s="122" t="s">
        <v>43</v>
      </c>
      <c r="Q32" s="153"/>
      <c r="R32" s="153"/>
    </row>
    <row r="33" spans="1:18">
      <c r="A33" s="122" t="s">
        <v>44</v>
      </c>
      <c r="Q33" s="153"/>
      <c r="R33" s="153"/>
    </row>
    <row r="34" spans="1:18">
      <c r="A34" s="122" t="s">
        <v>45</v>
      </c>
      <c r="Q34" s="153"/>
      <c r="R34" s="153"/>
    </row>
    <row r="35" spans="1:18">
      <c r="A35" s="122" t="s">
        <v>46</v>
      </c>
      <c r="Q35" s="153"/>
      <c r="R35" s="153"/>
    </row>
    <row r="36" spans="1:18">
      <c r="Q36" s="153"/>
      <c r="R36" s="153"/>
    </row>
    <row r="37" spans="1:18" ht="13">
      <c r="A37" s="123" t="s">
        <v>47</v>
      </c>
      <c r="B37" s="122"/>
      <c r="D37" s="122"/>
      <c r="E37" s="122"/>
      <c r="F37" s="122"/>
      <c r="G37" s="122"/>
      <c r="H37" s="122"/>
      <c r="Q37" s="153"/>
      <c r="R37" s="153"/>
    </row>
    <row r="38" spans="1:18">
      <c r="A38" s="122" t="s">
        <v>48</v>
      </c>
      <c r="B38" s="122"/>
      <c r="D38" s="122"/>
      <c r="E38" s="122"/>
      <c r="F38" s="122"/>
      <c r="G38" s="122"/>
      <c r="H38" s="122"/>
      <c r="Q38" s="153"/>
      <c r="R38" s="153"/>
    </row>
    <row r="39" spans="1:18">
      <c r="A39" s="122" t="s">
        <v>49</v>
      </c>
      <c r="B39" s="154"/>
      <c r="C39" s="154"/>
      <c r="D39" s="154"/>
      <c r="E39" s="154"/>
      <c r="F39" s="154"/>
      <c r="G39" s="154"/>
      <c r="H39" s="154"/>
      <c r="I39" s="154"/>
      <c r="Q39" s="153"/>
      <c r="R39" s="153"/>
    </row>
    <row r="40" spans="1:18">
      <c r="A40" s="122" t="s">
        <v>50</v>
      </c>
      <c r="Q40" s="153"/>
      <c r="R40" s="153"/>
    </row>
    <row r="41" spans="1:18">
      <c r="A41" s="122" t="s">
        <v>51</v>
      </c>
      <c r="Q41" s="153"/>
      <c r="R41" s="153"/>
    </row>
  </sheetData>
  <mergeCells count="18">
    <mergeCell ref="H25:I25"/>
    <mergeCell ref="H17:I17"/>
    <mergeCell ref="H22:I22"/>
    <mergeCell ref="H23:I23"/>
    <mergeCell ref="H24:I24"/>
    <mergeCell ref="A17:B17"/>
    <mergeCell ref="A25:B25"/>
    <mergeCell ref="A22:B22"/>
    <mergeCell ref="A23:B23"/>
    <mergeCell ref="A24:B24"/>
    <mergeCell ref="A1:H1"/>
    <mergeCell ref="A2:H2"/>
    <mergeCell ref="A14:B14"/>
    <mergeCell ref="A15:B15"/>
    <mergeCell ref="A16:B16"/>
    <mergeCell ref="H14:I14"/>
    <mergeCell ref="H15:I15"/>
    <mergeCell ref="H16:I16"/>
  </mergeCells>
  <conditionalFormatting sqref="A1:A2 A4">
    <cfRule type="duplicateValues" dxfId="26" priority="3"/>
  </conditionalFormatting>
  <conditionalFormatting sqref="A5">
    <cfRule type="duplicateValues" dxfId="25" priority="2"/>
  </conditionalFormatting>
  <conditionalFormatting sqref="A3">
    <cfRule type="duplicateValues" dxfId="24" priority="1"/>
  </conditionalFormatting>
  <pageMargins left="0.7" right="0.7" top="0.75" bottom="0.75" header="0.3" footer="0.3"/>
  <pageSetup scale="73" orientation="landscape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DF4A-9812-45B1-8F35-5764F0A0A15C}">
  <dimension ref="A1:L227"/>
  <sheetViews>
    <sheetView view="pageBreakPreview" zoomScaleNormal="100" zoomScaleSheetLayoutView="100" workbookViewId="0">
      <selection activeCell="C4" sqref="C4"/>
    </sheetView>
  </sheetViews>
  <sheetFormatPr defaultColWidth="19.7265625" defaultRowHeight="12.5"/>
  <cols>
    <col min="1" max="1" width="19.26953125" style="155" customWidth="1"/>
    <col min="2" max="2" width="6.7265625" style="163" customWidth="1"/>
    <col min="3" max="3" width="10.26953125" style="155" customWidth="1"/>
    <col min="4" max="4" width="17" style="160" customWidth="1"/>
    <col min="5" max="5" width="12.26953125" style="160" customWidth="1"/>
    <col min="6" max="6" width="12.453125" style="160" bestFit="1" customWidth="1"/>
    <col min="7" max="7" width="13.26953125" style="160" bestFit="1" customWidth="1"/>
    <col min="8" max="8" width="12.54296875" style="155" customWidth="1"/>
    <col min="9" max="9" width="0" style="155" hidden="1" customWidth="1"/>
    <col min="10" max="11" width="12.453125" style="155" hidden="1" customWidth="1"/>
    <col min="12" max="12" width="10.453125" style="155" customWidth="1"/>
    <col min="13" max="16384" width="19.7265625" style="155"/>
  </cols>
  <sheetData>
    <row r="1" spans="1:7" ht="13">
      <c r="A1" s="224" t="s">
        <v>15</v>
      </c>
      <c r="B1" s="224"/>
      <c r="C1" s="224"/>
      <c r="D1" s="224"/>
      <c r="E1" s="224"/>
      <c r="F1" s="224"/>
      <c r="G1" s="224"/>
    </row>
    <row r="2" spans="1:7">
      <c r="A2" s="225" t="s">
        <v>16</v>
      </c>
      <c r="B2" s="225"/>
      <c r="C2" s="225"/>
      <c r="D2" s="225"/>
      <c r="E2" s="225"/>
      <c r="F2" s="225"/>
      <c r="G2" s="225"/>
    </row>
    <row r="4" spans="1:7" ht="13">
      <c r="A4" s="156" t="s">
        <v>17</v>
      </c>
      <c r="B4" s="157" t="s">
        <v>18</v>
      </c>
      <c r="C4" s="158" t="s">
        <v>222</v>
      </c>
      <c r="D4" s="159"/>
    </row>
    <row r="5" spans="1:7" ht="13">
      <c r="A5" s="161" t="s">
        <v>20</v>
      </c>
      <c r="B5" s="162" t="s">
        <v>21</v>
      </c>
      <c r="C5" s="158" t="s">
        <v>52</v>
      </c>
      <c r="D5" s="159"/>
    </row>
    <row r="6" spans="1:7" ht="13">
      <c r="A6" s="156" t="s">
        <v>22</v>
      </c>
      <c r="B6" s="157" t="s">
        <v>21</v>
      </c>
      <c r="C6" s="158" t="s">
        <v>28</v>
      </c>
      <c r="D6" s="159"/>
    </row>
    <row r="7" spans="1:7" ht="13">
      <c r="A7" s="156" t="s">
        <v>24</v>
      </c>
      <c r="B7" s="157" t="s">
        <v>21</v>
      </c>
      <c r="C7" s="158" t="s">
        <v>25</v>
      </c>
      <c r="D7" s="159"/>
    </row>
    <row r="8" spans="1:7" ht="13">
      <c r="A8" s="156" t="s">
        <v>26</v>
      </c>
      <c r="B8" s="157" t="s">
        <v>21</v>
      </c>
      <c r="C8" s="158" t="s">
        <v>27</v>
      </c>
      <c r="D8" s="159"/>
    </row>
    <row r="10" spans="1:7" ht="13">
      <c r="A10" s="156" t="s">
        <v>53</v>
      </c>
    </row>
    <row r="12" spans="1:7">
      <c r="A12" s="164" t="s">
        <v>54</v>
      </c>
      <c r="B12" s="165" t="s">
        <v>18</v>
      </c>
      <c r="C12" s="166">
        <v>43647</v>
      </c>
      <c r="D12" s="167"/>
    </row>
    <row r="13" spans="1:7" ht="25">
      <c r="A13" s="164" t="s">
        <v>55</v>
      </c>
      <c r="B13" s="165" t="s">
        <v>18</v>
      </c>
      <c r="C13" s="166">
        <v>43647</v>
      </c>
      <c r="D13" s="167"/>
    </row>
    <row r="14" spans="1:7">
      <c r="A14" s="164" t="s">
        <v>56</v>
      </c>
      <c r="B14" s="165" t="s">
        <v>18</v>
      </c>
      <c r="C14" s="166">
        <v>46538</v>
      </c>
      <c r="D14" s="167"/>
    </row>
    <row r="15" spans="1:7">
      <c r="A15" s="164" t="s">
        <v>57</v>
      </c>
      <c r="B15" s="165" t="s">
        <v>18</v>
      </c>
      <c r="C15" s="168">
        <v>7.7499999999999999E-2</v>
      </c>
      <c r="D15" s="167"/>
    </row>
    <row r="16" spans="1:7">
      <c r="A16" s="164" t="s">
        <v>58</v>
      </c>
      <c r="B16" s="165" t="s">
        <v>18</v>
      </c>
      <c r="C16" s="169">
        <f>C15/12</f>
        <v>6.4583333333333333E-3</v>
      </c>
      <c r="D16" s="167"/>
    </row>
    <row r="17" spans="2:11">
      <c r="C17" s="170"/>
    </row>
    <row r="18" spans="2:11">
      <c r="C18" s="170"/>
    </row>
    <row r="19" spans="2:11" ht="13">
      <c r="B19" s="226" t="s">
        <v>59</v>
      </c>
      <c r="C19" s="227"/>
      <c r="D19" s="227"/>
      <c r="E19" s="227"/>
      <c r="F19" s="227"/>
      <c r="G19" s="228"/>
    </row>
    <row r="20" spans="2:11" ht="39">
      <c r="B20" s="171" t="s">
        <v>60</v>
      </c>
      <c r="C20" s="171" t="s">
        <v>61</v>
      </c>
      <c r="D20" s="172" t="s">
        <v>62</v>
      </c>
      <c r="E20" s="172" t="s">
        <v>63</v>
      </c>
      <c r="F20" s="172" t="s">
        <v>64</v>
      </c>
      <c r="G20" s="172" t="s">
        <v>65</v>
      </c>
      <c r="I20" s="173" t="s">
        <v>66</v>
      </c>
      <c r="J20" s="173" t="s">
        <v>3</v>
      </c>
      <c r="K20" s="173" t="s">
        <v>67</v>
      </c>
    </row>
    <row r="21" spans="2:11">
      <c r="B21" s="57">
        <v>0</v>
      </c>
      <c r="C21" s="174" t="s">
        <v>68</v>
      </c>
      <c r="D21" s="175">
        <v>16508.534432018834</v>
      </c>
      <c r="E21" s="175">
        <v>0</v>
      </c>
      <c r="F21" s="175">
        <f>D21-E21</f>
        <v>16508.534432018834</v>
      </c>
      <c r="G21" s="175">
        <f>D21/(1+$C$15/12)^B21</f>
        <v>16508.534432018834</v>
      </c>
      <c r="I21" s="155" t="s">
        <v>69</v>
      </c>
      <c r="K21" s="176" t="e">
        <f>#REF!</f>
        <v>#REF!</v>
      </c>
    </row>
    <row r="22" spans="2:11">
      <c r="B22" s="57">
        <v>1</v>
      </c>
      <c r="C22" s="174" t="s">
        <v>70</v>
      </c>
      <c r="D22" s="175">
        <v>16508.534432018834</v>
      </c>
      <c r="E22" s="177">
        <v>0</v>
      </c>
      <c r="F22" s="175">
        <f>D22-E22</f>
        <v>16508.534432018834</v>
      </c>
      <c r="G22" s="175">
        <f t="shared" ref="G22:G53" si="0">F22/(1+$C$15/12)^B22</f>
        <v>16402.600967437469</v>
      </c>
    </row>
    <row r="23" spans="2:11">
      <c r="B23" s="57">
        <v>2</v>
      </c>
      <c r="C23" s="174" t="s">
        <v>71</v>
      </c>
      <c r="D23" s="175">
        <v>16508.534432018834</v>
      </c>
      <c r="E23" s="177">
        <v>0</v>
      </c>
      <c r="F23" s="175">
        <f t="shared" ref="F23:F115" si="1">D23-E23</f>
        <v>16508.534432018834</v>
      </c>
      <c r="G23" s="175">
        <f t="shared" si="0"/>
        <v>16297.347266342342</v>
      </c>
    </row>
    <row r="24" spans="2:11">
      <c r="B24" s="57">
        <f t="shared" ref="B24:B87" si="2">B23+1</f>
        <v>3</v>
      </c>
      <c r="C24" s="174" t="s">
        <v>72</v>
      </c>
      <c r="D24" s="175">
        <v>16508.534432018834</v>
      </c>
      <c r="E24" s="177">
        <v>0</v>
      </c>
      <c r="F24" s="175">
        <f t="shared" si="1"/>
        <v>16508.534432018834</v>
      </c>
      <c r="G24" s="175">
        <f t="shared" si="0"/>
        <v>16192.768966765318</v>
      </c>
    </row>
    <row r="25" spans="2:11">
      <c r="B25" s="57">
        <f t="shared" si="2"/>
        <v>4</v>
      </c>
      <c r="C25" s="174" t="s">
        <v>73</v>
      </c>
      <c r="D25" s="175">
        <v>16508.534432018834</v>
      </c>
      <c r="E25" s="177">
        <v>0</v>
      </c>
      <c r="F25" s="175">
        <f t="shared" si="1"/>
        <v>16508.534432018834</v>
      </c>
      <c r="G25" s="175">
        <f t="shared" si="0"/>
        <v>16088.861734728529</v>
      </c>
    </row>
    <row r="26" spans="2:11">
      <c r="B26" s="57">
        <f t="shared" si="2"/>
        <v>5</v>
      </c>
      <c r="C26" s="174" t="s">
        <v>74</v>
      </c>
      <c r="D26" s="175">
        <v>16508.534432018834</v>
      </c>
      <c r="E26" s="177">
        <v>0</v>
      </c>
      <c r="F26" s="175">
        <f t="shared" si="1"/>
        <v>16508.534432018834</v>
      </c>
      <c r="G26" s="175">
        <f t="shared" si="0"/>
        <v>15985.621264064779</v>
      </c>
    </row>
    <row r="27" spans="2:11">
      <c r="B27" s="57">
        <f t="shared" si="2"/>
        <v>6</v>
      </c>
      <c r="C27" s="174" t="s">
        <v>75</v>
      </c>
      <c r="D27" s="175">
        <v>16508.534432018834</v>
      </c>
      <c r="E27" s="177">
        <v>0</v>
      </c>
      <c r="F27" s="175">
        <f t="shared" si="1"/>
        <v>16508.534432018834</v>
      </c>
      <c r="G27" s="175">
        <f t="shared" si="0"/>
        <v>15883.043276239068</v>
      </c>
    </row>
    <row r="28" spans="2:11">
      <c r="B28" s="57">
        <f t="shared" si="2"/>
        <v>7</v>
      </c>
      <c r="C28" s="174" t="s">
        <v>76</v>
      </c>
      <c r="D28" s="175">
        <v>16508.534432018834</v>
      </c>
      <c r="E28" s="177">
        <v>0</v>
      </c>
      <c r="F28" s="175">
        <f t="shared" si="1"/>
        <v>16508.534432018834</v>
      </c>
      <c r="G28" s="175">
        <f t="shared" si="0"/>
        <v>15781.123520171297</v>
      </c>
    </row>
    <row r="29" spans="2:11">
      <c r="B29" s="57">
        <f t="shared" si="2"/>
        <v>8</v>
      </c>
      <c r="C29" s="174" t="s">
        <v>77</v>
      </c>
      <c r="D29" s="175">
        <v>16508.534432018834</v>
      </c>
      <c r="E29" s="177">
        <v>0</v>
      </c>
      <c r="F29" s="175">
        <f t="shared" si="1"/>
        <v>16508.534432018834</v>
      </c>
      <c r="G29" s="175">
        <f t="shared" si="0"/>
        <v>15679.857772060075</v>
      </c>
    </row>
    <row r="30" spans="2:11">
      <c r="B30" s="57">
        <f t="shared" si="2"/>
        <v>9</v>
      </c>
      <c r="C30" s="174" t="s">
        <v>78</v>
      </c>
      <c r="D30" s="175">
        <v>16508.534432018834</v>
      </c>
      <c r="E30" s="177">
        <v>0</v>
      </c>
      <c r="F30" s="175">
        <f t="shared" si="1"/>
        <v>16508.534432018834</v>
      </c>
      <c r="G30" s="175">
        <f t="shared" si="0"/>
        <v>15579.241835207695</v>
      </c>
    </row>
    <row r="31" spans="2:11">
      <c r="B31" s="57">
        <f t="shared" si="2"/>
        <v>10</v>
      </c>
      <c r="C31" s="174" t="s">
        <v>79</v>
      </c>
      <c r="D31" s="175">
        <v>16508.534432018834</v>
      </c>
      <c r="E31" s="177">
        <v>0</v>
      </c>
      <c r="F31" s="175">
        <f t="shared" si="1"/>
        <v>16508.534432018834</v>
      </c>
      <c r="G31" s="175">
        <f t="shared" si="0"/>
        <v>15479.271539846188</v>
      </c>
    </row>
    <row r="32" spans="2:11">
      <c r="B32" s="57">
        <f t="shared" si="2"/>
        <v>11</v>
      </c>
      <c r="C32" s="174" t="s">
        <v>80</v>
      </c>
      <c r="D32" s="175">
        <v>18159.387875220717</v>
      </c>
      <c r="E32" s="177">
        <v>0</v>
      </c>
      <c r="F32" s="175">
        <f t="shared" si="1"/>
        <v>18159.387875220717</v>
      </c>
      <c r="G32" s="175">
        <f t="shared" si="0"/>
        <v>16917.937017260996</v>
      </c>
    </row>
    <row r="33" spans="2:7">
      <c r="B33" s="57">
        <f t="shared" si="2"/>
        <v>12</v>
      </c>
      <c r="C33" s="174" t="s">
        <v>81</v>
      </c>
      <c r="D33" s="175">
        <v>18159.387875220717</v>
      </c>
      <c r="E33" s="177">
        <v>0</v>
      </c>
      <c r="F33" s="175">
        <f t="shared" si="1"/>
        <v>18159.387875220717</v>
      </c>
      <c r="G33" s="175">
        <f t="shared" si="0"/>
        <v>16809.376460950691</v>
      </c>
    </row>
    <row r="34" spans="2:7">
      <c r="B34" s="57">
        <f t="shared" si="2"/>
        <v>13</v>
      </c>
      <c r="C34" s="174" t="s">
        <v>82</v>
      </c>
      <c r="D34" s="175">
        <v>18159.387875220717</v>
      </c>
      <c r="E34" s="177">
        <v>0</v>
      </c>
      <c r="F34" s="175">
        <f t="shared" si="1"/>
        <v>18159.387875220717</v>
      </c>
      <c r="G34" s="175">
        <f t="shared" si="0"/>
        <v>16701.512525887669</v>
      </c>
    </row>
    <row r="35" spans="2:7">
      <c r="B35" s="57">
        <f t="shared" si="2"/>
        <v>14</v>
      </c>
      <c r="C35" s="174" t="s">
        <v>83</v>
      </c>
      <c r="D35" s="175">
        <v>18159.387875220717</v>
      </c>
      <c r="E35" s="178">
        <v>0</v>
      </c>
      <c r="F35" s="179">
        <f t="shared" si="1"/>
        <v>18159.387875220717</v>
      </c>
      <c r="G35" s="179">
        <f t="shared" si="0"/>
        <v>16594.340741929373</v>
      </c>
    </row>
    <row r="36" spans="2:7">
      <c r="B36" s="57">
        <f t="shared" si="2"/>
        <v>15</v>
      </c>
      <c r="C36" s="174" t="s">
        <v>84</v>
      </c>
      <c r="D36" s="175">
        <v>18159.387875220717</v>
      </c>
      <c r="E36" s="178">
        <v>0</v>
      </c>
      <c r="F36" s="179">
        <f t="shared" si="1"/>
        <v>18159.387875220717</v>
      </c>
      <c r="G36" s="179">
        <f t="shared" si="0"/>
        <v>16487.856667617678</v>
      </c>
    </row>
    <row r="37" spans="2:7">
      <c r="B37" s="57">
        <f t="shared" si="2"/>
        <v>16</v>
      </c>
      <c r="C37" s="174" t="s">
        <v>85</v>
      </c>
      <c r="D37" s="175">
        <v>18159.387875220717</v>
      </c>
      <c r="E37" s="178">
        <v>0</v>
      </c>
      <c r="F37" s="179">
        <f t="shared" si="1"/>
        <v>18159.387875220717</v>
      </c>
      <c r="G37" s="179">
        <f t="shared" si="0"/>
        <v>16382.055889994794</v>
      </c>
    </row>
    <row r="38" spans="2:7">
      <c r="B38" s="57">
        <f t="shared" si="2"/>
        <v>17</v>
      </c>
      <c r="C38" s="174" t="s">
        <v>86</v>
      </c>
      <c r="D38" s="175">
        <v>18159.387875220717</v>
      </c>
      <c r="E38" s="178">
        <v>0</v>
      </c>
      <c r="F38" s="179">
        <f t="shared" si="1"/>
        <v>18159.387875220717</v>
      </c>
      <c r="G38" s="179">
        <f t="shared" si="0"/>
        <v>16276.934024420414</v>
      </c>
    </row>
    <row r="39" spans="2:7">
      <c r="B39" s="57">
        <f t="shared" si="2"/>
        <v>18</v>
      </c>
      <c r="C39" s="174" t="s">
        <v>87</v>
      </c>
      <c r="D39" s="175">
        <v>18159.387875220717</v>
      </c>
      <c r="E39" s="178">
        <v>0</v>
      </c>
      <c r="F39" s="179">
        <f t="shared" si="1"/>
        <v>18159.387875220717</v>
      </c>
      <c r="G39" s="179">
        <f t="shared" si="0"/>
        <v>16172.486714389979</v>
      </c>
    </row>
    <row r="40" spans="2:7">
      <c r="B40" s="57">
        <f t="shared" si="2"/>
        <v>19</v>
      </c>
      <c r="C40" s="174" t="s">
        <v>88</v>
      </c>
      <c r="D40" s="175">
        <v>18159.387875220717</v>
      </c>
      <c r="E40" s="178">
        <v>0</v>
      </c>
      <c r="F40" s="179">
        <f t="shared" si="1"/>
        <v>18159.387875220717</v>
      </c>
      <c r="G40" s="179">
        <f t="shared" si="0"/>
        <v>16068.709631354153</v>
      </c>
    </row>
    <row r="41" spans="2:7">
      <c r="B41" s="57">
        <f t="shared" si="2"/>
        <v>20</v>
      </c>
      <c r="C41" s="174" t="s">
        <v>89</v>
      </c>
      <c r="D41" s="175">
        <v>18159.387875220717</v>
      </c>
      <c r="E41" s="178">
        <v>0</v>
      </c>
      <c r="F41" s="179">
        <f t="shared" si="1"/>
        <v>18159.387875220717</v>
      </c>
      <c r="G41" s="179">
        <f t="shared" si="0"/>
        <v>15965.59847453942</v>
      </c>
    </row>
    <row r="42" spans="2:7">
      <c r="B42" s="57">
        <f t="shared" si="2"/>
        <v>21</v>
      </c>
      <c r="C42" s="174" t="s">
        <v>90</v>
      </c>
      <c r="D42" s="175">
        <v>18159.387875220717</v>
      </c>
      <c r="E42" s="178">
        <v>0</v>
      </c>
      <c r="F42" s="179">
        <f t="shared" si="1"/>
        <v>18159.387875220717</v>
      </c>
      <c r="G42" s="179">
        <f t="shared" si="0"/>
        <v>15863.148970769864</v>
      </c>
    </row>
    <row r="43" spans="2:7">
      <c r="B43" s="57">
        <f t="shared" si="2"/>
        <v>22</v>
      </c>
      <c r="C43" s="174" t="s">
        <v>91</v>
      </c>
      <c r="D43" s="175">
        <v>18159.387875220717</v>
      </c>
      <c r="E43" s="178">
        <v>0</v>
      </c>
      <c r="F43" s="179">
        <f t="shared" si="1"/>
        <v>18159.387875220717</v>
      </c>
      <c r="G43" s="179">
        <f t="shared" si="0"/>
        <v>15761.356874290073</v>
      </c>
    </row>
    <row r="44" spans="2:7">
      <c r="B44" s="57">
        <f t="shared" si="2"/>
        <v>23</v>
      </c>
      <c r="C44" s="174" t="s">
        <v>92</v>
      </c>
      <c r="D44" s="175">
        <v>18159.387875220717</v>
      </c>
      <c r="E44" s="178">
        <v>0</v>
      </c>
      <c r="F44" s="179">
        <f t="shared" si="1"/>
        <v>18159.387875220717</v>
      </c>
      <c r="G44" s="179">
        <f t="shared" si="0"/>
        <v>15660.217966589187</v>
      </c>
    </row>
    <row r="45" spans="2:7">
      <c r="B45" s="180">
        <f t="shared" si="2"/>
        <v>24</v>
      </c>
      <c r="C45" s="181" t="s">
        <v>93</v>
      </c>
      <c r="D45" s="182">
        <v>18159.387875220717</v>
      </c>
      <c r="E45" s="183">
        <v>0</v>
      </c>
      <c r="F45" s="182">
        <f t="shared" si="1"/>
        <v>18159.387875220717</v>
      </c>
      <c r="G45" s="182">
        <f t="shared" si="0"/>
        <v>15559.728056226058</v>
      </c>
    </row>
    <row r="46" spans="2:7">
      <c r="B46" s="180">
        <f t="shared" si="2"/>
        <v>25</v>
      </c>
      <c r="C46" s="181" t="s">
        <v>94</v>
      </c>
      <c r="D46" s="182">
        <v>18159.387875220717</v>
      </c>
      <c r="E46" s="183">
        <v>0</v>
      </c>
      <c r="F46" s="182">
        <f t="shared" si="1"/>
        <v>18159.387875220717</v>
      </c>
      <c r="G46" s="182">
        <f t="shared" si="0"/>
        <v>15459.882978655578</v>
      </c>
    </row>
    <row r="47" spans="2:7">
      <c r="B47" s="180">
        <f t="shared" si="2"/>
        <v>26</v>
      </c>
      <c r="C47" s="181" t="s">
        <v>95</v>
      </c>
      <c r="D47" s="182">
        <v>18159.387875220717</v>
      </c>
      <c r="E47" s="183">
        <v>0</v>
      </c>
      <c r="F47" s="182">
        <f t="shared" si="1"/>
        <v>18159.387875220717</v>
      </c>
      <c r="G47" s="182">
        <f t="shared" si="0"/>
        <v>15360.67859605605</v>
      </c>
    </row>
    <row r="48" spans="2:7">
      <c r="B48" s="180">
        <f t="shared" si="2"/>
        <v>27</v>
      </c>
      <c r="C48" s="181" t="s">
        <v>96</v>
      </c>
      <c r="D48" s="182">
        <v>18159.387875220717</v>
      </c>
      <c r="E48" s="183">
        <v>0</v>
      </c>
      <c r="F48" s="182">
        <f t="shared" si="1"/>
        <v>18159.387875220717</v>
      </c>
      <c r="G48" s="182">
        <f t="shared" si="0"/>
        <v>15262.110797157742</v>
      </c>
    </row>
    <row r="49" spans="2:7">
      <c r="B49" s="180">
        <f t="shared" si="2"/>
        <v>28</v>
      </c>
      <c r="C49" s="181" t="s">
        <v>97</v>
      </c>
      <c r="D49" s="182">
        <v>18159.387875220717</v>
      </c>
      <c r="E49" s="183">
        <v>0</v>
      </c>
      <c r="F49" s="182">
        <f t="shared" si="1"/>
        <v>18159.387875220717</v>
      </c>
      <c r="G49" s="182">
        <f t="shared" si="0"/>
        <v>15164.175497072481</v>
      </c>
    </row>
    <row r="50" spans="2:7">
      <c r="B50" s="180">
        <f t="shared" si="2"/>
        <v>29</v>
      </c>
      <c r="C50" s="181" t="s">
        <v>98</v>
      </c>
      <c r="D50" s="182">
        <v>18159.387875220717</v>
      </c>
      <c r="E50" s="183">
        <v>0</v>
      </c>
      <c r="F50" s="182">
        <f t="shared" si="1"/>
        <v>18159.387875220717</v>
      </c>
      <c r="G50" s="182">
        <f t="shared" si="0"/>
        <v>15066.868637124388</v>
      </c>
    </row>
    <row r="51" spans="2:7">
      <c r="B51" s="180">
        <f t="shared" si="2"/>
        <v>30</v>
      </c>
      <c r="C51" s="181" t="s">
        <v>99</v>
      </c>
      <c r="D51" s="182">
        <v>18159.387875220717</v>
      </c>
      <c r="E51" s="183">
        <v>0</v>
      </c>
      <c r="F51" s="182">
        <f t="shared" si="1"/>
        <v>18159.387875220717</v>
      </c>
      <c r="G51" s="182">
        <f t="shared" si="0"/>
        <v>14970.18618468165</v>
      </c>
    </row>
    <row r="52" spans="2:7">
      <c r="B52" s="180">
        <f t="shared" si="2"/>
        <v>31</v>
      </c>
      <c r="C52" s="181" t="s">
        <v>100</v>
      </c>
      <c r="D52" s="182">
        <v>18159.387875220717</v>
      </c>
      <c r="E52" s="183">
        <v>0</v>
      </c>
      <c r="F52" s="182">
        <f t="shared" si="1"/>
        <v>18159.387875220717</v>
      </c>
      <c r="G52" s="182">
        <f t="shared" si="0"/>
        <v>14874.124132989429</v>
      </c>
    </row>
    <row r="53" spans="2:7">
      <c r="B53" s="180">
        <f t="shared" si="2"/>
        <v>32</v>
      </c>
      <c r="C53" s="181" t="s">
        <v>101</v>
      </c>
      <c r="D53" s="182">
        <v>18159.387875220717</v>
      </c>
      <c r="E53" s="183">
        <v>0</v>
      </c>
      <c r="F53" s="182">
        <f t="shared" si="1"/>
        <v>18159.387875220717</v>
      </c>
      <c r="G53" s="182">
        <f t="shared" si="0"/>
        <v>14778.67850100378</v>
      </c>
    </row>
    <row r="54" spans="2:7">
      <c r="B54" s="180">
        <f t="shared" si="2"/>
        <v>33</v>
      </c>
      <c r="C54" s="181" t="s">
        <v>102</v>
      </c>
      <c r="D54" s="182">
        <v>18159.387875220717</v>
      </c>
      <c r="E54" s="183">
        <v>0</v>
      </c>
      <c r="F54" s="182">
        <f t="shared" si="1"/>
        <v>18159.387875220717</v>
      </c>
      <c r="G54" s="182">
        <f t="shared" ref="G54:G115" si="3">F54/(1+$C$15/12)^B54</f>
        <v>14683.845333226694</v>
      </c>
    </row>
    <row r="55" spans="2:7">
      <c r="B55" s="180">
        <f t="shared" si="2"/>
        <v>34</v>
      </c>
      <c r="C55" s="181" t="s">
        <v>103</v>
      </c>
      <c r="D55" s="182">
        <v>18159.387875220717</v>
      </c>
      <c r="E55" s="183">
        <v>0</v>
      </c>
      <c r="F55" s="182">
        <f t="shared" si="1"/>
        <v>18159.387875220717</v>
      </c>
      <c r="G55" s="182">
        <f t="shared" si="3"/>
        <v>14589.620699542149</v>
      </c>
    </row>
    <row r="56" spans="2:7">
      <c r="B56" s="180">
        <f t="shared" si="2"/>
        <v>35</v>
      </c>
      <c r="C56" s="181" t="s">
        <v>104</v>
      </c>
      <c r="D56" s="182">
        <v>18159.387875220717</v>
      </c>
      <c r="E56" s="183">
        <v>0</v>
      </c>
      <c r="F56" s="182">
        <f t="shared" si="1"/>
        <v>18159.387875220717</v>
      </c>
      <c r="G56" s="182">
        <f t="shared" si="3"/>
        <v>14496.000695053268</v>
      </c>
    </row>
    <row r="57" spans="2:7">
      <c r="B57" s="57">
        <f t="shared" si="2"/>
        <v>36</v>
      </c>
      <c r="C57" s="174" t="s">
        <v>105</v>
      </c>
      <c r="D57" s="175">
        <v>18159.387875220717</v>
      </c>
      <c r="E57" s="177">
        <v>0</v>
      </c>
      <c r="F57" s="175">
        <f t="shared" si="1"/>
        <v>18159.387875220717</v>
      </c>
      <c r="G57" s="175">
        <f t="shared" si="3"/>
        <v>14402.981439920448</v>
      </c>
    </row>
    <row r="58" spans="2:7">
      <c r="B58" s="57">
        <f t="shared" si="2"/>
        <v>37</v>
      </c>
      <c r="C58" s="174" t="s">
        <v>106</v>
      </c>
      <c r="D58" s="175">
        <v>18159.387875220717</v>
      </c>
      <c r="E58" s="177">
        <v>0</v>
      </c>
      <c r="F58" s="175">
        <f t="shared" si="1"/>
        <v>18159.387875220717</v>
      </c>
      <c r="G58" s="175">
        <f t="shared" si="3"/>
        <v>14310.559079200611</v>
      </c>
    </row>
    <row r="59" spans="2:7">
      <c r="B59" s="57">
        <f t="shared" si="2"/>
        <v>38</v>
      </c>
      <c r="C59" s="174" t="s">
        <v>107</v>
      </c>
      <c r="D59" s="175">
        <v>18159.387875220717</v>
      </c>
      <c r="E59" s="177">
        <v>0</v>
      </c>
      <c r="F59" s="175">
        <f t="shared" si="1"/>
        <v>18159.387875220717</v>
      </c>
      <c r="G59" s="175">
        <f t="shared" si="3"/>
        <v>14218.72978268742</v>
      </c>
    </row>
    <row r="60" spans="2:7">
      <c r="B60" s="57">
        <f t="shared" si="2"/>
        <v>39</v>
      </c>
      <c r="C60" s="174" t="s">
        <v>108</v>
      </c>
      <c r="D60" s="175">
        <v>18159.387875220717</v>
      </c>
      <c r="E60" s="177">
        <v>0</v>
      </c>
      <c r="F60" s="175">
        <f t="shared" si="1"/>
        <v>18159.387875220717</v>
      </c>
      <c r="G60" s="175">
        <f t="shared" si="3"/>
        <v>14127.489744752564</v>
      </c>
    </row>
    <row r="61" spans="2:7">
      <c r="B61" s="57">
        <f t="shared" si="2"/>
        <v>40</v>
      </c>
      <c r="C61" s="174" t="s">
        <v>109</v>
      </c>
      <c r="D61" s="175">
        <v>18159.387875220717</v>
      </c>
      <c r="E61" s="177">
        <v>0</v>
      </c>
      <c r="F61" s="175">
        <f t="shared" si="1"/>
        <v>18159.387875220717</v>
      </c>
      <c r="G61" s="175">
        <f t="shared" si="3"/>
        <v>14036.835184188014</v>
      </c>
    </row>
    <row r="62" spans="2:7">
      <c r="B62" s="57">
        <f t="shared" si="2"/>
        <v>41</v>
      </c>
      <c r="C62" s="174" t="s">
        <v>110</v>
      </c>
      <c r="D62" s="175">
        <v>18159.387875220717</v>
      </c>
      <c r="E62" s="177">
        <v>0</v>
      </c>
      <c r="F62" s="175">
        <f t="shared" si="1"/>
        <v>18159.387875220717</v>
      </c>
      <c r="G62" s="175">
        <f t="shared" si="3"/>
        <v>13946.762344049364</v>
      </c>
    </row>
    <row r="63" spans="2:7">
      <c r="B63" s="57">
        <f t="shared" si="2"/>
        <v>42</v>
      </c>
      <c r="C63" s="174" t="s">
        <v>111</v>
      </c>
      <c r="D63" s="175">
        <v>18159.387875220717</v>
      </c>
      <c r="E63" s="177">
        <v>0</v>
      </c>
      <c r="F63" s="175">
        <f t="shared" si="1"/>
        <v>18159.387875220717</v>
      </c>
      <c r="G63" s="175">
        <f t="shared" si="3"/>
        <v>13857.267491500093</v>
      </c>
    </row>
    <row r="64" spans="2:7">
      <c r="B64" s="57">
        <f t="shared" si="2"/>
        <v>43</v>
      </c>
      <c r="C64" s="174" t="s">
        <v>112</v>
      </c>
      <c r="D64" s="175">
        <v>18159.387875220717</v>
      </c>
      <c r="E64" s="177">
        <v>0</v>
      </c>
      <c r="F64" s="175">
        <f t="shared" si="1"/>
        <v>18159.387875220717</v>
      </c>
      <c r="G64" s="175">
        <f t="shared" si="3"/>
        <v>13768.346917656894</v>
      </c>
    </row>
    <row r="65" spans="2:7">
      <c r="B65" s="57">
        <f t="shared" si="2"/>
        <v>44</v>
      </c>
      <c r="C65" s="174" t="s">
        <v>113</v>
      </c>
      <c r="D65" s="175">
        <v>18159.387875220717</v>
      </c>
      <c r="E65" s="177">
        <v>0</v>
      </c>
      <c r="F65" s="175">
        <f t="shared" si="1"/>
        <v>18159.387875220717</v>
      </c>
      <c r="G65" s="175">
        <f t="shared" si="3"/>
        <v>13679.996937435955</v>
      </c>
    </row>
    <row r="66" spans="2:7">
      <c r="B66" s="57">
        <f t="shared" si="2"/>
        <v>45</v>
      </c>
      <c r="C66" s="174" t="s">
        <v>114</v>
      </c>
      <c r="D66" s="175">
        <v>18159.387875220717</v>
      </c>
      <c r="E66" s="177">
        <v>0</v>
      </c>
      <c r="F66" s="175">
        <f t="shared" si="1"/>
        <v>18159.387875220717</v>
      </c>
      <c r="G66" s="175">
        <f t="shared" si="3"/>
        <v>13592.213889400246</v>
      </c>
    </row>
    <row r="67" spans="2:7">
      <c r="B67" s="57">
        <f t="shared" si="2"/>
        <v>46</v>
      </c>
      <c r="C67" s="174" t="s">
        <v>115</v>
      </c>
      <c r="D67" s="175">
        <v>18159.387875220717</v>
      </c>
      <c r="E67" s="177">
        <v>0</v>
      </c>
      <c r="F67" s="175">
        <f t="shared" si="1"/>
        <v>18159.387875220717</v>
      </c>
      <c r="G67" s="175">
        <f t="shared" si="3"/>
        <v>13504.994135607776</v>
      </c>
    </row>
    <row r="68" spans="2:7">
      <c r="B68" s="57">
        <f t="shared" si="2"/>
        <v>47</v>
      </c>
      <c r="C68" s="174" t="s">
        <v>116</v>
      </c>
      <c r="D68" s="175">
        <v>19975.326662742787</v>
      </c>
      <c r="E68" s="177">
        <v>0</v>
      </c>
      <c r="F68" s="175">
        <f t="shared" si="1"/>
        <v>19975.326662742787</v>
      </c>
      <c r="G68" s="175">
        <f t="shared" si="3"/>
        <v>14760.167467606927</v>
      </c>
    </row>
    <row r="69" spans="2:7">
      <c r="B69" s="57">
        <f t="shared" si="2"/>
        <v>48</v>
      </c>
      <c r="C69" s="174" t="s">
        <v>117</v>
      </c>
      <c r="D69" s="175">
        <v>19975.326662742787</v>
      </c>
      <c r="E69" s="177">
        <v>0</v>
      </c>
      <c r="F69" s="175">
        <f t="shared" si="1"/>
        <v>19975.326662742787</v>
      </c>
      <c r="G69" s="175">
        <f t="shared" si="3"/>
        <v>14665.453083111832</v>
      </c>
    </row>
    <row r="70" spans="2:7">
      <c r="B70" s="57">
        <f t="shared" si="2"/>
        <v>49</v>
      </c>
      <c r="C70" s="174" t="s">
        <v>118</v>
      </c>
      <c r="D70" s="175">
        <v>19975.326662742787</v>
      </c>
      <c r="E70" s="177">
        <v>0</v>
      </c>
      <c r="F70" s="175">
        <f t="shared" si="1"/>
        <v>19975.326662742787</v>
      </c>
      <c r="G70" s="175">
        <f t="shared" si="3"/>
        <v>14571.346470489918</v>
      </c>
    </row>
    <row r="71" spans="2:7">
      <c r="B71" s="57">
        <f t="shared" si="2"/>
        <v>50</v>
      </c>
      <c r="C71" s="174" t="s">
        <v>119</v>
      </c>
      <c r="D71" s="175">
        <v>19975.326662742787</v>
      </c>
      <c r="E71" s="177">
        <v>0</v>
      </c>
      <c r="F71" s="175">
        <f t="shared" si="1"/>
        <v>19975.326662742787</v>
      </c>
      <c r="G71" s="175">
        <f t="shared" si="3"/>
        <v>14477.843729735378</v>
      </c>
    </row>
    <row r="72" spans="2:7">
      <c r="B72" s="57">
        <f t="shared" si="2"/>
        <v>51</v>
      </c>
      <c r="C72" s="174" t="s">
        <v>120</v>
      </c>
      <c r="D72" s="175">
        <v>19975.326662742787</v>
      </c>
      <c r="E72" s="177">
        <v>0</v>
      </c>
      <c r="F72" s="175">
        <f t="shared" si="1"/>
        <v>19975.326662742787</v>
      </c>
      <c r="G72" s="175">
        <f t="shared" si="3"/>
        <v>14384.940985868314</v>
      </c>
    </row>
    <row r="73" spans="2:7">
      <c r="B73" s="57">
        <f t="shared" si="2"/>
        <v>52</v>
      </c>
      <c r="C73" s="174" t="s">
        <v>121</v>
      </c>
      <c r="D73" s="175">
        <v>19975.326662742787</v>
      </c>
      <c r="E73" s="177">
        <v>0</v>
      </c>
      <c r="F73" s="175">
        <f t="shared" si="1"/>
        <v>19975.326662742787</v>
      </c>
      <c r="G73" s="175">
        <f t="shared" si="3"/>
        <v>14292.634388774148</v>
      </c>
    </row>
    <row r="74" spans="2:7">
      <c r="B74" s="57">
        <f t="shared" si="2"/>
        <v>53</v>
      </c>
      <c r="C74" s="174" t="s">
        <v>122</v>
      </c>
      <c r="D74" s="175">
        <v>19975.326662742787</v>
      </c>
      <c r="E74" s="177">
        <v>0</v>
      </c>
      <c r="F74" s="175">
        <f t="shared" si="1"/>
        <v>19975.326662742787</v>
      </c>
      <c r="G74" s="175">
        <f t="shared" si="3"/>
        <v>14200.920113044071</v>
      </c>
    </row>
    <row r="75" spans="2:7">
      <c r="B75" s="57">
        <f t="shared" si="2"/>
        <v>54</v>
      </c>
      <c r="C75" s="174" t="s">
        <v>123</v>
      </c>
      <c r="D75" s="175">
        <v>19975.326662742787</v>
      </c>
      <c r="E75" s="177">
        <v>0</v>
      </c>
      <c r="F75" s="175">
        <f t="shared" si="1"/>
        <v>19975.326662742787</v>
      </c>
      <c r="G75" s="175">
        <f t="shared" si="3"/>
        <v>14109.794357816503</v>
      </c>
    </row>
    <row r="76" spans="2:7">
      <c r="B76" s="57">
        <f t="shared" si="2"/>
        <v>55</v>
      </c>
      <c r="C76" s="174" t="s">
        <v>124</v>
      </c>
      <c r="D76" s="175">
        <v>19975.326662742787</v>
      </c>
      <c r="E76" s="177">
        <v>0</v>
      </c>
      <c r="F76" s="175">
        <f t="shared" si="1"/>
        <v>19975.326662742787</v>
      </c>
      <c r="G76" s="175">
        <f t="shared" si="3"/>
        <v>14019.253346619589</v>
      </c>
    </row>
    <row r="77" spans="2:7">
      <c r="B77" s="57">
        <f t="shared" si="2"/>
        <v>56</v>
      </c>
      <c r="C77" s="174" t="s">
        <v>125</v>
      </c>
      <c r="D77" s="175">
        <v>19975.326662742787</v>
      </c>
      <c r="E77" s="177">
        <v>0</v>
      </c>
      <c r="F77" s="175">
        <f t="shared" si="1"/>
        <v>19975.326662742787</v>
      </c>
      <c r="G77" s="175">
        <f t="shared" si="3"/>
        <v>13929.29332721466</v>
      </c>
    </row>
    <row r="78" spans="2:7">
      <c r="B78" s="57">
        <f t="shared" si="2"/>
        <v>57</v>
      </c>
      <c r="C78" s="174" t="s">
        <v>126</v>
      </c>
      <c r="D78" s="175">
        <v>19975.326662742787</v>
      </c>
      <c r="E78" s="177">
        <v>0</v>
      </c>
      <c r="F78" s="175">
        <f t="shared" si="1"/>
        <v>19975.326662742787</v>
      </c>
      <c r="G78" s="175">
        <f t="shared" si="3"/>
        <v>13839.910571440774</v>
      </c>
    </row>
    <row r="79" spans="2:7">
      <c r="B79" s="57">
        <f t="shared" si="2"/>
        <v>58</v>
      </c>
      <c r="C79" s="174" t="s">
        <v>127</v>
      </c>
      <c r="D79" s="175">
        <v>19975.326662742787</v>
      </c>
      <c r="E79" s="177">
        <v>0</v>
      </c>
      <c r="F79" s="175">
        <f t="shared" si="1"/>
        <v>19975.326662742787</v>
      </c>
      <c r="G79" s="175">
        <f t="shared" si="3"/>
        <v>13751.101375060178</v>
      </c>
    </row>
    <row r="80" spans="2:7">
      <c r="B80" s="57">
        <f t="shared" si="2"/>
        <v>59</v>
      </c>
      <c r="C80" s="174" t="s">
        <v>128</v>
      </c>
      <c r="D80" s="175">
        <v>19975.326662742787</v>
      </c>
      <c r="E80" s="177">
        <v>0</v>
      </c>
      <c r="F80" s="175">
        <f t="shared" si="1"/>
        <v>19975.326662742787</v>
      </c>
      <c r="G80" s="175">
        <f t="shared" si="3"/>
        <v>13662.862057604816</v>
      </c>
    </row>
    <row r="81" spans="2:7">
      <c r="B81" s="57">
        <f t="shared" si="2"/>
        <v>60</v>
      </c>
      <c r="C81" s="174" t="s">
        <v>129</v>
      </c>
      <c r="D81" s="175">
        <v>19975.326662742787</v>
      </c>
      <c r="E81" s="177">
        <v>0</v>
      </c>
      <c r="F81" s="175">
        <f t="shared" si="1"/>
        <v>19975.326662742787</v>
      </c>
      <c r="G81" s="175">
        <f t="shared" si="3"/>
        <v>13575.188962223787</v>
      </c>
    </row>
    <row r="82" spans="2:7">
      <c r="B82" s="57">
        <f t="shared" si="2"/>
        <v>61</v>
      </c>
      <c r="C82" s="174" t="s">
        <v>130</v>
      </c>
      <c r="D82" s="175">
        <v>19975.326662742787</v>
      </c>
      <c r="E82" s="177">
        <v>0</v>
      </c>
      <c r="F82" s="175">
        <f t="shared" si="1"/>
        <v>19975.326662742787</v>
      </c>
      <c r="G82" s="175">
        <f t="shared" si="3"/>
        <v>13488.078455531811</v>
      </c>
    </row>
    <row r="83" spans="2:7">
      <c r="B83" s="57">
        <f t="shared" si="2"/>
        <v>62</v>
      </c>
      <c r="C83" s="174" t="s">
        <v>131</v>
      </c>
      <c r="D83" s="175">
        <v>19975.326662742787</v>
      </c>
      <c r="E83" s="177">
        <v>0</v>
      </c>
      <c r="F83" s="175">
        <f t="shared" si="1"/>
        <v>19975.326662742787</v>
      </c>
      <c r="G83" s="175">
        <f t="shared" si="3"/>
        <v>13401.526927458639</v>
      </c>
    </row>
    <row r="84" spans="2:7">
      <c r="B84" s="57">
        <f t="shared" si="2"/>
        <v>63</v>
      </c>
      <c r="C84" s="174" t="s">
        <v>132</v>
      </c>
      <c r="D84" s="175">
        <v>19975.326662742787</v>
      </c>
      <c r="E84" s="177">
        <v>0</v>
      </c>
      <c r="F84" s="175">
        <f t="shared" si="1"/>
        <v>19975.326662742787</v>
      </c>
      <c r="G84" s="175">
        <f t="shared" si="3"/>
        <v>13315.530791099458</v>
      </c>
    </row>
    <row r="85" spans="2:7">
      <c r="B85" s="57">
        <f t="shared" si="2"/>
        <v>64</v>
      </c>
      <c r="C85" s="174" t="s">
        <v>133</v>
      </c>
      <c r="D85" s="175">
        <v>19975.326662742787</v>
      </c>
      <c r="E85" s="177">
        <v>0</v>
      </c>
      <c r="F85" s="175">
        <f t="shared" si="1"/>
        <v>19975.326662742787</v>
      </c>
      <c r="G85" s="175">
        <f t="shared" si="3"/>
        <v>13230.086482566217</v>
      </c>
    </row>
    <row r="86" spans="2:7">
      <c r="B86" s="57">
        <f t="shared" si="2"/>
        <v>65</v>
      </c>
      <c r="C86" s="174" t="s">
        <v>134</v>
      </c>
      <c r="D86" s="175">
        <v>19975.326662742787</v>
      </c>
      <c r="E86" s="177">
        <v>0</v>
      </c>
      <c r="F86" s="175">
        <f t="shared" si="1"/>
        <v>19975.326662742787</v>
      </c>
      <c r="G86" s="175">
        <f t="shared" si="3"/>
        <v>13145.190460839962</v>
      </c>
    </row>
    <row r="87" spans="2:7">
      <c r="B87" s="57">
        <f t="shared" si="2"/>
        <v>66</v>
      </c>
      <c r="C87" s="174" t="s">
        <v>135</v>
      </c>
      <c r="D87" s="175">
        <v>19975.326662742787</v>
      </c>
      <c r="E87" s="177">
        <v>0</v>
      </c>
      <c r="F87" s="175">
        <f t="shared" si="1"/>
        <v>19975.326662742787</v>
      </c>
      <c r="G87" s="175">
        <f t="shared" si="3"/>
        <v>13060.839207624056</v>
      </c>
    </row>
    <row r="88" spans="2:7">
      <c r="B88" s="57">
        <f t="shared" ref="B88:B114" si="4">B87+1</f>
        <v>67</v>
      </c>
      <c r="C88" s="174" t="s">
        <v>136</v>
      </c>
      <c r="D88" s="175">
        <v>19975.326662742787</v>
      </c>
      <c r="E88" s="177">
        <v>0</v>
      </c>
      <c r="F88" s="175">
        <f t="shared" si="1"/>
        <v>19975.326662742787</v>
      </c>
      <c r="G88" s="175">
        <f t="shared" si="3"/>
        <v>12977.029227198402</v>
      </c>
    </row>
    <row r="89" spans="2:7">
      <c r="B89" s="57">
        <f t="shared" si="4"/>
        <v>68</v>
      </c>
      <c r="C89" s="174" t="s">
        <v>137</v>
      </c>
      <c r="D89" s="175">
        <v>19975.326662742787</v>
      </c>
      <c r="E89" s="177">
        <v>0</v>
      </c>
      <c r="F89" s="175">
        <f t="shared" si="1"/>
        <v>19975.326662742787</v>
      </c>
      <c r="G89" s="175">
        <f t="shared" si="3"/>
        <v>12893.757046274544</v>
      </c>
    </row>
    <row r="90" spans="2:7">
      <c r="B90" s="57">
        <f t="shared" si="4"/>
        <v>69</v>
      </c>
      <c r="C90" s="174" t="s">
        <v>138</v>
      </c>
      <c r="D90" s="175">
        <v>19975.326662742787</v>
      </c>
      <c r="E90" s="177">
        <v>0</v>
      </c>
      <c r="F90" s="175">
        <f t="shared" si="1"/>
        <v>19975.326662742787</v>
      </c>
      <c r="G90" s="175">
        <f t="shared" si="3"/>
        <v>12811.019213851754</v>
      </c>
    </row>
    <row r="91" spans="2:7">
      <c r="B91" s="57">
        <f t="shared" si="4"/>
        <v>70</v>
      </c>
      <c r="C91" s="174" t="s">
        <v>139</v>
      </c>
      <c r="D91" s="175">
        <v>19975.326662742787</v>
      </c>
      <c r="E91" s="177">
        <v>0</v>
      </c>
      <c r="F91" s="175">
        <f t="shared" si="1"/>
        <v>19975.326662742787</v>
      </c>
      <c r="G91" s="175">
        <f t="shared" si="3"/>
        <v>12728.812301073984</v>
      </c>
    </row>
    <row r="92" spans="2:7">
      <c r="B92" s="57">
        <f t="shared" si="4"/>
        <v>71</v>
      </c>
      <c r="C92" s="174" t="s">
        <v>140</v>
      </c>
      <c r="D92" s="175">
        <v>19975.326662742787</v>
      </c>
      <c r="E92" s="177">
        <v>0</v>
      </c>
      <c r="F92" s="175">
        <f t="shared" si="1"/>
        <v>19975.326662742787</v>
      </c>
      <c r="G92" s="175">
        <f t="shared" si="3"/>
        <v>12647.132901087793</v>
      </c>
    </row>
    <row r="93" spans="2:7">
      <c r="B93" s="57">
        <f t="shared" si="4"/>
        <v>72</v>
      </c>
      <c r="C93" s="174" t="s">
        <v>141</v>
      </c>
      <c r="D93" s="175">
        <v>19975.326662742787</v>
      </c>
      <c r="E93" s="177">
        <v>0</v>
      </c>
      <c r="F93" s="175">
        <f t="shared" si="1"/>
        <v>19975.326662742787</v>
      </c>
      <c r="G93" s="175">
        <f t="shared" si="3"/>
        <v>12565.977628901139</v>
      </c>
    </row>
    <row r="94" spans="2:7">
      <c r="B94" s="57">
        <f t="shared" si="4"/>
        <v>73</v>
      </c>
      <c r="C94" s="174" t="s">
        <v>142</v>
      </c>
      <c r="D94" s="175">
        <v>19975.326662742787</v>
      </c>
      <c r="E94" s="177">
        <v>0</v>
      </c>
      <c r="F94" s="175">
        <f t="shared" si="1"/>
        <v>19975.326662742787</v>
      </c>
      <c r="G94" s="175">
        <f t="shared" si="3"/>
        <v>12485.343121243113</v>
      </c>
    </row>
    <row r="95" spans="2:7">
      <c r="B95" s="57">
        <f t="shared" si="4"/>
        <v>74</v>
      </c>
      <c r="C95" s="174" t="s">
        <v>143</v>
      </c>
      <c r="D95" s="175">
        <v>19975.326662742787</v>
      </c>
      <c r="E95" s="177">
        <v>0</v>
      </c>
      <c r="F95" s="175">
        <f t="shared" si="1"/>
        <v>19975.326662742787</v>
      </c>
      <c r="G95" s="175">
        <f t="shared" si="3"/>
        <v>12405.226036424538</v>
      </c>
    </row>
    <row r="96" spans="2:7">
      <c r="B96" s="57">
        <f t="shared" si="4"/>
        <v>75</v>
      </c>
      <c r="C96" s="174" t="s">
        <v>144</v>
      </c>
      <c r="D96" s="175">
        <v>19975.326662742787</v>
      </c>
      <c r="E96" s="177">
        <v>0</v>
      </c>
      <c r="F96" s="175">
        <f t="shared" si="1"/>
        <v>19975.326662742787</v>
      </c>
      <c r="G96" s="175">
        <f t="shared" si="3"/>
        <v>12325.623054199501</v>
      </c>
    </row>
    <row r="97" spans="2:7">
      <c r="B97" s="57">
        <f t="shared" si="4"/>
        <v>76</v>
      </c>
      <c r="C97" s="174" t="s">
        <v>145</v>
      </c>
      <c r="D97" s="175">
        <v>19975.326662742787</v>
      </c>
      <c r="E97" s="177">
        <v>0</v>
      </c>
      <c r="F97" s="175">
        <f t="shared" si="1"/>
        <v>19975.326662742787</v>
      </c>
      <c r="G97" s="175">
        <f t="shared" si="3"/>
        <v>12246.530875627741</v>
      </c>
    </row>
    <row r="98" spans="2:7">
      <c r="B98" s="57">
        <f t="shared" si="4"/>
        <v>77</v>
      </c>
      <c r="C98" s="174" t="s">
        <v>146</v>
      </c>
      <c r="D98" s="175">
        <v>19975.326662742787</v>
      </c>
      <c r="E98" s="177">
        <v>0</v>
      </c>
      <c r="F98" s="175">
        <f t="shared" si="1"/>
        <v>19975.326662742787</v>
      </c>
      <c r="G98" s="175">
        <f t="shared" si="3"/>
        <v>12167.946222937933</v>
      </c>
    </row>
    <row r="99" spans="2:7">
      <c r="B99" s="57">
        <f t="shared" si="4"/>
        <v>78</v>
      </c>
      <c r="C99" s="174" t="s">
        <v>147</v>
      </c>
      <c r="D99" s="175">
        <v>19975.326662742787</v>
      </c>
      <c r="E99" s="177">
        <v>0</v>
      </c>
      <c r="F99" s="175">
        <f t="shared" si="1"/>
        <v>19975.326662742787</v>
      </c>
      <c r="G99" s="175">
        <f t="shared" si="3"/>
        <v>12089.865839391859</v>
      </c>
    </row>
    <row r="100" spans="2:7">
      <c r="B100" s="57">
        <f t="shared" si="4"/>
        <v>79</v>
      </c>
      <c r="C100" s="174" t="s">
        <v>148</v>
      </c>
      <c r="D100" s="175">
        <v>19975.326662742787</v>
      </c>
      <c r="E100" s="177">
        <v>0</v>
      </c>
      <c r="F100" s="175">
        <f t="shared" si="1"/>
        <v>19975.326662742787</v>
      </c>
      <c r="G100" s="175">
        <f t="shared" si="3"/>
        <v>12012.286489149437</v>
      </c>
    </row>
    <row r="101" spans="2:7">
      <c r="B101" s="57">
        <f t="shared" si="4"/>
        <v>80</v>
      </c>
      <c r="C101" s="174" t="s">
        <v>149</v>
      </c>
      <c r="D101" s="175">
        <v>19975.326662742787</v>
      </c>
      <c r="E101" s="177">
        <v>0</v>
      </c>
      <c r="F101" s="175">
        <f t="shared" si="1"/>
        <v>19975.326662742787</v>
      </c>
      <c r="G101" s="175">
        <f t="shared" si="3"/>
        <v>11935.204957134609</v>
      </c>
    </row>
    <row r="102" spans="2:7">
      <c r="B102" s="57">
        <f t="shared" si="4"/>
        <v>81</v>
      </c>
      <c r="C102" s="174" t="s">
        <v>150</v>
      </c>
      <c r="D102" s="175">
        <v>19975.326662742787</v>
      </c>
      <c r="E102" s="177">
        <v>0</v>
      </c>
      <c r="F102" s="175">
        <f t="shared" si="1"/>
        <v>19975.326662742787</v>
      </c>
      <c r="G102" s="175">
        <f t="shared" si="3"/>
        <v>11858.618048902117</v>
      </c>
    </row>
    <row r="103" spans="2:7">
      <c r="B103" s="57">
        <f t="shared" si="4"/>
        <v>82</v>
      </c>
      <c r="C103" s="174" t="s">
        <v>151</v>
      </c>
      <c r="D103" s="175">
        <v>19975.326662742787</v>
      </c>
      <c r="E103" s="177">
        <v>0</v>
      </c>
      <c r="F103" s="175">
        <f t="shared" si="1"/>
        <v>19975.326662742787</v>
      </c>
      <c r="G103" s="175">
        <f t="shared" si="3"/>
        <v>11782.522590505107</v>
      </c>
    </row>
    <row r="104" spans="2:7">
      <c r="B104" s="57">
        <f t="shared" si="4"/>
        <v>83</v>
      </c>
      <c r="C104" s="174" t="s">
        <v>152</v>
      </c>
      <c r="D104" s="175">
        <v>21972.85462036492</v>
      </c>
      <c r="E104" s="177">
        <v>0</v>
      </c>
      <c r="F104" s="175">
        <f t="shared" si="1"/>
        <v>21972.85462036492</v>
      </c>
      <c r="G104" s="175">
        <f t="shared" si="3"/>
        <v>12877.604211605911</v>
      </c>
    </row>
    <row r="105" spans="2:7">
      <c r="B105" s="57">
        <f t="shared" si="4"/>
        <v>84</v>
      </c>
      <c r="C105" s="174" t="s">
        <v>153</v>
      </c>
      <c r="D105" s="175">
        <v>21972.85462036492</v>
      </c>
      <c r="E105" s="177">
        <v>0</v>
      </c>
      <c r="F105" s="175">
        <f t="shared" si="1"/>
        <v>21972.85462036492</v>
      </c>
      <c r="G105" s="175">
        <f t="shared" si="3"/>
        <v>12794.970030161121</v>
      </c>
    </row>
    <row r="106" spans="2:7">
      <c r="B106" s="57">
        <f t="shared" si="4"/>
        <v>85</v>
      </c>
      <c r="C106" s="174" t="s">
        <v>154</v>
      </c>
      <c r="D106" s="175">
        <v>21972.85462036492</v>
      </c>
      <c r="E106" s="177">
        <v>0</v>
      </c>
      <c r="F106" s="175">
        <f t="shared" si="1"/>
        <v>21972.85462036492</v>
      </c>
      <c r="G106" s="175">
        <f t="shared" si="3"/>
        <v>12712.866103244334</v>
      </c>
    </row>
    <row r="107" spans="2:7">
      <c r="B107" s="57">
        <f t="shared" si="4"/>
        <v>86</v>
      </c>
      <c r="C107" s="174" t="s">
        <v>155</v>
      </c>
      <c r="D107" s="175">
        <v>21972.85462036492</v>
      </c>
      <c r="E107" s="177">
        <v>0</v>
      </c>
      <c r="F107" s="175">
        <f t="shared" si="1"/>
        <v>21972.85462036492</v>
      </c>
      <c r="G107" s="175">
        <f t="shared" si="3"/>
        <v>12631.289028270088</v>
      </c>
    </row>
    <row r="108" spans="2:7">
      <c r="B108" s="57">
        <f t="shared" si="4"/>
        <v>87</v>
      </c>
      <c r="C108" s="174" t="s">
        <v>156</v>
      </c>
      <c r="D108" s="175">
        <v>21972.85462036492</v>
      </c>
      <c r="E108" s="177">
        <v>0</v>
      </c>
      <c r="F108" s="175">
        <f t="shared" si="1"/>
        <v>21972.85462036492</v>
      </c>
      <c r="G108" s="175">
        <f t="shared" si="3"/>
        <v>12550.235424486944</v>
      </c>
    </row>
    <row r="109" spans="2:7">
      <c r="B109" s="57">
        <f t="shared" si="4"/>
        <v>88</v>
      </c>
      <c r="C109" s="174" t="s">
        <v>157</v>
      </c>
      <c r="D109" s="175">
        <v>21972.85462036492</v>
      </c>
      <c r="E109" s="177">
        <v>0</v>
      </c>
      <c r="F109" s="175">
        <f t="shared" si="1"/>
        <v>21972.85462036492</v>
      </c>
      <c r="G109" s="175">
        <f t="shared" si="3"/>
        <v>12469.70193283737</v>
      </c>
    </row>
    <row r="110" spans="2:7">
      <c r="B110" s="57">
        <f t="shared" si="4"/>
        <v>89</v>
      </c>
      <c r="C110" s="174" t="s">
        <v>158</v>
      </c>
      <c r="D110" s="175">
        <v>21972.85462036492</v>
      </c>
      <c r="E110" s="177">
        <v>0</v>
      </c>
      <c r="F110" s="175">
        <f t="shared" si="1"/>
        <v>21972.85462036492</v>
      </c>
      <c r="G110" s="175">
        <f t="shared" si="3"/>
        <v>12389.685215818543</v>
      </c>
    </row>
    <row r="111" spans="2:7">
      <c r="B111" s="57">
        <f t="shared" si="4"/>
        <v>90</v>
      </c>
      <c r="C111" s="174" t="s">
        <v>159</v>
      </c>
      <c r="D111" s="175">
        <v>21972.85462036492</v>
      </c>
      <c r="E111" s="177">
        <v>0</v>
      </c>
      <c r="F111" s="175">
        <f t="shared" si="1"/>
        <v>21972.85462036492</v>
      </c>
      <c r="G111" s="175">
        <f t="shared" si="3"/>
        <v>12310.181957344032</v>
      </c>
    </row>
    <row r="112" spans="2:7">
      <c r="B112" s="57">
        <f t="shared" si="4"/>
        <v>91</v>
      </c>
      <c r="C112" s="174" t="s">
        <v>160</v>
      </c>
      <c r="D112" s="175">
        <v>21972.85462036492</v>
      </c>
      <c r="E112" s="177">
        <v>0</v>
      </c>
      <c r="F112" s="175">
        <f t="shared" si="1"/>
        <v>21972.85462036492</v>
      </c>
      <c r="G112" s="175">
        <f t="shared" si="3"/>
        <v>12231.188862606366</v>
      </c>
    </row>
    <row r="113" spans="2:12">
      <c r="B113" s="57">
        <f t="shared" si="4"/>
        <v>92</v>
      </c>
      <c r="C113" s="174" t="s">
        <v>161</v>
      </c>
      <c r="D113" s="175">
        <v>21972.85462036492</v>
      </c>
      <c r="E113" s="177">
        <v>0</v>
      </c>
      <c r="F113" s="175">
        <f t="shared" si="1"/>
        <v>21972.85462036492</v>
      </c>
      <c r="G113" s="175">
        <f t="shared" si="3"/>
        <v>12152.702657940501</v>
      </c>
    </row>
    <row r="114" spans="2:12">
      <c r="B114" s="57">
        <f t="shared" si="4"/>
        <v>93</v>
      </c>
      <c r="C114" s="174" t="s">
        <v>162</v>
      </c>
      <c r="D114" s="175">
        <v>21972.85462036492</v>
      </c>
      <c r="E114" s="177">
        <v>0</v>
      </c>
      <c r="F114" s="175">
        <f t="shared" si="1"/>
        <v>21972.85462036492</v>
      </c>
      <c r="G114" s="175">
        <f t="shared" si="3"/>
        <v>12074.720090688141</v>
      </c>
    </row>
    <row r="115" spans="2:12">
      <c r="B115" s="57">
        <v>94</v>
      </c>
      <c r="C115" s="174" t="s">
        <v>163</v>
      </c>
      <c r="D115" s="175">
        <v>21972.85462036492</v>
      </c>
      <c r="E115" s="177">
        <v>0</v>
      </c>
      <c r="F115" s="175">
        <f t="shared" si="1"/>
        <v>21972.85462036492</v>
      </c>
      <c r="G115" s="175">
        <f t="shared" si="3"/>
        <v>11997.237929062941</v>
      </c>
    </row>
    <row r="116" spans="2:12" ht="13.5" thickBot="1">
      <c r="D116" s="184">
        <f>SUM(D21:D115)</f>
        <v>1818117.8575632728</v>
      </c>
      <c r="E116" s="184">
        <f>SUM(E21:E115)</f>
        <v>0</v>
      </c>
      <c r="F116" s="184">
        <f>SUM(F21:F115)</f>
        <v>1818117.8575632728</v>
      </c>
      <c r="G116" s="184">
        <f>SUM(G21:G115)</f>
        <v>1346259.1231497652</v>
      </c>
      <c r="H116" s="176"/>
      <c r="L116" s="160"/>
    </row>
    <row r="117" spans="2:12" ht="13.5" thickTop="1">
      <c r="D117" s="185"/>
      <c r="E117" s="185"/>
      <c r="F117" s="185"/>
      <c r="G117" s="185"/>
    </row>
    <row r="118" spans="2:12" ht="13">
      <c r="D118" s="185"/>
      <c r="E118" s="185"/>
      <c r="F118" s="185"/>
      <c r="G118" s="185"/>
    </row>
    <row r="119" spans="2:12">
      <c r="B119" s="223" t="s">
        <v>164</v>
      </c>
      <c r="C119" s="223"/>
      <c r="D119" s="223"/>
      <c r="E119" s="186"/>
      <c r="F119" s="186"/>
      <c r="G119" s="187">
        <v>1612140.8681861274</v>
      </c>
    </row>
    <row r="120" spans="2:12">
      <c r="B120" s="186" t="s">
        <v>165</v>
      </c>
      <c r="G120" s="160">
        <f>G116</f>
        <v>1346259.1231497652</v>
      </c>
    </row>
    <row r="121" spans="2:12" ht="13.5" thickBot="1">
      <c r="B121" s="188" t="s">
        <v>166</v>
      </c>
      <c r="G121" s="184">
        <f>G119-G120</f>
        <v>265881.7450363622</v>
      </c>
    </row>
    <row r="122" spans="2:12" ht="13" thickTop="1"/>
    <row r="124" spans="2:12" ht="13">
      <c r="B124" s="226" t="s">
        <v>167</v>
      </c>
      <c r="C124" s="227"/>
      <c r="D124" s="227"/>
      <c r="E124" s="227"/>
      <c r="F124" s="227"/>
      <c r="G124" s="228"/>
    </row>
    <row r="125" spans="2:12" ht="39">
      <c r="B125" s="171" t="s">
        <v>60</v>
      </c>
      <c r="C125" s="171" t="s">
        <v>61</v>
      </c>
      <c r="D125" s="172" t="s">
        <v>62</v>
      </c>
      <c r="E125" s="172" t="s">
        <v>63</v>
      </c>
      <c r="F125" s="172" t="s">
        <v>64</v>
      </c>
      <c r="G125" s="172" t="s">
        <v>65</v>
      </c>
      <c r="I125" s="173" t="s">
        <v>66</v>
      </c>
      <c r="J125" s="173" t="s">
        <v>3</v>
      </c>
      <c r="K125" s="173" t="s">
        <v>67</v>
      </c>
    </row>
    <row r="126" spans="2:12">
      <c r="B126" s="57">
        <v>0</v>
      </c>
      <c r="C126" s="174" t="s">
        <v>68</v>
      </c>
      <c r="D126" s="175">
        <f>D21*84.95</f>
        <v>1402400</v>
      </c>
      <c r="E126" s="175">
        <v>0</v>
      </c>
      <c r="F126" s="175">
        <f>D126-E126</f>
        <v>1402400</v>
      </c>
      <c r="G126" s="175">
        <f>D126/(1+$C$15/12)^B126</f>
        <v>1402400</v>
      </c>
      <c r="I126" s="155" t="s">
        <v>69</v>
      </c>
      <c r="K126" s="176" t="e">
        <f>#REF!</f>
        <v>#REF!</v>
      </c>
    </row>
    <row r="127" spans="2:12">
      <c r="B127" s="57">
        <v>1</v>
      </c>
      <c r="C127" s="174" t="s">
        <v>70</v>
      </c>
      <c r="D127" s="175">
        <f t="shared" ref="D127:D190" si="5">D22*84.95</f>
        <v>1402400</v>
      </c>
      <c r="E127" s="177">
        <v>0</v>
      </c>
      <c r="F127" s="175">
        <f>D127-E127</f>
        <v>1402400</v>
      </c>
      <c r="G127" s="175">
        <f t="shared" ref="G127:G190" si="6">F127/(1+$C$15/12)^B127</f>
        <v>1393400.9521838131</v>
      </c>
    </row>
    <row r="128" spans="2:12">
      <c r="B128" s="57">
        <v>2</v>
      </c>
      <c r="C128" s="174" t="s">
        <v>71</v>
      </c>
      <c r="D128" s="175">
        <f t="shared" si="5"/>
        <v>1402400</v>
      </c>
      <c r="E128" s="177">
        <v>0</v>
      </c>
      <c r="F128" s="175">
        <f t="shared" ref="F128:F220" si="7">D128-E128</f>
        <v>1402400</v>
      </c>
      <c r="G128" s="175">
        <f t="shared" si="6"/>
        <v>1384459.650275782</v>
      </c>
    </row>
    <row r="129" spans="2:7">
      <c r="B129" s="57">
        <f t="shared" ref="B129:B192" si="8">B128+1</f>
        <v>3</v>
      </c>
      <c r="C129" s="174" t="s">
        <v>72</v>
      </c>
      <c r="D129" s="175">
        <f t="shared" si="5"/>
        <v>1402400</v>
      </c>
      <c r="E129" s="177">
        <v>0</v>
      </c>
      <c r="F129" s="175">
        <f t="shared" si="7"/>
        <v>1402400</v>
      </c>
      <c r="G129" s="175">
        <f t="shared" si="6"/>
        <v>1375575.7237267138</v>
      </c>
    </row>
    <row r="130" spans="2:7">
      <c r="B130" s="57">
        <f t="shared" si="8"/>
        <v>4</v>
      </c>
      <c r="C130" s="174" t="s">
        <v>73</v>
      </c>
      <c r="D130" s="175">
        <f t="shared" si="5"/>
        <v>1402400</v>
      </c>
      <c r="E130" s="177">
        <v>0</v>
      </c>
      <c r="F130" s="175">
        <f t="shared" si="7"/>
        <v>1402400</v>
      </c>
      <c r="G130" s="175">
        <f t="shared" si="6"/>
        <v>1366748.8043651886</v>
      </c>
    </row>
    <row r="131" spans="2:7">
      <c r="B131" s="57">
        <f t="shared" si="8"/>
        <v>5</v>
      </c>
      <c r="C131" s="174" t="s">
        <v>74</v>
      </c>
      <c r="D131" s="175">
        <f t="shared" si="5"/>
        <v>1402400</v>
      </c>
      <c r="E131" s="177">
        <v>0</v>
      </c>
      <c r="F131" s="175">
        <f t="shared" si="7"/>
        <v>1402400</v>
      </c>
      <c r="G131" s="175">
        <f t="shared" si="6"/>
        <v>1357978.5263823031</v>
      </c>
    </row>
    <row r="132" spans="2:7">
      <c r="B132" s="57">
        <f t="shared" si="8"/>
        <v>6</v>
      </c>
      <c r="C132" s="174" t="s">
        <v>75</v>
      </c>
      <c r="D132" s="175">
        <f t="shared" si="5"/>
        <v>1402400</v>
      </c>
      <c r="E132" s="177">
        <v>0</v>
      </c>
      <c r="F132" s="175">
        <f t="shared" si="7"/>
        <v>1402400</v>
      </c>
      <c r="G132" s="175">
        <f t="shared" si="6"/>
        <v>1349264.5263165089</v>
      </c>
    </row>
    <row r="133" spans="2:7">
      <c r="B133" s="57">
        <f t="shared" si="8"/>
        <v>7</v>
      </c>
      <c r="C133" s="174" t="s">
        <v>76</v>
      </c>
      <c r="D133" s="175">
        <f t="shared" si="5"/>
        <v>1402400</v>
      </c>
      <c r="E133" s="177">
        <v>0</v>
      </c>
      <c r="F133" s="175">
        <f t="shared" si="7"/>
        <v>1402400</v>
      </c>
      <c r="G133" s="175">
        <f t="shared" si="6"/>
        <v>1340606.4430385516</v>
      </c>
    </row>
    <row r="134" spans="2:7">
      <c r="B134" s="57">
        <f t="shared" si="8"/>
        <v>8</v>
      </c>
      <c r="C134" s="174" t="s">
        <v>77</v>
      </c>
      <c r="D134" s="175">
        <f t="shared" si="5"/>
        <v>1402400</v>
      </c>
      <c r="E134" s="177">
        <v>0</v>
      </c>
      <c r="F134" s="175">
        <f t="shared" si="7"/>
        <v>1402400</v>
      </c>
      <c r="G134" s="175">
        <f t="shared" si="6"/>
        <v>1332003.9177365033</v>
      </c>
    </row>
    <row r="135" spans="2:7">
      <c r="B135" s="57">
        <f t="shared" si="8"/>
        <v>9</v>
      </c>
      <c r="C135" s="174" t="s">
        <v>78</v>
      </c>
      <c r="D135" s="175">
        <f t="shared" si="5"/>
        <v>1402400</v>
      </c>
      <c r="E135" s="177">
        <v>0</v>
      </c>
      <c r="F135" s="175">
        <f t="shared" si="7"/>
        <v>1402400</v>
      </c>
      <c r="G135" s="175">
        <f t="shared" si="6"/>
        <v>1323456.5939008936</v>
      </c>
    </row>
    <row r="136" spans="2:7">
      <c r="B136" s="57">
        <f t="shared" si="8"/>
        <v>10</v>
      </c>
      <c r="C136" s="174" t="s">
        <v>79</v>
      </c>
      <c r="D136" s="175">
        <f t="shared" si="5"/>
        <v>1402400</v>
      </c>
      <c r="E136" s="177">
        <v>0</v>
      </c>
      <c r="F136" s="175">
        <f t="shared" si="7"/>
        <v>1402400</v>
      </c>
      <c r="G136" s="175">
        <f t="shared" si="6"/>
        <v>1314964.1173099338</v>
      </c>
    </row>
    <row r="137" spans="2:7">
      <c r="B137" s="57">
        <f t="shared" si="8"/>
        <v>11</v>
      </c>
      <c r="C137" s="174" t="s">
        <v>80</v>
      </c>
      <c r="D137" s="175">
        <f t="shared" si="5"/>
        <v>1542640</v>
      </c>
      <c r="E137" s="177">
        <v>0</v>
      </c>
      <c r="F137" s="175">
        <f t="shared" si="7"/>
        <v>1542640</v>
      </c>
      <c r="G137" s="175">
        <f t="shared" si="6"/>
        <v>1437178.7496163219</v>
      </c>
    </row>
    <row r="138" spans="2:7">
      <c r="B138" s="57">
        <f t="shared" si="8"/>
        <v>12</v>
      </c>
      <c r="C138" s="174" t="s">
        <v>81</v>
      </c>
      <c r="D138" s="175">
        <f t="shared" si="5"/>
        <v>1542640</v>
      </c>
      <c r="E138" s="177">
        <v>0</v>
      </c>
      <c r="F138" s="175">
        <f t="shared" si="7"/>
        <v>1542640</v>
      </c>
      <c r="G138" s="175">
        <f t="shared" si="6"/>
        <v>1427956.5303577613</v>
      </c>
    </row>
    <row r="139" spans="2:7">
      <c r="B139" s="57">
        <f t="shared" si="8"/>
        <v>13</v>
      </c>
      <c r="C139" s="174" t="s">
        <v>82</v>
      </c>
      <c r="D139" s="175">
        <f t="shared" si="5"/>
        <v>1542640</v>
      </c>
      <c r="E139" s="177">
        <v>0</v>
      </c>
      <c r="F139" s="175">
        <f t="shared" si="7"/>
        <v>1542640</v>
      </c>
      <c r="G139" s="175">
        <f t="shared" si="6"/>
        <v>1418793.4890741576</v>
      </c>
    </row>
    <row r="140" spans="2:7">
      <c r="B140" s="57">
        <f t="shared" si="8"/>
        <v>14</v>
      </c>
      <c r="C140" s="174" t="s">
        <v>83</v>
      </c>
      <c r="D140" s="175">
        <f t="shared" si="5"/>
        <v>1542640</v>
      </c>
      <c r="E140" s="178">
        <v>0</v>
      </c>
      <c r="F140" s="179">
        <f t="shared" si="7"/>
        <v>1542640</v>
      </c>
      <c r="G140" s="179">
        <f t="shared" si="6"/>
        <v>1409689.2460269001</v>
      </c>
    </row>
    <row r="141" spans="2:7">
      <c r="B141" s="57">
        <f t="shared" si="8"/>
        <v>15</v>
      </c>
      <c r="C141" s="174" t="s">
        <v>84</v>
      </c>
      <c r="D141" s="175">
        <f t="shared" si="5"/>
        <v>1542640</v>
      </c>
      <c r="E141" s="178">
        <v>0</v>
      </c>
      <c r="F141" s="179">
        <f t="shared" si="7"/>
        <v>1542640</v>
      </c>
      <c r="G141" s="179">
        <f t="shared" si="6"/>
        <v>1400643.4239141217</v>
      </c>
    </row>
    <row r="142" spans="2:7">
      <c r="B142" s="57">
        <f t="shared" si="8"/>
        <v>16</v>
      </c>
      <c r="C142" s="174" t="s">
        <v>85</v>
      </c>
      <c r="D142" s="175">
        <f t="shared" si="5"/>
        <v>1542640</v>
      </c>
      <c r="E142" s="178">
        <v>0</v>
      </c>
      <c r="F142" s="179">
        <f t="shared" si="7"/>
        <v>1542640</v>
      </c>
      <c r="G142" s="179">
        <f t="shared" si="6"/>
        <v>1391655.6478550578</v>
      </c>
    </row>
    <row r="143" spans="2:7">
      <c r="B143" s="57">
        <f t="shared" si="8"/>
        <v>17</v>
      </c>
      <c r="C143" s="174" t="s">
        <v>86</v>
      </c>
      <c r="D143" s="175">
        <f t="shared" si="5"/>
        <v>1542640</v>
      </c>
      <c r="E143" s="178">
        <v>0</v>
      </c>
      <c r="F143" s="179">
        <f t="shared" si="7"/>
        <v>1542640</v>
      </c>
      <c r="G143" s="179">
        <f t="shared" si="6"/>
        <v>1382725.5453745143</v>
      </c>
    </row>
    <row r="144" spans="2:7">
      <c r="B144" s="57">
        <f t="shared" si="8"/>
        <v>18</v>
      </c>
      <c r="C144" s="174" t="s">
        <v>87</v>
      </c>
      <c r="D144" s="175">
        <f t="shared" si="5"/>
        <v>1542640</v>
      </c>
      <c r="E144" s="178">
        <v>0</v>
      </c>
      <c r="F144" s="179">
        <f t="shared" si="7"/>
        <v>1542640</v>
      </c>
      <c r="G144" s="179">
        <f t="shared" si="6"/>
        <v>1373852.7463874288</v>
      </c>
    </row>
    <row r="145" spans="2:7">
      <c r="B145" s="57">
        <f t="shared" si="8"/>
        <v>19</v>
      </c>
      <c r="C145" s="174" t="s">
        <v>88</v>
      </c>
      <c r="D145" s="175">
        <f t="shared" si="5"/>
        <v>1542640</v>
      </c>
      <c r="E145" s="178">
        <v>0</v>
      </c>
      <c r="F145" s="179">
        <f t="shared" si="7"/>
        <v>1542640</v>
      </c>
      <c r="G145" s="179">
        <f t="shared" si="6"/>
        <v>1365036.8831835354</v>
      </c>
    </row>
    <row r="146" spans="2:7">
      <c r="B146" s="57">
        <f t="shared" si="8"/>
        <v>20</v>
      </c>
      <c r="C146" s="174" t="s">
        <v>89</v>
      </c>
      <c r="D146" s="175">
        <f t="shared" si="5"/>
        <v>1542640</v>
      </c>
      <c r="E146" s="178">
        <v>0</v>
      </c>
      <c r="F146" s="179">
        <f t="shared" si="7"/>
        <v>1542640</v>
      </c>
      <c r="G146" s="179">
        <f t="shared" si="6"/>
        <v>1356277.5904121238</v>
      </c>
    </row>
    <row r="147" spans="2:7">
      <c r="B147" s="57">
        <f t="shared" si="8"/>
        <v>21</v>
      </c>
      <c r="C147" s="174" t="s">
        <v>90</v>
      </c>
      <c r="D147" s="175">
        <f t="shared" si="5"/>
        <v>1542640</v>
      </c>
      <c r="E147" s="178">
        <v>0</v>
      </c>
      <c r="F147" s="179">
        <f t="shared" si="7"/>
        <v>1542640</v>
      </c>
      <c r="G147" s="179">
        <f t="shared" si="6"/>
        <v>1347574.5050669</v>
      </c>
    </row>
    <row r="148" spans="2:7">
      <c r="B148" s="57">
        <f t="shared" si="8"/>
        <v>22</v>
      </c>
      <c r="C148" s="174" t="s">
        <v>91</v>
      </c>
      <c r="D148" s="175">
        <f t="shared" si="5"/>
        <v>1542640</v>
      </c>
      <c r="E148" s="178">
        <v>0</v>
      </c>
      <c r="F148" s="179">
        <f t="shared" si="7"/>
        <v>1542640</v>
      </c>
      <c r="G148" s="179">
        <f t="shared" si="6"/>
        <v>1338927.2664709417</v>
      </c>
    </row>
    <row r="149" spans="2:7">
      <c r="B149" s="57">
        <f t="shared" si="8"/>
        <v>23</v>
      </c>
      <c r="C149" s="174" t="s">
        <v>92</v>
      </c>
      <c r="D149" s="175">
        <f t="shared" si="5"/>
        <v>1542640</v>
      </c>
      <c r="E149" s="178">
        <v>0</v>
      </c>
      <c r="F149" s="179">
        <f t="shared" si="7"/>
        <v>1542640</v>
      </c>
      <c r="G149" s="179">
        <f t="shared" si="6"/>
        <v>1330335.5162617515</v>
      </c>
    </row>
    <row r="150" spans="2:7">
      <c r="B150" s="180">
        <f t="shared" si="8"/>
        <v>24</v>
      </c>
      <c r="C150" s="181" t="s">
        <v>93</v>
      </c>
      <c r="D150" s="182">
        <f t="shared" si="5"/>
        <v>1542640</v>
      </c>
      <c r="E150" s="183">
        <v>0</v>
      </c>
      <c r="F150" s="182">
        <f t="shared" si="7"/>
        <v>1542640</v>
      </c>
      <c r="G150" s="182">
        <f t="shared" si="6"/>
        <v>1321798.8983764038</v>
      </c>
    </row>
    <row r="151" spans="2:7">
      <c r="B151" s="180">
        <f t="shared" si="8"/>
        <v>25</v>
      </c>
      <c r="C151" s="181" t="s">
        <v>94</v>
      </c>
      <c r="D151" s="182">
        <f t="shared" si="5"/>
        <v>1542640</v>
      </c>
      <c r="E151" s="183">
        <v>0</v>
      </c>
      <c r="F151" s="182">
        <f t="shared" si="7"/>
        <v>1542640</v>
      </c>
      <c r="G151" s="182">
        <f t="shared" si="6"/>
        <v>1313317.0590367913</v>
      </c>
    </row>
    <row r="152" spans="2:7">
      <c r="B152" s="180">
        <f t="shared" si="8"/>
        <v>26</v>
      </c>
      <c r="C152" s="181" t="s">
        <v>95</v>
      </c>
      <c r="D152" s="182">
        <f t="shared" si="5"/>
        <v>1542640</v>
      </c>
      <c r="E152" s="183">
        <v>0</v>
      </c>
      <c r="F152" s="182">
        <f t="shared" si="7"/>
        <v>1542640</v>
      </c>
      <c r="G152" s="182">
        <f t="shared" si="6"/>
        <v>1304889.6467349615</v>
      </c>
    </row>
    <row r="153" spans="2:7">
      <c r="B153" s="180">
        <f t="shared" si="8"/>
        <v>27</v>
      </c>
      <c r="C153" s="181" t="s">
        <v>96</v>
      </c>
      <c r="D153" s="182">
        <f t="shared" si="5"/>
        <v>1542640</v>
      </c>
      <c r="E153" s="183">
        <v>0</v>
      </c>
      <c r="F153" s="182">
        <f t="shared" si="7"/>
        <v>1542640</v>
      </c>
      <c r="G153" s="182">
        <f t="shared" si="6"/>
        <v>1296516.3122185504</v>
      </c>
    </row>
    <row r="154" spans="2:7">
      <c r="B154" s="180">
        <f t="shared" si="8"/>
        <v>28</v>
      </c>
      <c r="C154" s="181" t="s">
        <v>97</v>
      </c>
      <c r="D154" s="182">
        <f t="shared" si="5"/>
        <v>1542640</v>
      </c>
      <c r="E154" s="183">
        <v>0</v>
      </c>
      <c r="F154" s="182">
        <f t="shared" si="7"/>
        <v>1542640</v>
      </c>
      <c r="G154" s="182">
        <f t="shared" si="6"/>
        <v>1288196.7084763073</v>
      </c>
    </row>
    <row r="155" spans="2:7">
      <c r="B155" s="180">
        <f t="shared" si="8"/>
        <v>29</v>
      </c>
      <c r="C155" s="181" t="s">
        <v>98</v>
      </c>
      <c r="D155" s="182">
        <f t="shared" si="5"/>
        <v>1542640</v>
      </c>
      <c r="E155" s="183">
        <v>0</v>
      </c>
      <c r="F155" s="182">
        <f t="shared" si="7"/>
        <v>1542640</v>
      </c>
      <c r="G155" s="182">
        <f t="shared" si="6"/>
        <v>1279930.4907237168</v>
      </c>
    </row>
    <row r="156" spans="2:7">
      <c r="B156" s="180">
        <f t="shared" si="8"/>
        <v>30</v>
      </c>
      <c r="C156" s="181" t="s">
        <v>99</v>
      </c>
      <c r="D156" s="182">
        <f t="shared" si="5"/>
        <v>1542640</v>
      </c>
      <c r="E156" s="183">
        <v>0</v>
      </c>
      <c r="F156" s="182">
        <f t="shared" si="7"/>
        <v>1542640</v>
      </c>
      <c r="G156" s="182">
        <f t="shared" si="6"/>
        <v>1271717.3163887062</v>
      </c>
    </row>
    <row r="157" spans="2:7">
      <c r="B157" s="180">
        <f t="shared" si="8"/>
        <v>31</v>
      </c>
      <c r="C157" s="181" t="s">
        <v>100</v>
      </c>
      <c r="D157" s="182">
        <f t="shared" si="5"/>
        <v>1542640</v>
      </c>
      <c r="E157" s="183">
        <v>0</v>
      </c>
      <c r="F157" s="182">
        <f t="shared" si="7"/>
        <v>1542640</v>
      </c>
      <c r="G157" s="182">
        <f t="shared" si="6"/>
        <v>1263556.8450974522</v>
      </c>
    </row>
    <row r="158" spans="2:7">
      <c r="B158" s="180">
        <f t="shared" si="8"/>
        <v>32</v>
      </c>
      <c r="C158" s="181" t="s">
        <v>101</v>
      </c>
      <c r="D158" s="182">
        <f t="shared" si="5"/>
        <v>1542640</v>
      </c>
      <c r="E158" s="183">
        <v>0</v>
      </c>
      <c r="F158" s="182">
        <f t="shared" si="7"/>
        <v>1542640</v>
      </c>
      <c r="G158" s="182">
        <f t="shared" si="6"/>
        <v>1255448.7386602713</v>
      </c>
    </row>
    <row r="159" spans="2:7">
      <c r="B159" s="180">
        <f t="shared" si="8"/>
        <v>33</v>
      </c>
      <c r="C159" s="181" t="s">
        <v>102</v>
      </c>
      <c r="D159" s="182">
        <f t="shared" si="5"/>
        <v>1542640</v>
      </c>
      <c r="E159" s="183">
        <v>0</v>
      </c>
      <c r="F159" s="182">
        <f t="shared" si="7"/>
        <v>1542640</v>
      </c>
      <c r="G159" s="182">
        <f t="shared" si="6"/>
        <v>1247392.6610576077</v>
      </c>
    </row>
    <row r="160" spans="2:7">
      <c r="B160" s="180">
        <f t="shared" si="8"/>
        <v>34</v>
      </c>
      <c r="C160" s="181" t="s">
        <v>103</v>
      </c>
      <c r="D160" s="182">
        <f t="shared" si="5"/>
        <v>1542640</v>
      </c>
      <c r="E160" s="183">
        <v>0</v>
      </c>
      <c r="F160" s="182">
        <f t="shared" si="7"/>
        <v>1542640</v>
      </c>
      <c r="G160" s="182">
        <f t="shared" si="6"/>
        <v>1239388.2784261056</v>
      </c>
    </row>
    <row r="161" spans="2:7">
      <c r="B161" s="180">
        <f t="shared" si="8"/>
        <v>35</v>
      </c>
      <c r="C161" s="181" t="s">
        <v>104</v>
      </c>
      <c r="D161" s="182">
        <f t="shared" si="5"/>
        <v>1542640</v>
      </c>
      <c r="E161" s="183">
        <v>0</v>
      </c>
      <c r="F161" s="182">
        <f t="shared" si="7"/>
        <v>1542640</v>
      </c>
      <c r="G161" s="182">
        <f t="shared" si="6"/>
        <v>1231435.2590447753</v>
      </c>
    </row>
    <row r="162" spans="2:7">
      <c r="B162" s="57">
        <f t="shared" si="8"/>
        <v>36</v>
      </c>
      <c r="C162" s="174" t="s">
        <v>105</v>
      </c>
      <c r="D162" s="175">
        <f t="shared" si="5"/>
        <v>1542640</v>
      </c>
      <c r="E162" s="177">
        <v>0</v>
      </c>
      <c r="F162" s="175">
        <f t="shared" si="7"/>
        <v>1542640</v>
      </c>
      <c r="G162" s="175">
        <f t="shared" si="6"/>
        <v>1223533.2733212421</v>
      </c>
    </row>
    <row r="163" spans="2:7">
      <c r="B163" s="57">
        <f t="shared" si="8"/>
        <v>37</v>
      </c>
      <c r="C163" s="174" t="s">
        <v>106</v>
      </c>
      <c r="D163" s="175">
        <f t="shared" si="5"/>
        <v>1542640</v>
      </c>
      <c r="E163" s="177">
        <v>0</v>
      </c>
      <c r="F163" s="175">
        <f t="shared" si="7"/>
        <v>1542640</v>
      </c>
      <c r="G163" s="175">
        <f t="shared" si="6"/>
        <v>1215681.9937780921</v>
      </c>
    </row>
    <row r="164" spans="2:7">
      <c r="B164" s="57">
        <f t="shared" si="8"/>
        <v>38</v>
      </c>
      <c r="C164" s="174" t="s">
        <v>107</v>
      </c>
      <c r="D164" s="175">
        <f t="shared" si="5"/>
        <v>1542640</v>
      </c>
      <c r="E164" s="177">
        <v>0</v>
      </c>
      <c r="F164" s="175">
        <f t="shared" si="7"/>
        <v>1542640</v>
      </c>
      <c r="G164" s="175">
        <f t="shared" si="6"/>
        <v>1207881.0950392964</v>
      </c>
    </row>
    <row r="165" spans="2:7">
      <c r="B165" s="57">
        <f t="shared" si="8"/>
        <v>39</v>
      </c>
      <c r="C165" s="174" t="s">
        <v>108</v>
      </c>
      <c r="D165" s="175">
        <f t="shared" si="5"/>
        <v>1542640</v>
      </c>
      <c r="E165" s="177">
        <v>0</v>
      </c>
      <c r="F165" s="175">
        <f t="shared" si="7"/>
        <v>1542640</v>
      </c>
      <c r="G165" s="175">
        <f t="shared" si="6"/>
        <v>1200130.2538167303</v>
      </c>
    </row>
    <row r="166" spans="2:7">
      <c r="B166" s="57">
        <f t="shared" si="8"/>
        <v>40</v>
      </c>
      <c r="C166" s="174" t="s">
        <v>109</v>
      </c>
      <c r="D166" s="175">
        <f t="shared" si="5"/>
        <v>1542640</v>
      </c>
      <c r="E166" s="177">
        <v>0</v>
      </c>
      <c r="F166" s="175">
        <f t="shared" si="7"/>
        <v>1542640</v>
      </c>
      <c r="G166" s="175">
        <f t="shared" si="6"/>
        <v>1192429.1488967719</v>
      </c>
    </row>
    <row r="167" spans="2:7">
      <c r="B167" s="57">
        <f t="shared" si="8"/>
        <v>41</v>
      </c>
      <c r="C167" s="174" t="s">
        <v>110</v>
      </c>
      <c r="D167" s="175">
        <f t="shared" si="5"/>
        <v>1542640</v>
      </c>
      <c r="E167" s="177">
        <v>0</v>
      </c>
      <c r="F167" s="175">
        <f t="shared" si="7"/>
        <v>1542640</v>
      </c>
      <c r="G167" s="175">
        <f t="shared" si="6"/>
        <v>1184777.4611269936</v>
      </c>
    </row>
    <row r="168" spans="2:7">
      <c r="B168" s="57">
        <f t="shared" si="8"/>
        <v>42</v>
      </c>
      <c r="C168" s="174" t="s">
        <v>111</v>
      </c>
      <c r="D168" s="175">
        <f t="shared" si="5"/>
        <v>1542640</v>
      </c>
      <c r="E168" s="177">
        <v>0</v>
      </c>
      <c r="F168" s="175">
        <f t="shared" si="7"/>
        <v>1542640</v>
      </c>
      <c r="G168" s="175">
        <f t="shared" si="6"/>
        <v>1177174.8734029331</v>
      </c>
    </row>
    <row r="169" spans="2:7">
      <c r="B169" s="57">
        <f t="shared" si="8"/>
        <v>43</v>
      </c>
      <c r="C169" s="174" t="s">
        <v>112</v>
      </c>
      <c r="D169" s="175">
        <f t="shared" si="5"/>
        <v>1542640</v>
      </c>
      <c r="E169" s="177">
        <v>0</v>
      </c>
      <c r="F169" s="175">
        <f t="shared" si="7"/>
        <v>1542640</v>
      </c>
      <c r="G169" s="175">
        <f t="shared" si="6"/>
        <v>1169621.0706549534</v>
      </c>
    </row>
    <row r="170" spans="2:7">
      <c r="B170" s="57">
        <f t="shared" si="8"/>
        <v>44</v>
      </c>
      <c r="C170" s="174" t="s">
        <v>113</v>
      </c>
      <c r="D170" s="175">
        <f t="shared" si="5"/>
        <v>1542640</v>
      </c>
      <c r="E170" s="177">
        <v>0</v>
      </c>
      <c r="F170" s="175">
        <f t="shared" si="7"/>
        <v>1542640</v>
      </c>
      <c r="G170" s="175">
        <f t="shared" si="6"/>
        <v>1162115.7398351845</v>
      </c>
    </row>
    <row r="171" spans="2:7">
      <c r="B171" s="57">
        <f t="shared" si="8"/>
        <v>45</v>
      </c>
      <c r="C171" s="174" t="s">
        <v>114</v>
      </c>
      <c r="D171" s="175">
        <f t="shared" si="5"/>
        <v>1542640</v>
      </c>
      <c r="E171" s="177">
        <v>0</v>
      </c>
      <c r="F171" s="175">
        <f t="shared" si="7"/>
        <v>1542640</v>
      </c>
      <c r="G171" s="175">
        <f t="shared" si="6"/>
        <v>1154658.5699045509</v>
      </c>
    </row>
    <row r="172" spans="2:7">
      <c r="B172" s="57">
        <f t="shared" si="8"/>
        <v>46</v>
      </c>
      <c r="C172" s="174" t="s">
        <v>115</v>
      </c>
      <c r="D172" s="175">
        <f t="shared" si="5"/>
        <v>1542640</v>
      </c>
      <c r="E172" s="177">
        <v>0</v>
      </c>
      <c r="F172" s="175">
        <f t="shared" si="7"/>
        <v>1542640</v>
      </c>
      <c r="G172" s="175">
        <f t="shared" si="6"/>
        <v>1147249.2518198807</v>
      </c>
    </row>
    <row r="173" spans="2:7">
      <c r="B173" s="57">
        <f t="shared" si="8"/>
        <v>47</v>
      </c>
      <c r="C173" s="174" t="s">
        <v>116</v>
      </c>
      <c r="D173" s="175">
        <f t="shared" si="5"/>
        <v>1696903.9999999998</v>
      </c>
      <c r="E173" s="177">
        <v>0</v>
      </c>
      <c r="F173" s="175">
        <f t="shared" si="7"/>
        <v>1696903.9999999998</v>
      </c>
      <c r="G173" s="175">
        <f t="shared" si="6"/>
        <v>1253876.2263732085</v>
      </c>
    </row>
    <row r="174" spans="2:7">
      <c r="B174" s="57">
        <f t="shared" si="8"/>
        <v>48</v>
      </c>
      <c r="C174" s="174" t="s">
        <v>117</v>
      </c>
      <c r="D174" s="175">
        <f t="shared" si="5"/>
        <v>1696903.9999999998</v>
      </c>
      <c r="E174" s="177">
        <v>0</v>
      </c>
      <c r="F174" s="175">
        <f t="shared" si="7"/>
        <v>1696903.9999999998</v>
      </c>
      <c r="G174" s="175">
        <f t="shared" si="6"/>
        <v>1245830.2394103501</v>
      </c>
    </row>
    <row r="175" spans="2:7">
      <c r="B175" s="57">
        <f t="shared" si="8"/>
        <v>49</v>
      </c>
      <c r="C175" s="174" t="s">
        <v>118</v>
      </c>
      <c r="D175" s="175">
        <f t="shared" si="5"/>
        <v>1696903.9999999998</v>
      </c>
      <c r="E175" s="177">
        <v>0</v>
      </c>
      <c r="F175" s="175">
        <f t="shared" si="7"/>
        <v>1696903.9999999998</v>
      </c>
      <c r="G175" s="175">
        <f t="shared" si="6"/>
        <v>1237835.8826681185</v>
      </c>
    </row>
    <row r="176" spans="2:7">
      <c r="B176" s="57">
        <f t="shared" si="8"/>
        <v>50</v>
      </c>
      <c r="C176" s="174" t="s">
        <v>119</v>
      </c>
      <c r="D176" s="175">
        <f t="shared" si="5"/>
        <v>1696903.9999999998</v>
      </c>
      <c r="E176" s="177">
        <v>0</v>
      </c>
      <c r="F176" s="175">
        <f t="shared" si="7"/>
        <v>1696903.9999999998</v>
      </c>
      <c r="G176" s="175">
        <f t="shared" si="6"/>
        <v>1229892.8248410204</v>
      </c>
    </row>
    <row r="177" spans="2:7">
      <c r="B177" s="57">
        <f t="shared" si="8"/>
        <v>51</v>
      </c>
      <c r="C177" s="174" t="s">
        <v>120</v>
      </c>
      <c r="D177" s="175">
        <f t="shared" si="5"/>
        <v>1696903.9999999998</v>
      </c>
      <c r="E177" s="177">
        <v>0</v>
      </c>
      <c r="F177" s="175">
        <f t="shared" si="7"/>
        <v>1696903.9999999998</v>
      </c>
      <c r="G177" s="175">
        <f t="shared" si="6"/>
        <v>1222000.7367495131</v>
      </c>
    </row>
    <row r="178" spans="2:7">
      <c r="B178" s="57">
        <f t="shared" si="8"/>
        <v>52</v>
      </c>
      <c r="C178" s="174" t="s">
        <v>121</v>
      </c>
      <c r="D178" s="175">
        <f t="shared" si="5"/>
        <v>1696903.9999999998</v>
      </c>
      <c r="E178" s="177">
        <v>0</v>
      </c>
      <c r="F178" s="175">
        <f t="shared" si="7"/>
        <v>1696903.9999999998</v>
      </c>
      <c r="G178" s="175">
        <f t="shared" si="6"/>
        <v>1214159.2913263638</v>
      </c>
    </row>
    <row r="179" spans="2:7">
      <c r="B179" s="57">
        <f t="shared" si="8"/>
        <v>53</v>
      </c>
      <c r="C179" s="174" t="s">
        <v>122</v>
      </c>
      <c r="D179" s="175">
        <f t="shared" si="5"/>
        <v>1696903.9999999998</v>
      </c>
      <c r="E179" s="177">
        <v>0</v>
      </c>
      <c r="F179" s="175">
        <f t="shared" si="7"/>
        <v>1696903.9999999998</v>
      </c>
      <c r="G179" s="175">
        <f t="shared" si="6"/>
        <v>1206368.1636030937</v>
      </c>
    </row>
    <row r="180" spans="2:7">
      <c r="B180" s="57">
        <f t="shared" si="8"/>
        <v>54</v>
      </c>
      <c r="C180" s="174" t="s">
        <v>123</v>
      </c>
      <c r="D180" s="175">
        <f t="shared" si="5"/>
        <v>1696903.9999999998</v>
      </c>
      <c r="E180" s="177">
        <v>0</v>
      </c>
      <c r="F180" s="175">
        <f t="shared" si="7"/>
        <v>1696903.9999999998</v>
      </c>
      <c r="G180" s="175">
        <f t="shared" si="6"/>
        <v>1198627.030696512</v>
      </c>
    </row>
    <row r="181" spans="2:7">
      <c r="B181" s="57">
        <f t="shared" si="8"/>
        <v>55</v>
      </c>
      <c r="C181" s="174" t="s">
        <v>124</v>
      </c>
      <c r="D181" s="175">
        <f t="shared" si="5"/>
        <v>1696903.9999999998</v>
      </c>
      <c r="E181" s="177">
        <v>0</v>
      </c>
      <c r="F181" s="175">
        <f t="shared" si="7"/>
        <v>1696903.9999999998</v>
      </c>
      <c r="G181" s="175">
        <f t="shared" si="6"/>
        <v>1190935.5717953341</v>
      </c>
    </row>
    <row r="182" spans="2:7">
      <c r="B182" s="57">
        <f t="shared" si="8"/>
        <v>56</v>
      </c>
      <c r="C182" s="174" t="s">
        <v>125</v>
      </c>
      <c r="D182" s="175">
        <f t="shared" si="5"/>
        <v>1696903.9999999998</v>
      </c>
      <c r="E182" s="177">
        <v>0</v>
      </c>
      <c r="F182" s="175">
        <f t="shared" si="7"/>
        <v>1696903.9999999998</v>
      </c>
      <c r="G182" s="175">
        <f t="shared" si="6"/>
        <v>1183293.4681468853</v>
      </c>
    </row>
    <row r="183" spans="2:7">
      <c r="B183" s="57">
        <f t="shared" si="8"/>
        <v>57</v>
      </c>
      <c r="C183" s="174" t="s">
        <v>126</v>
      </c>
      <c r="D183" s="175">
        <f t="shared" si="5"/>
        <v>1696903.9999999998</v>
      </c>
      <c r="E183" s="177">
        <v>0</v>
      </c>
      <c r="F183" s="175">
        <f t="shared" si="7"/>
        <v>1696903.9999999998</v>
      </c>
      <c r="G183" s="175">
        <f t="shared" si="6"/>
        <v>1175700.4030438936</v>
      </c>
    </row>
    <row r="184" spans="2:7">
      <c r="B184" s="57">
        <f t="shared" si="8"/>
        <v>58</v>
      </c>
      <c r="C184" s="174" t="s">
        <v>127</v>
      </c>
      <c r="D184" s="175">
        <f t="shared" si="5"/>
        <v>1696903.9999999998</v>
      </c>
      <c r="E184" s="177">
        <v>0</v>
      </c>
      <c r="F184" s="175">
        <f t="shared" si="7"/>
        <v>1696903.9999999998</v>
      </c>
      <c r="G184" s="175">
        <f t="shared" si="6"/>
        <v>1168156.0618113622</v>
      </c>
    </row>
    <row r="185" spans="2:7">
      <c r="B185" s="57">
        <f t="shared" si="8"/>
        <v>59</v>
      </c>
      <c r="C185" s="174" t="s">
        <v>128</v>
      </c>
      <c r="D185" s="175">
        <f t="shared" si="5"/>
        <v>1696903.9999999998</v>
      </c>
      <c r="E185" s="177">
        <v>0</v>
      </c>
      <c r="F185" s="175">
        <f t="shared" si="7"/>
        <v>1696903.9999999998</v>
      </c>
      <c r="G185" s="175">
        <f t="shared" si="6"/>
        <v>1160660.131793529</v>
      </c>
    </row>
    <row r="186" spans="2:7">
      <c r="B186" s="57">
        <f t="shared" si="8"/>
        <v>60</v>
      </c>
      <c r="C186" s="174" t="s">
        <v>129</v>
      </c>
      <c r="D186" s="175">
        <f t="shared" si="5"/>
        <v>1696903.9999999998</v>
      </c>
      <c r="E186" s="177">
        <v>0</v>
      </c>
      <c r="F186" s="175">
        <f t="shared" si="7"/>
        <v>1696903.9999999998</v>
      </c>
      <c r="G186" s="175">
        <f t="shared" si="6"/>
        <v>1153212.3023409108</v>
      </c>
    </row>
    <row r="187" spans="2:7">
      <c r="B187" s="57">
        <f t="shared" si="8"/>
        <v>61</v>
      </c>
      <c r="C187" s="174" t="s">
        <v>130</v>
      </c>
      <c r="D187" s="175">
        <f t="shared" si="5"/>
        <v>1696903.9999999998</v>
      </c>
      <c r="E187" s="177">
        <v>0</v>
      </c>
      <c r="F187" s="175">
        <f t="shared" si="7"/>
        <v>1696903.9999999998</v>
      </c>
      <c r="G187" s="175">
        <f t="shared" si="6"/>
        <v>1145812.2647974275</v>
      </c>
    </row>
    <row r="188" spans="2:7">
      <c r="B188" s="57">
        <f t="shared" si="8"/>
        <v>62</v>
      </c>
      <c r="C188" s="174" t="s">
        <v>131</v>
      </c>
      <c r="D188" s="175">
        <f t="shared" si="5"/>
        <v>1696903.9999999998</v>
      </c>
      <c r="E188" s="177">
        <v>0</v>
      </c>
      <c r="F188" s="175">
        <f t="shared" si="7"/>
        <v>1696903.9999999998</v>
      </c>
      <c r="G188" s="175">
        <f t="shared" si="6"/>
        <v>1138459.7124876115</v>
      </c>
    </row>
    <row r="189" spans="2:7">
      <c r="B189" s="57">
        <f t="shared" si="8"/>
        <v>63</v>
      </c>
      <c r="C189" s="174" t="s">
        <v>132</v>
      </c>
      <c r="D189" s="175">
        <f t="shared" si="5"/>
        <v>1696903.9999999998</v>
      </c>
      <c r="E189" s="177">
        <v>0</v>
      </c>
      <c r="F189" s="175">
        <f t="shared" si="7"/>
        <v>1696903.9999999998</v>
      </c>
      <c r="G189" s="175">
        <f t="shared" si="6"/>
        <v>1131154.3407038988</v>
      </c>
    </row>
    <row r="190" spans="2:7">
      <c r="B190" s="57">
        <f t="shared" si="8"/>
        <v>64</v>
      </c>
      <c r="C190" s="174" t="s">
        <v>133</v>
      </c>
      <c r="D190" s="175">
        <f t="shared" si="5"/>
        <v>1696903.9999999998</v>
      </c>
      <c r="E190" s="177">
        <v>0</v>
      </c>
      <c r="F190" s="175">
        <f t="shared" si="7"/>
        <v>1696903.9999999998</v>
      </c>
      <c r="G190" s="175">
        <f t="shared" si="6"/>
        <v>1123895.8466940003</v>
      </c>
    </row>
    <row r="191" spans="2:7">
      <c r="B191" s="57">
        <f t="shared" si="8"/>
        <v>65</v>
      </c>
      <c r="C191" s="174" t="s">
        <v>134</v>
      </c>
      <c r="D191" s="175">
        <f t="shared" ref="D191:D220" si="9">D86*84.95</f>
        <v>1696903.9999999998</v>
      </c>
      <c r="E191" s="177">
        <v>0</v>
      </c>
      <c r="F191" s="175">
        <f t="shared" si="7"/>
        <v>1696903.9999999998</v>
      </c>
      <c r="G191" s="175">
        <f t="shared" ref="G191:G220" si="10">F191/(1+$C$15/12)^B191</f>
        <v>1116683.9296483549</v>
      </c>
    </row>
    <row r="192" spans="2:7">
      <c r="B192" s="57">
        <f t="shared" si="8"/>
        <v>66</v>
      </c>
      <c r="C192" s="174" t="s">
        <v>135</v>
      </c>
      <c r="D192" s="175">
        <f t="shared" si="9"/>
        <v>1696903.9999999998</v>
      </c>
      <c r="E192" s="177">
        <v>0</v>
      </c>
      <c r="F192" s="175">
        <f t="shared" si="7"/>
        <v>1696903.9999999998</v>
      </c>
      <c r="G192" s="175">
        <f t="shared" si="10"/>
        <v>1109518.2906876635</v>
      </c>
    </row>
    <row r="193" spans="2:7">
      <c r="B193" s="57">
        <f t="shared" ref="B193:B219" si="11">B192+1</f>
        <v>67</v>
      </c>
      <c r="C193" s="174" t="s">
        <v>136</v>
      </c>
      <c r="D193" s="175">
        <f t="shared" si="9"/>
        <v>1696903.9999999998</v>
      </c>
      <c r="E193" s="177">
        <v>0</v>
      </c>
      <c r="F193" s="175">
        <f t="shared" si="7"/>
        <v>1696903.9999999998</v>
      </c>
      <c r="G193" s="175">
        <f t="shared" si="10"/>
        <v>1102398.6328505042</v>
      </c>
    </row>
    <row r="194" spans="2:7">
      <c r="B194" s="57">
        <f t="shared" si="11"/>
        <v>68</v>
      </c>
      <c r="C194" s="174" t="s">
        <v>137</v>
      </c>
      <c r="D194" s="175">
        <f t="shared" si="9"/>
        <v>1696903.9999999998</v>
      </c>
      <c r="E194" s="177">
        <v>0</v>
      </c>
      <c r="F194" s="175">
        <f t="shared" si="7"/>
        <v>1696903.9999999998</v>
      </c>
      <c r="G194" s="175">
        <f t="shared" si="10"/>
        <v>1095324.6610810226</v>
      </c>
    </row>
    <row r="195" spans="2:7">
      <c r="B195" s="57">
        <f t="shared" si="11"/>
        <v>69</v>
      </c>
      <c r="C195" s="174" t="s">
        <v>138</v>
      </c>
      <c r="D195" s="175">
        <f t="shared" si="9"/>
        <v>1696903.9999999998</v>
      </c>
      <c r="E195" s="177">
        <v>0</v>
      </c>
      <c r="F195" s="175">
        <f t="shared" si="7"/>
        <v>1696903.9999999998</v>
      </c>
      <c r="G195" s="175">
        <f t="shared" si="10"/>
        <v>1088296.0822167066</v>
      </c>
    </row>
    <row r="196" spans="2:7">
      <c r="B196" s="57">
        <f t="shared" si="11"/>
        <v>70</v>
      </c>
      <c r="C196" s="174" t="s">
        <v>139</v>
      </c>
      <c r="D196" s="175">
        <f t="shared" si="9"/>
        <v>1696903.9999999998</v>
      </c>
      <c r="E196" s="177">
        <v>0</v>
      </c>
      <c r="F196" s="175">
        <f t="shared" si="7"/>
        <v>1696903.9999999998</v>
      </c>
      <c r="G196" s="175">
        <f t="shared" si="10"/>
        <v>1081312.604976235</v>
      </c>
    </row>
    <row r="197" spans="2:7">
      <c r="B197" s="57">
        <f t="shared" si="11"/>
        <v>71</v>
      </c>
      <c r="C197" s="174" t="s">
        <v>140</v>
      </c>
      <c r="D197" s="175">
        <f t="shared" si="9"/>
        <v>1696903.9999999998</v>
      </c>
      <c r="E197" s="177">
        <v>0</v>
      </c>
      <c r="F197" s="175">
        <f t="shared" si="7"/>
        <v>1696903.9999999998</v>
      </c>
      <c r="G197" s="175">
        <f t="shared" si="10"/>
        <v>1074373.9399474079</v>
      </c>
    </row>
    <row r="198" spans="2:7">
      <c r="B198" s="57">
        <f t="shared" si="11"/>
        <v>72</v>
      </c>
      <c r="C198" s="174" t="s">
        <v>141</v>
      </c>
      <c r="D198" s="175">
        <f t="shared" si="9"/>
        <v>1696903.9999999998</v>
      </c>
      <c r="E198" s="177">
        <v>0</v>
      </c>
      <c r="F198" s="175">
        <f t="shared" si="7"/>
        <v>1696903.9999999998</v>
      </c>
      <c r="G198" s="175">
        <f t="shared" si="10"/>
        <v>1067479.7995751519</v>
      </c>
    </row>
    <row r="199" spans="2:7">
      <c r="B199" s="57">
        <f t="shared" si="11"/>
        <v>73</v>
      </c>
      <c r="C199" s="174" t="s">
        <v>142</v>
      </c>
      <c r="D199" s="175">
        <f t="shared" si="9"/>
        <v>1696903.9999999998</v>
      </c>
      <c r="E199" s="177">
        <v>0</v>
      </c>
      <c r="F199" s="175">
        <f t="shared" si="7"/>
        <v>1696903.9999999998</v>
      </c>
      <c r="G199" s="175">
        <f t="shared" si="10"/>
        <v>1060629.8981496023</v>
      </c>
    </row>
    <row r="200" spans="2:7">
      <c r="B200" s="57">
        <f t="shared" si="11"/>
        <v>74</v>
      </c>
      <c r="C200" s="174" t="s">
        <v>143</v>
      </c>
      <c r="D200" s="175">
        <f t="shared" si="9"/>
        <v>1696903.9999999998</v>
      </c>
      <c r="E200" s="177">
        <v>0</v>
      </c>
      <c r="F200" s="175">
        <f t="shared" si="7"/>
        <v>1696903.9999999998</v>
      </c>
      <c r="G200" s="175">
        <f t="shared" si="10"/>
        <v>1053823.9517942644</v>
      </c>
    </row>
    <row r="201" spans="2:7">
      <c r="B201" s="57">
        <f t="shared" si="11"/>
        <v>75</v>
      </c>
      <c r="C201" s="174" t="s">
        <v>144</v>
      </c>
      <c r="D201" s="175">
        <f t="shared" si="9"/>
        <v>1696903.9999999998</v>
      </c>
      <c r="E201" s="177">
        <v>0</v>
      </c>
      <c r="F201" s="175">
        <f t="shared" si="7"/>
        <v>1696903.9999999998</v>
      </c>
      <c r="G201" s="175">
        <f t="shared" si="10"/>
        <v>1047061.6784542477</v>
      </c>
    </row>
    <row r="202" spans="2:7">
      <c r="B202" s="57">
        <f t="shared" si="11"/>
        <v>76</v>
      </c>
      <c r="C202" s="174" t="s">
        <v>145</v>
      </c>
      <c r="D202" s="175">
        <f t="shared" si="9"/>
        <v>1696903.9999999998</v>
      </c>
      <c r="E202" s="177">
        <v>0</v>
      </c>
      <c r="F202" s="175">
        <f t="shared" si="7"/>
        <v>1696903.9999999998</v>
      </c>
      <c r="G202" s="175">
        <f t="shared" si="10"/>
        <v>1040342.7978845765</v>
      </c>
    </row>
    <row r="203" spans="2:7">
      <c r="B203" s="57">
        <f t="shared" si="11"/>
        <v>77</v>
      </c>
      <c r="C203" s="174" t="s">
        <v>146</v>
      </c>
      <c r="D203" s="175">
        <f t="shared" si="9"/>
        <v>1696903.9999999998</v>
      </c>
      <c r="E203" s="177">
        <v>0</v>
      </c>
      <c r="F203" s="175">
        <f t="shared" si="7"/>
        <v>1696903.9999999998</v>
      </c>
      <c r="G203" s="175">
        <f t="shared" si="10"/>
        <v>1033667.0316385773</v>
      </c>
    </row>
    <row r="204" spans="2:7">
      <c r="B204" s="57">
        <f t="shared" si="11"/>
        <v>78</v>
      </c>
      <c r="C204" s="174" t="s">
        <v>147</v>
      </c>
      <c r="D204" s="175">
        <f t="shared" si="9"/>
        <v>1696903.9999999998</v>
      </c>
      <c r="E204" s="177">
        <v>0</v>
      </c>
      <c r="F204" s="175">
        <f t="shared" si="7"/>
        <v>1696903.9999999998</v>
      </c>
      <c r="G204" s="175">
        <f t="shared" si="10"/>
        <v>1027034.1030563384</v>
      </c>
    </row>
    <row r="205" spans="2:7">
      <c r="B205" s="57">
        <f t="shared" si="11"/>
        <v>79</v>
      </c>
      <c r="C205" s="174" t="s">
        <v>148</v>
      </c>
      <c r="D205" s="175">
        <f t="shared" si="9"/>
        <v>1696903.9999999998</v>
      </c>
      <c r="E205" s="177">
        <v>0</v>
      </c>
      <c r="F205" s="175">
        <f t="shared" si="7"/>
        <v>1696903.9999999998</v>
      </c>
      <c r="G205" s="175">
        <f t="shared" si="10"/>
        <v>1020443.7372532446</v>
      </c>
    </row>
    <row r="206" spans="2:7">
      <c r="B206" s="57">
        <f t="shared" si="11"/>
        <v>80</v>
      </c>
      <c r="C206" s="174" t="s">
        <v>149</v>
      </c>
      <c r="D206" s="175">
        <f t="shared" si="9"/>
        <v>1696903.9999999998</v>
      </c>
      <c r="E206" s="177">
        <v>0</v>
      </c>
      <c r="F206" s="175">
        <f t="shared" si="7"/>
        <v>1696903.9999999998</v>
      </c>
      <c r="G206" s="175">
        <f t="shared" si="10"/>
        <v>1013895.6611085851</v>
      </c>
    </row>
    <row r="207" spans="2:7">
      <c r="B207" s="57">
        <f t="shared" si="11"/>
        <v>81</v>
      </c>
      <c r="C207" s="174" t="s">
        <v>150</v>
      </c>
      <c r="D207" s="175">
        <f t="shared" si="9"/>
        <v>1696903.9999999998</v>
      </c>
      <c r="E207" s="177">
        <v>0</v>
      </c>
      <c r="F207" s="175">
        <f t="shared" si="7"/>
        <v>1696903.9999999998</v>
      </c>
      <c r="G207" s="175">
        <f t="shared" si="10"/>
        <v>1007389.6032542349</v>
      </c>
    </row>
    <row r="208" spans="2:7">
      <c r="B208" s="57">
        <f t="shared" si="11"/>
        <v>82</v>
      </c>
      <c r="C208" s="174" t="s">
        <v>151</v>
      </c>
      <c r="D208" s="175">
        <f t="shared" si="9"/>
        <v>1696903.9999999998</v>
      </c>
      <c r="E208" s="177">
        <v>0</v>
      </c>
      <c r="F208" s="175">
        <f t="shared" si="7"/>
        <v>1696903.9999999998</v>
      </c>
      <c r="G208" s="175">
        <f t="shared" si="10"/>
        <v>1000925.2940634087</v>
      </c>
    </row>
    <row r="209" spans="2:12">
      <c r="B209" s="57">
        <f t="shared" si="11"/>
        <v>83</v>
      </c>
      <c r="C209" s="174" t="s">
        <v>152</v>
      </c>
      <c r="D209" s="175">
        <f t="shared" si="9"/>
        <v>1866594</v>
      </c>
      <c r="E209" s="177">
        <v>0</v>
      </c>
      <c r="F209" s="175">
        <f t="shared" si="7"/>
        <v>1866594</v>
      </c>
      <c r="G209" s="175">
        <f t="shared" si="10"/>
        <v>1093952.477775922</v>
      </c>
    </row>
    <row r="210" spans="2:12">
      <c r="B210" s="57">
        <f t="shared" si="11"/>
        <v>84</v>
      </c>
      <c r="C210" s="174" t="s">
        <v>153</v>
      </c>
      <c r="D210" s="175">
        <f t="shared" si="9"/>
        <v>1866594</v>
      </c>
      <c r="E210" s="177">
        <v>0</v>
      </c>
      <c r="F210" s="175">
        <f t="shared" si="7"/>
        <v>1866594</v>
      </c>
      <c r="G210" s="175">
        <f t="shared" si="10"/>
        <v>1086932.7040621871</v>
      </c>
    </row>
    <row r="211" spans="2:12">
      <c r="B211" s="57">
        <f t="shared" si="11"/>
        <v>85</v>
      </c>
      <c r="C211" s="174" t="s">
        <v>154</v>
      </c>
      <c r="D211" s="175">
        <f t="shared" si="9"/>
        <v>1866594</v>
      </c>
      <c r="E211" s="177">
        <v>0</v>
      </c>
      <c r="F211" s="175">
        <f t="shared" si="7"/>
        <v>1866594</v>
      </c>
      <c r="G211" s="175">
        <f t="shared" si="10"/>
        <v>1079957.9754706062</v>
      </c>
    </row>
    <row r="212" spans="2:12">
      <c r="B212" s="57">
        <f t="shared" si="11"/>
        <v>86</v>
      </c>
      <c r="C212" s="174" t="s">
        <v>155</v>
      </c>
      <c r="D212" s="175">
        <f t="shared" si="9"/>
        <v>1866594</v>
      </c>
      <c r="E212" s="177">
        <v>0</v>
      </c>
      <c r="F212" s="175">
        <f t="shared" si="7"/>
        <v>1866594</v>
      </c>
      <c r="G212" s="175">
        <f t="shared" si="10"/>
        <v>1073028.002951544</v>
      </c>
    </row>
    <row r="213" spans="2:12">
      <c r="B213" s="57">
        <f t="shared" si="11"/>
        <v>87</v>
      </c>
      <c r="C213" s="174" t="s">
        <v>156</v>
      </c>
      <c r="D213" s="175">
        <f t="shared" si="9"/>
        <v>1866594</v>
      </c>
      <c r="E213" s="177">
        <v>0</v>
      </c>
      <c r="F213" s="175">
        <f t="shared" si="7"/>
        <v>1866594</v>
      </c>
      <c r="G213" s="175">
        <f t="shared" si="10"/>
        <v>1066142.4993101659</v>
      </c>
    </row>
    <row r="214" spans="2:12">
      <c r="B214" s="57">
        <f t="shared" si="11"/>
        <v>88</v>
      </c>
      <c r="C214" s="174" t="s">
        <v>157</v>
      </c>
      <c r="D214" s="175">
        <f t="shared" si="9"/>
        <v>1866594</v>
      </c>
      <c r="E214" s="177">
        <v>0</v>
      </c>
      <c r="F214" s="175">
        <f t="shared" si="7"/>
        <v>1866594</v>
      </c>
      <c r="G214" s="175">
        <f t="shared" si="10"/>
        <v>1059301.1791945344</v>
      </c>
    </row>
    <row r="215" spans="2:12">
      <c r="B215" s="57">
        <f t="shared" si="11"/>
        <v>89</v>
      </c>
      <c r="C215" s="174" t="s">
        <v>158</v>
      </c>
      <c r="D215" s="175">
        <f t="shared" si="9"/>
        <v>1866594</v>
      </c>
      <c r="E215" s="177">
        <v>0</v>
      </c>
      <c r="F215" s="175">
        <f t="shared" si="7"/>
        <v>1866594</v>
      </c>
      <c r="G215" s="175">
        <f t="shared" si="10"/>
        <v>1052503.7590837853</v>
      </c>
    </row>
    <row r="216" spans="2:12">
      <c r="B216" s="57">
        <f t="shared" si="11"/>
        <v>90</v>
      </c>
      <c r="C216" s="174" t="s">
        <v>159</v>
      </c>
      <c r="D216" s="175">
        <f t="shared" si="9"/>
        <v>1866594</v>
      </c>
      <c r="E216" s="177">
        <v>0</v>
      </c>
      <c r="F216" s="175">
        <f t="shared" si="7"/>
        <v>1866594</v>
      </c>
      <c r="G216" s="175">
        <f t="shared" si="10"/>
        <v>1045749.9572763755</v>
      </c>
    </row>
    <row r="217" spans="2:12">
      <c r="B217" s="57">
        <f t="shared" si="11"/>
        <v>91</v>
      </c>
      <c r="C217" s="174" t="s">
        <v>160</v>
      </c>
      <c r="D217" s="175">
        <f t="shared" si="9"/>
        <v>1866594</v>
      </c>
      <c r="E217" s="177">
        <v>0</v>
      </c>
      <c r="F217" s="175">
        <f t="shared" si="7"/>
        <v>1866594</v>
      </c>
      <c r="G217" s="175">
        <f t="shared" si="10"/>
        <v>1039039.4938784109</v>
      </c>
    </row>
    <row r="218" spans="2:12">
      <c r="B218" s="57">
        <f t="shared" si="11"/>
        <v>92</v>
      </c>
      <c r="C218" s="174" t="s">
        <v>161</v>
      </c>
      <c r="D218" s="175">
        <f t="shared" si="9"/>
        <v>1866594</v>
      </c>
      <c r="E218" s="177">
        <v>0</v>
      </c>
      <c r="F218" s="175">
        <f t="shared" si="7"/>
        <v>1866594</v>
      </c>
      <c r="G218" s="175">
        <f t="shared" si="10"/>
        <v>1032372.0907920456</v>
      </c>
    </row>
    <row r="219" spans="2:12">
      <c r="B219" s="57">
        <f t="shared" si="11"/>
        <v>93</v>
      </c>
      <c r="C219" s="174" t="s">
        <v>162</v>
      </c>
      <c r="D219" s="175">
        <f t="shared" si="9"/>
        <v>1866594</v>
      </c>
      <c r="E219" s="177">
        <v>0</v>
      </c>
      <c r="F219" s="175">
        <f t="shared" si="7"/>
        <v>1866594</v>
      </c>
      <c r="G219" s="175">
        <f t="shared" si="10"/>
        <v>1025747.4717039576</v>
      </c>
    </row>
    <row r="220" spans="2:12">
      <c r="B220" s="57">
        <v>94</v>
      </c>
      <c r="C220" s="174" t="s">
        <v>163</v>
      </c>
      <c r="D220" s="175">
        <f t="shared" si="9"/>
        <v>1866594</v>
      </c>
      <c r="E220" s="177">
        <v>0</v>
      </c>
      <c r="F220" s="175">
        <f t="shared" si="7"/>
        <v>1866594</v>
      </c>
      <c r="G220" s="175">
        <f t="shared" si="10"/>
        <v>1019165.3620738969</v>
      </c>
    </row>
    <row r="221" spans="2:12" ht="13.5" thickBot="1">
      <c r="D221" s="184">
        <f>SUM(D126:D220)</f>
        <v>154449112</v>
      </c>
      <c r="E221" s="184">
        <f>SUM(E126:E220)</f>
        <v>0</v>
      </c>
      <c r="F221" s="184">
        <f>SUM(F126:F220)</f>
        <v>154449112</v>
      </c>
      <c r="G221" s="184">
        <f>SUM(G126:G220)</f>
        <v>114364712.51157258</v>
      </c>
      <c r="H221" s="176"/>
      <c r="L221" s="160"/>
    </row>
    <row r="222" spans="2:12" ht="13.5" thickTop="1">
      <c r="D222" s="185"/>
      <c r="E222" s="185"/>
      <c r="F222" s="185"/>
      <c r="G222" s="185"/>
    </row>
    <row r="223" spans="2:12" ht="13">
      <c r="D223" s="185"/>
      <c r="E223" s="185"/>
      <c r="F223" s="185"/>
      <c r="G223" s="185"/>
    </row>
    <row r="224" spans="2:12">
      <c r="B224" s="223" t="s">
        <v>164</v>
      </c>
      <c r="C224" s="223"/>
      <c r="D224" s="223"/>
      <c r="E224" s="186"/>
      <c r="F224" s="186"/>
      <c r="G224" s="187"/>
    </row>
    <row r="225" spans="2:7">
      <c r="B225" s="186" t="s">
        <v>165</v>
      </c>
      <c r="G225" s="160">
        <f>G221</f>
        <v>114364712.51157258</v>
      </c>
    </row>
    <row r="226" spans="2:7" ht="13.5" thickBot="1">
      <c r="B226" s="188" t="s">
        <v>166</v>
      </c>
      <c r="G226" s="184">
        <f>G224-G225</f>
        <v>-114364712.51157258</v>
      </c>
    </row>
    <row r="227" spans="2:7" ht="13" thickTop="1"/>
  </sheetData>
  <mergeCells count="6">
    <mergeCell ref="B224:D224"/>
    <mergeCell ref="A1:G1"/>
    <mergeCell ref="A2:G2"/>
    <mergeCell ref="B19:G19"/>
    <mergeCell ref="B119:D119"/>
    <mergeCell ref="B124:G124"/>
  </mergeCells>
  <conditionalFormatting sqref="A1:A2 A4">
    <cfRule type="duplicateValues" dxfId="23" priority="3"/>
  </conditionalFormatting>
  <conditionalFormatting sqref="A5">
    <cfRule type="duplicateValues" dxfId="22" priority="2"/>
  </conditionalFormatting>
  <conditionalFormatting sqref="A3">
    <cfRule type="duplicateValues" dxfId="21" priority="1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BE25-8108-458B-B62A-68795543C86A}">
  <dimension ref="A1:E88"/>
  <sheetViews>
    <sheetView view="pageBreakPreview" topLeftCell="A13" zoomScale="116" zoomScaleNormal="98" zoomScaleSheetLayoutView="116" workbookViewId="0">
      <selection activeCell="D54" sqref="D54"/>
    </sheetView>
  </sheetViews>
  <sheetFormatPr defaultColWidth="19.7265625" defaultRowHeight="12.5"/>
  <cols>
    <col min="1" max="1" width="17" style="33" bestFit="1" customWidth="1"/>
    <col min="2" max="2" width="7.26953125" style="43" customWidth="1"/>
    <col min="3" max="3" width="13" style="33" customWidth="1"/>
    <col min="4" max="4" width="17.7265625" style="34" bestFit="1" customWidth="1"/>
    <col min="5" max="5" width="15.26953125" style="33" bestFit="1" customWidth="1"/>
    <col min="6" max="16384" width="19.7265625" style="33"/>
  </cols>
  <sheetData>
    <row r="1" spans="1:5" ht="13">
      <c r="A1" s="229" t="s">
        <v>15</v>
      </c>
      <c r="B1" s="229"/>
      <c r="C1" s="229"/>
      <c r="D1" s="229"/>
      <c r="E1" s="229"/>
    </row>
    <row r="2" spans="1:5">
      <c r="A2" s="230" t="s">
        <v>16</v>
      </c>
      <c r="B2" s="230"/>
      <c r="C2" s="230"/>
      <c r="D2" s="230"/>
      <c r="E2" s="230"/>
    </row>
    <row r="4" spans="1:5" ht="13">
      <c r="A4" s="35" t="s">
        <v>17</v>
      </c>
      <c r="B4" s="69" t="s">
        <v>18</v>
      </c>
      <c r="C4" s="33" t="s">
        <v>168</v>
      </c>
    </row>
    <row r="5" spans="1:5" ht="13">
      <c r="A5" s="35" t="s">
        <v>20</v>
      </c>
      <c r="B5" s="69" t="s">
        <v>21</v>
      </c>
      <c r="C5" s="33" t="s">
        <v>169</v>
      </c>
    </row>
    <row r="6" spans="1:5" ht="13">
      <c r="A6" s="35" t="s">
        <v>22</v>
      </c>
      <c r="B6" s="69" t="s">
        <v>21</v>
      </c>
      <c r="C6" s="33" t="s">
        <v>170</v>
      </c>
    </row>
    <row r="7" spans="1:5" ht="13">
      <c r="A7" s="35" t="s">
        <v>24</v>
      </c>
      <c r="B7" s="69" t="s">
        <v>21</v>
      </c>
      <c r="C7" s="33" t="s">
        <v>171</v>
      </c>
    </row>
    <row r="8" spans="1:5" ht="13">
      <c r="A8" s="35" t="s">
        <v>26</v>
      </c>
      <c r="B8" s="69" t="s">
        <v>21</v>
      </c>
      <c r="C8" s="33" t="s">
        <v>172</v>
      </c>
    </row>
    <row r="10" spans="1:5">
      <c r="A10" s="33" t="s">
        <v>173</v>
      </c>
      <c r="C10" s="45">
        <v>63</v>
      </c>
    </row>
    <row r="11" spans="1:5">
      <c r="A11" s="33" t="s">
        <v>57</v>
      </c>
      <c r="C11" s="53">
        <v>0.11</v>
      </c>
    </row>
    <row r="12" spans="1:5">
      <c r="C12" s="36"/>
    </row>
    <row r="13" spans="1:5" ht="13">
      <c r="B13" s="231" t="s">
        <v>174</v>
      </c>
      <c r="C13" s="232"/>
      <c r="D13" s="232"/>
      <c r="E13" s="233"/>
    </row>
    <row r="14" spans="1:5" ht="13">
      <c r="B14" s="234" t="s">
        <v>175</v>
      </c>
      <c r="C14" s="234"/>
      <c r="D14" s="234"/>
      <c r="E14" s="234"/>
    </row>
    <row r="15" spans="1:5" ht="26">
      <c r="B15" s="37" t="s">
        <v>60</v>
      </c>
      <c r="C15" s="37" t="s">
        <v>61</v>
      </c>
      <c r="D15" s="70" t="s">
        <v>176</v>
      </c>
      <c r="E15" s="38" t="s">
        <v>65</v>
      </c>
    </row>
    <row r="16" spans="1:5">
      <c r="B16" s="44">
        <v>1</v>
      </c>
      <c r="C16" s="39">
        <v>42999</v>
      </c>
      <c r="D16" s="40">
        <v>0</v>
      </c>
      <c r="E16" s="40">
        <f>D16/(1+$C$11/12)^B16</f>
        <v>0</v>
      </c>
    </row>
    <row r="17" spans="2:5">
      <c r="B17" s="44">
        <v>2</v>
      </c>
      <c r="C17" s="39">
        <v>43028</v>
      </c>
      <c r="D17" s="40">
        <v>0</v>
      </c>
      <c r="E17" s="40">
        <f>D17/(1+$C$11/12)^B17</f>
        <v>0</v>
      </c>
    </row>
    <row r="18" spans="2:5">
      <c r="B18" s="44">
        <v>3</v>
      </c>
      <c r="C18" s="39">
        <v>43039</v>
      </c>
      <c r="D18" s="40">
        <v>247500</v>
      </c>
      <c r="E18" s="40">
        <f>D18/(1+$C$11/12)^B18</f>
        <v>240816.65075018635</v>
      </c>
    </row>
    <row r="19" spans="2:5">
      <c r="B19" s="44">
        <v>4</v>
      </c>
      <c r="C19" s="39">
        <v>43069</v>
      </c>
      <c r="D19" s="40">
        <v>697500</v>
      </c>
      <c r="E19" s="40">
        <f t="shared" ref="E19:E78" si="0">D19/(1+$C$11/12)^B19</f>
        <v>672500.51857269974</v>
      </c>
    </row>
    <row r="20" spans="2:5">
      <c r="B20" s="44">
        <v>5</v>
      </c>
      <c r="C20" s="39">
        <v>43100</v>
      </c>
      <c r="D20" s="40">
        <v>697500</v>
      </c>
      <c r="E20" s="40">
        <f t="shared" si="0"/>
        <v>666391.9259184472</v>
      </c>
    </row>
    <row r="21" spans="2:5">
      <c r="B21" s="44">
        <v>6</v>
      </c>
      <c r="C21" s="39">
        <v>43131</v>
      </c>
      <c r="D21" s="40">
        <v>697500</v>
      </c>
      <c r="E21" s="40">
        <f t="shared" si="0"/>
        <v>660338.82006782538</v>
      </c>
    </row>
    <row r="22" spans="2:5">
      <c r="B22" s="44">
        <v>7</v>
      </c>
      <c r="C22" s="39">
        <v>43159</v>
      </c>
      <c r="D22" s="40">
        <v>697500</v>
      </c>
      <c r="E22" s="40">
        <f t="shared" si="0"/>
        <v>654340.6970118829</v>
      </c>
    </row>
    <row r="23" spans="2:5">
      <c r="B23" s="44">
        <v>8</v>
      </c>
      <c r="C23" s="39">
        <v>43190</v>
      </c>
      <c r="D23" s="40">
        <v>697500</v>
      </c>
      <c r="E23" s="40">
        <f t="shared" si="0"/>
        <v>648397.057319785</v>
      </c>
    </row>
    <row r="24" spans="2:5">
      <c r="B24" s="44">
        <v>9</v>
      </c>
      <c r="C24" s="39">
        <v>43220</v>
      </c>
      <c r="D24" s="40">
        <v>697500</v>
      </c>
      <c r="E24" s="40">
        <f t="shared" si="0"/>
        <v>642507.40609722701</v>
      </c>
    </row>
    <row r="25" spans="2:5">
      <c r="B25" s="44">
        <v>10</v>
      </c>
      <c r="C25" s="39">
        <v>43251</v>
      </c>
      <c r="D25" s="40">
        <v>697500</v>
      </c>
      <c r="E25" s="40">
        <f t="shared" si="0"/>
        <v>636671.25294522906</v>
      </c>
    </row>
    <row r="26" spans="2:5">
      <c r="B26" s="44">
        <v>11</v>
      </c>
      <c r="C26" s="39">
        <v>43281</v>
      </c>
      <c r="D26" s="40">
        <v>697500</v>
      </c>
      <c r="E26" s="40">
        <f t="shared" si="0"/>
        <v>630888.11191930191</v>
      </c>
    </row>
    <row r="27" spans="2:5">
      <c r="B27" s="44">
        <v>12</v>
      </c>
      <c r="C27" s="39">
        <v>43312</v>
      </c>
      <c r="D27" s="40">
        <v>697500</v>
      </c>
      <c r="E27" s="40">
        <f t="shared" si="0"/>
        <v>625157.50148898619</v>
      </c>
    </row>
    <row r="28" spans="2:5">
      <c r="B28" s="44">
        <v>13</v>
      </c>
      <c r="C28" s="39">
        <v>43343</v>
      </c>
      <c r="D28" s="40">
        <v>697500</v>
      </c>
      <c r="E28" s="40">
        <f t="shared" si="0"/>
        <v>619478.94449775689</v>
      </c>
    </row>
    <row r="29" spans="2:5">
      <c r="B29" s="44">
        <v>14</v>
      </c>
      <c r="C29" s="39">
        <v>43373</v>
      </c>
      <c r="D29" s="40">
        <v>697500</v>
      </c>
      <c r="E29" s="40">
        <f t="shared" si="0"/>
        <v>613851.96812329313</v>
      </c>
    </row>
    <row r="30" spans="2:5">
      <c r="B30" s="44">
        <v>15</v>
      </c>
      <c r="C30" s="39">
        <v>43404</v>
      </c>
      <c r="D30" s="40">
        <v>697500</v>
      </c>
      <c r="E30" s="40">
        <f t="shared" si="0"/>
        <v>608276.10383811034</v>
      </c>
    </row>
    <row r="31" spans="2:5">
      <c r="B31" s="44">
        <v>16</v>
      </c>
      <c r="C31" s="39">
        <v>43434</v>
      </c>
      <c r="D31" s="40">
        <v>697500</v>
      </c>
      <c r="E31" s="40">
        <f t="shared" si="0"/>
        <v>602750.88737054705</v>
      </c>
    </row>
    <row r="32" spans="2:5">
      <c r="B32" s="44">
        <v>17</v>
      </c>
      <c r="C32" s="39">
        <v>43465</v>
      </c>
      <c r="D32" s="40">
        <v>697500</v>
      </c>
      <c r="E32" s="40">
        <f t="shared" si="0"/>
        <v>597275.85866610776</v>
      </c>
    </row>
    <row r="33" spans="2:5">
      <c r="B33" s="44">
        <v>18</v>
      </c>
      <c r="C33" s="39">
        <v>43496</v>
      </c>
      <c r="D33" s="40">
        <v>697500</v>
      </c>
      <c r="E33" s="40">
        <f t="shared" si="0"/>
        <v>591850.56184915698</v>
      </c>
    </row>
    <row r="34" spans="2:5">
      <c r="B34" s="44">
        <v>19</v>
      </c>
      <c r="C34" s="39">
        <v>43524</v>
      </c>
      <c r="D34" s="40">
        <v>697500</v>
      </c>
      <c r="E34" s="40">
        <f t="shared" si="0"/>
        <v>586474.5451849614</v>
      </c>
    </row>
    <row r="35" spans="2:5">
      <c r="B35" s="44">
        <v>20</v>
      </c>
      <c r="C35" s="39">
        <v>43555</v>
      </c>
      <c r="D35" s="40">
        <v>697500</v>
      </c>
      <c r="E35" s="40">
        <f t="shared" si="0"/>
        <v>581147.36104207567</v>
      </c>
    </row>
    <row r="36" spans="2:5">
      <c r="B36" s="44">
        <v>21</v>
      </c>
      <c r="C36" s="39">
        <v>43585</v>
      </c>
      <c r="D36" s="40">
        <v>697500</v>
      </c>
      <c r="E36" s="40">
        <f t="shared" si="0"/>
        <v>575868.56585507083</v>
      </c>
    </row>
    <row r="37" spans="2:5">
      <c r="B37" s="44">
        <v>22</v>
      </c>
      <c r="C37" s="39">
        <v>43616</v>
      </c>
      <c r="D37" s="40">
        <v>697500</v>
      </c>
      <c r="E37" s="40">
        <f t="shared" si="0"/>
        <v>570637.7200876011</v>
      </c>
    </row>
    <row r="38" spans="2:5">
      <c r="B38" s="44">
        <v>23</v>
      </c>
      <c r="C38" s="39">
        <v>43646</v>
      </c>
      <c r="D38" s="40">
        <v>697500</v>
      </c>
      <c r="E38" s="40">
        <f t="shared" si="0"/>
        <v>565454.38819580607</v>
      </c>
    </row>
    <row r="39" spans="2:5">
      <c r="B39" s="44">
        <v>24</v>
      </c>
      <c r="C39" s="39">
        <v>43677</v>
      </c>
      <c r="D39" s="54">
        <v>697500</v>
      </c>
      <c r="E39" s="40">
        <f t="shared" si="0"/>
        <v>560318.13859204575</v>
      </c>
    </row>
    <row r="40" spans="2:5">
      <c r="B40" s="44">
        <v>25</v>
      </c>
      <c r="C40" s="39">
        <v>43708</v>
      </c>
      <c r="D40" s="40">
        <v>697500</v>
      </c>
      <c r="E40" s="40">
        <f t="shared" si="0"/>
        <v>555228.54360896349</v>
      </c>
    </row>
    <row r="41" spans="2:5">
      <c r="B41" s="44">
        <v>26</v>
      </c>
      <c r="C41" s="39">
        <v>43738</v>
      </c>
      <c r="D41" s="40">
        <v>697500</v>
      </c>
      <c r="E41" s="40">
        <f t="shared" si="0"/>
        <v>550185.17946387792</v>
      </c>
    </row>
    <row r="42" spans="2:5">
      <c r="B42" s="44">
        <v>27</v>
      </c>
      <c r="C42" s="39">
        <v>43769</v>
      </c>
      <c r="D42" s="40">
        <v>697500</v>
      </c>
      <c r="E42" s="40">
        <f t="shared" si="0"/>
        <v>545187.6262234957</v>
      </c>
    </row>
    <row r="43" spans="2:5">
      <c r="B43" s="44">
        <v>28</v>
      </c>
      <c r="C43" s="39">
        <v>43799</v>
      </c>
      <c r="D43" s="40">
        <v>781200</v>
      </c>
      <c r="E43" s="40">
        <f t="shared" si="0"/>
        <v>605063.7239012206</v>
      </c>
    </row>
    <row r="44" spans="2:5">
      <c r="B44" s="44">
        <v>29</v>
      </c>
      <c r="C44" s="39">
        <v>43830</v>
      </c>
      <c r="D44" s="40">
        <v>781200</v>
      </c>
      <c r="E44" s="40">
        <f t="shared" si="0"/>
        <v>599567.68677247304</v>
      </c>
    </row>
    <row r="45" spans="2:5">
      <c r="B45" s="44">
        <v>30</v>
      </c>
      <c r="C45" s="39">
        <v>43861</v>
      </c>
      <c r="D45" s="40">
        <v>781200</v>
      </c>
      <c r="E45" s="40">
        <f t="shared" si="0"/>
        <v>594121.57235918043</v>
      </c>
    </row>
    <row r="46" spans="2:5">
      <c r="B46" s="44">
        <v>31</v>
      </c>
      <c r="C46" s="39">
        <v>43890</v>
      </c>
      <c r="D46" s="40">
        <v>781200</v>
      </c>
      <c r="E46" s="40">
        <f t="shared" si="0"/>
        <v>588724.92719324213</v>
      </c>
    </row>
    <row r="47" spans="2:5">
      <c r="B47" s="44">
        <v>32</v>
      </c>
      <c r="C47" s="39">
        <v>43921</v>
      </c>
      <c r="D47" s="40">
        <v>781200</v>
      </c>
      <c r="E47" s="40">
        <f t="shared" si="0"/>
        <v>583377.30192559108</v>
      </c>
    </row>
    <row r="48" spans="2:5">
      <c r="B48" s="44">
        <v>33</v>
      </c>
      <c r="C48" s="39">
        <v>43951</v>
      </c>
      <c r="D48" s="40">
        <v>781200</v>
      </c>
      <c r="E48" s="40">
        <f t="shared" si="0"/>
        <v>578078.25128877722</v>
      </c>
    </row>
    <row r="49" spans="2:5">
      <c r="B49" s="44">
        <v>34</v>
      </c>
      <c r="C49" s="39">
        <v>43982</v>
      </c>
      <c r="D49" s="40">
        <v>781200</v>
      </c>
      <c r="E49" s="40">
        <f t="shared" si="0"/>
        <v>572827.33405989478</v>
      </c>
    </row>
    <row r="50" spans="2:5">
      <c r="B50" s="44">
        <v>35</v>
      </c>
      <c r="C50" s="39">
        <v>44012</v>
      </c>
      <c r="D50" s="40">
        <v>781200</v>
      </c>
      <c r="E50" s="40">
        <f t="shared" si="0"/>
        <v>567624.1130238428</v>
      </c>
    </row>
    <row r="51" spans="2:5">
      <c r="B51" s="44">
        <v>36</v>
      </c>
      <c r="C51" s="39">
        <v>44043</v>
      </c>
      <c r="D51" s="40">
        <v>781200</v>
      </c>
      <c r="E51" s="40">
        <f t="shared" si="0"/>
        <v>562468.15493692108</v>
      </c>
    </row>
    <row r="52" spans="2:5">
      <c r="B52" s="44">
        <v>37</v>
      </c>
      <c r="C52" s="39">
        <v>44074</v>
      </c>
      <c r="D52" s="40">
        <v>781200</v>
      </c>
      <c r="E52" s="40">
        <f t="shared" si="0"/>
        <v>557359.0304907558</v>
      </c>
    </row>
    <row r="53" spans="2:5">
      <c r="B53" s="44">
        <v>38</v>
      </c>
      <c r="C53" s="39">
        <v>44104</v>
      </c>
      <c r="D53" s="40">
        <v>781200</v>
      </c>
      <c r="E53" s="40">
        <f t="shared" si="0"/>
        <v>552296.31427655392</v>
      </c>
    </row>
    <row r="54" spans="2:5">
      <c r="B54" s="44">
        <v>39</v>
      </c>
      <c r="C54" s="39">
        <v>44135</v>
      </c>
      <c r="D54" s="40">
        <v>781200</v>
      </c>
      <c r="E54" s="40">
        <f t="shared" si="0"/>
        <v>547279.58474968164</v>
      </c>
    </row>
    <row r="55" spans="2:5">
      <c r="B55" s="44">
        <v>40</v>
      </c>
      <c r="C55" s="39">
        <v>44165</v>
      </c>
      <c r="D55" s="40">
        <v>781200</v>
      </c>
      <c r="E55" s="40">
        <f t="shared" si="0"/>
        <v>542308.42419456493</v>
      </c>
    </row>
    <row r="56" spans="2:5">
      <c r="B56" s="44">
        <v>41</v>
      </c>
      <c r="C56" s="39">
        <v>44196</v>
      </c>
      <c r="D56" s="40">
        <v>781200</v>
      </c>
      <c r="E56" s="40">
        <f t="shared" si="0"/>
        <v>537382.4186899073</v>
      </c>
    </row>
    <row r="57" spans="2:5">
      <c r="B57" s="44">
        <v>42</v>
      </c>
      <c r="C57" s="39">
        <v>44227</v>
      </c>
      <c r="D57" s="40">
        <v>781200</v>
      </c>
      <c r="E57" s="40">
        <f t="shared" si="0"/>
        <v>532501.15807422693</v>
      </c>
    </row>
    <row r="58" spans="2:5">
      <c r="B58" s="44">
        <v>43</v>
      </c>
      <c r="C58" s="39">
        <v>44255</v>
      </c>
      <c r="D58" s="40">
        <v>781200</v>
      </c>
      <c r="E58" s="40">
        <f t="shared" si="0"/>
        <v>527664.23591170285</v>
      </c>
    </row>
    <row r="59" spans="2:5">
      <c r="B59" s="44">
        <v>44</v>
      </c>
      <c r="C59" s="39">
        <v>44286</v>
      </c>
      <c r="D59" s="40">
        <v>781200</v>
      </c>
      <c r="E59" s="40">
        <f t="shared" si="0"/>
        <v>522871.24945833476</v>
      </c>
    </row>
    <row r="60" spans="2:5">
      <c r="B60" s="44">
        <v>45</v>
      </c>
      <c r="C60" s="39">
        <v>44316</v>
      </c>
      <c r="D60" s="40">
        <v>781200</v>
      </c>
      <c r="E60" s="40">
        <f t="shared" si="0"/>
        <v>518121.79962840775</v>
      </c>
    </row>
    <row r="61" spans="2:5">
      <c r="B61" s="44">
        <v>46</v>
      </c>
      <c r="C61" s="39">
        <v>44347</v>
      </c>
      <c r="D61" s="40">
        <v>781200</v>
      </c>
      <c r="E61" s="40">
        <f t="shared" si="0"/>
        <v>513415.49096126267</v>
      </c>
    </row>
    <row r="62" spans="2:5">
      <c r="B62" s="44">
        <v>47</v>
      </c>
      <c r="C62" s="39">
        <v>44377</v>
      </c>
      <c r="D62" s="40">
        <v>781200</v>
      </c>
      <c r="E62" s="40">
        <f t="shared" si="0"/>
        <v>508751.93158836919</v>
      </c>
    </row>
    <row r="63" spans="2:5">
      <c r="B63" s="44">
        <v>48</v>
      </c>
      <c r="C63" s="39">
        <v>44408</v>
      </c>
      <c r="D63" s="40">
        <v>781200</v>
      </c>
      <c r="E63" s="40">
        <f t="shared" si="0"/>
        <v>504130.73320069624</v>
      </c>
    </row>
    <row r="64" spans="2:5">
      <c r="B64" s="44">
        <v>49</v>
      </c>
      <c r="C64" s="39">
        <v>44439</v>
      </c>
      <c r="D64" s="40">
        <v>781200</v>
      </c>
      <c r="E64" s="40">
        <f t="shared" si="0"/>
        <v>499551.5110163794</v>
      </c>
    </row>
    <row r="65" spans="2:5">
      <c r="B65" s="44">
        <v>50</v>
      </c>
      <c r="C65" s="39">
        <v>44469</v>
      </c>
      <c r="D65" s="40">
        <v>781200</v>
      </c>
      <c r="E65" s="40">
        <f t="shared" si="0"/>
        <v>495013.88374868303</v>
      </c>
    </row>
    <row r="66" spans="2:5">
      <c r="B66" s="44">
        <v>51</v>
      </c>
      <c r="C66" s="39">
        <v>44500</v>
      </c>
      <c r="D66" s="40">
        <v>781200</v>
      </c>
      <c r="E66" s="40">
        <f t="shared" si="0"/>
        <v>490517.47357425233</v>
      </c>
    </row>
    <row r="67" spans="2:5">
      <c r="B67" s="44">
        <v>52</v>
      </c>
      <c r="C67" s="39">
        <v>44530</v>
      </c>
      <c r="D67" s="40">
        <v>874935</v>
      </c>
      <c r="E67" s="40">
        <f t="shared" si="0"/>
        <v>544383.73504230729</v>
      </c>
    </row>
    <row r="68" spans="2:5">
      <c r="B68" s="44">
        <v>53</v>
      </c>
      <c r="C68" s="39">
        <v>44561</v>
      </c>
      <c r="D68" s="40">
        <v>874935</v>
      </c>
      <c r="E68" s="40">
        <f t="shared" si="0"/>
        <v>539438.87865463982</v>
      </c>
    </row>
    <row r="69" spans="2:5">
      <c r="B69" s="44">
        <v>54</v>
      </c>
      <c r="C69" s="39">
        <v>44592</v>
      </c>
      <c r="D69" s="40">
        <v>874935</v>
      </c>
      <c r="E69" s="40">
        <f t="shared" si="0"/>
        <v>534538.93838610034</v>
      </c>
    </row>
    <row r="70" spans="2:5">
      <c r="B70" s="44">
        <v>55</v>
      </c>
      <c r="C70" s="39">
        <v>44620</v>
      </c>
      <c r="D70" s="40">
        <v>874935</v>
      </c>
      <c r="E70" s="40">
        <f t="shared" si="0"/>
        <v>529683.50624551636</v>
      </c>
    </row>
    <row r="71" spans="2:5">
      <c r="B71" s="44">
        <v>56</v>
      </c>
      <c r="C71" s="39">
        <v>44651</v>
      </c>
      <c r="D71" s="40">
        <v>874935</v>
      </c>
      <c r="E71" s="40">
        <f t="shared" si="0"/>
        <v>524872.17794766289</v>
      </c>
    </row>
    <row r="72" spans="2:5">
      <c r="B72" s="44">
        <v>57</v>
      </c>
      <c r="C72" s="39">
        <v>44681</v>
      </c>
      <c r="D72" s="40">
        <v>874935</v>
      </c>
      <c r="E72" s="40">
        <f t="shared" si="0"/>
        <v>520104.5528795998</v>
      </c>
    </row>
    <row r="73" spans="2:5">
      <c r="B73" s="44">
        <v>58</v>
      </c>
      <c r="C73" s="39">
        <v>44712</v>
      </c>
      <c r="D73" s="40">
        <v>874935</v>
      </c>
      <c r="E73" s="40">
        <f t="shared" si="0"/>
        <v>515380.23406731605</v>
      </c>
    </row>
    <row r="74" spans="2:5">
      <c r="B74" s="44">
        <v>59</v>
      </c>
      <c r="C74" s="39">
        <v>44742</v>
      </c>
      <c r="D74" s="40">
        <v>874935</v>
      </c>
      <c r="E74" s="40">
        <f t="shared" si="0"/>
        <v>510698.82814267476</v>
      </c>
    </row>
    <row r="75" spans="2:5">
      <c r="B75" s="44">
        <v>60</v>
      </c>
      <c r="C75" s="39">
        <v>44773</v>
      </c>
      <c r="D75" s="40">
        <v>874935</v>
      </c>
      <c r="E75" s="40">
        <f t="shared" si="0"/>
        <v>506059.94531066029</v>
      </c>
    </row>
    <row r="76" spans="2:5">
      <c r="B76" s="44">
        <v>61</v>
      </c>
      <c r="C76" s="39">
        <v>44804</v>
      </c>
      <c r="D76" s="40">
        <v>874935</v>
      </c>
      <c r="E76" s="40">
        <f t="shared" si="0"/>
        <v>501463.19931692193</v>
      </c>
    </row>
    <row r="77" spans="2:5">
      <c r="B77" s="44">
        <v>62</v>
      </c>
      <c r="C77" s="39">
        <v>44834</v>
      </c>
      <c r="D77" s="40">
        <v>874935</v>
      </c>
      <c r="E77" s="40">
        <f t="shared" si="0"/>
        <v>496908.20741561201</v>
      </c>
    </row>
    <row r="78" spans="2:5">
      <c r="B78" s="44">
        <v>63</v>
      </c>
      <c r="C78" s="39">
        <v>44854</v>
      </c>
      <c r="D78" s="40">
        <v>564475</v>
      </c>
      <c r="E78" s="40">
        <f t="shared" si="0"/>
        <v>317674.38310362533</v>
      </c>
    </row>
    <row r="79" spans="2:5" ht="13.5" thickBot="1">
      <c r="D79" s="74">
        <f>SUM(D16:D78)</f>
        <v>45925060</v>
      </c>
      <c r="E79" s="46">
        <f>SUM(E16:E78)</f>
        <v>33944221.226227991</v>
      </c>
    </row>
    <row r="80" spans="2:5" ht="13.5" thickTop="1">
      <c r="D80" s="75"/>
      <c r="E80" s="55"/>
    </row>
    <row r="81" spans="1:5" ht="13">
      <c r="D81" s="75"/>
      <c r="E81" s="55"/>
    </row>
    <row r="82" spans="1:5">
      <c r="B82" s="235" t="s">
        <v>177</v>
      </c>
      <c r="C82" s="235"/>
      <c r="D82" s="235"/>
      <c r="E82" s="34">
        <v>33944221.226227991</v>
      </c>
    </row>
    <row r="83" spans="1:5">
      <c r="B83" s="73" t="s">
        <v>165</v>
      </c>
      <c r="E83" s="34">
        <f>E79</f>
        <v>33944221.226227991</v>
      </c>
    </row>
    <row r="84" spans="1:5" ht="13.5" thickBot="1">
      <c r="B84" s="48" t="s">
        <v>166</v>
      </c>
      <c r="E84" s="47">
        <f>E82-E83</f>
        <v>0</v>
      </c>
    </row>
    <row r="85" spans="1:5" ht="13" thickTop="1"/>
    <row r="87" spans="1:5" ht="13">
      <c r="A87" s="71" t="s">
        <v>47</v>
      </c>
      <c r="B87" s="56" t="s">
        <v>178</v>
      </c>
    </row>
    <row r="88" spans="1:5">
      <c r="B88" s="56" t="s">
        <v>179</v>
      </c>
    </row>
  </sheetData>
  <mergeCells count="5">
    <mergeCell ref="A1:E1"/>
    <mergeCell ref="A2:E2"/>
    <mergeCell ref="B13:E13"/>
    <mergeCell ref="B14:E14"/>
    <mergeCell ref="B82:D82"/>
  </mergeCells>
  <conditionalFormatting sqref="A1:A2 A4">
    <cfRule type="duplicateValues" dxfId="20" priority="3"/>
  </conditionalFormatting>
  <conditionalFormatting sqref="A5">
    <cfRule type="duplicateValues" dxfId="19" priority="2"/>
  </conditionalFormatting>
  <conditionalFormatting sqref="A3">
    <cfRule type="duplicateValues" dxfId="18" priority="1"/>
  </conditionalFormatting>
  <pageMargins left="0.7" right="0.7" top="0.75" bottom="0.75" header="0.3" footer="0.3"/>
  <pageSetup orientation="portrait" horizontalDpi="4294967295" verticalDpi="4294967295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A609-CC16-4FD2-82CE-E31EA0DE6049}">
  <dimension ref="A1:K218"/>
  <sheetViews>
    <sheetView view="pageBreakPreview" zoomScale="90" zoomScaleNormal="100" zoomScaleSheetLayoutView="90" workbookViewId="0">
      <selection activeCell="E7" sqref="E7"/>
    </sheetView>
  </sheetViews>
  <sheetFormatPr defaultColWidth="8.81640625" defaultRowHeight="14.5"/>
  <cols>
    <col min="1" max="1" width="20" style="192" bestFit="1" customWidth="1"/>
    <col min="2" max="2" width="2.7265625" style="192" customWidth="1"/>
    <col min="3" max="3" width="9.7265625" style="192" customWidth="1"/>
    <col min="4" max="4" width="12.7265625" style="192" customWidth="1"/>
    <col min="5" max="5" width="14.7265625" style="190" bestFit="1" customWidth="1"/>
    <col min="6" max="6" width="12.54296875" style="190" customWidth="1"/>
    <col min="7" max="7" width="14.26953125" style="190" customWidth="1"/>
    <col min="8" max="8" width="14.1796875" style="190" customWidth="1"/>
    <col min="9" max="9" width="15.26953125" style="190" customWidth="1"/>
    <col min="10" max="10" width="8.81640625" style="192"/>
    <col min="11" max="11" width="12.54296875" style="192" bestFit="1" customWidth="1"/>
    <col min="12" max="16384" width="8.81640625" style="192"/>
  </cols>
  <sheetData>
    <row r="1" spans="1:9" s="155" customFormat="1" ht="13">
      <c r="A1" s="156" t="s">
        <v>17</v>
      </c>
      <c r="B1" s="189" t="s">
        <v>18</v>
      </c>
      <c r="C1" s="155" t="s">
        <v>222</v>
      </c>
      <c r="E1" s="160"/>
      <c r="F1" s="160"/>
      <c r="G1" s="160"/>
      <c r="H1" s="160"/>
      <c r="I1" s="160"/>
    </row>
    <row r="2" spans="1:9" s="155" customFormat="1">
      <c r="A2" s="156" t="s">
        <v>20</v>
      </c>
      <c r="B2" s="189" t="s">
        <v>21</v>
      </c>
      <c r="C2" s="155" t="str">
        <f>'1.0 Lease Liability (Uttara HO)'!C5</f>
        <v>01 July 2021 30 June 2022</v>
      </c>
      <c r="E2" s="190"/>
      <c r="F2" s="160"/>
      <c r="G2" s="191"/>
      <c r="H2" s="160"/>
      <c r="I2" s="160"/>
    </row>
    <row r="3" spans="1:9" s="155" customFormat="1" ht="13">
      <c r="A3" s="156" t="s">
        <v>22</v>
      </c>
      <c r="B3" s="189" t="s">
        <v>21</v>
      </c>
      <c r="C3" s="155" t="s">
        <v>180</v>
      </c>
      <c r="E3" s="160"/>
      <c r="F3" s="160"/>
      <c r="G3" s="160"/>
      <c r="H3" s="160"/>
      <c r="I3" s="160"/>
    </row>
    <row r="4" spans="1:9" s="155" customFormat="1" ht="13">
      <c r="A4" s="156" t="s">
        <v>24</v>
      </c>
      <c r="B4" s="189" t="s">
        <v>21</v>
      </c>
      <c r="C4" s="155" t="s">
        <v>25</v>
      </c>
      <c r="E4" s="160"/>
      <c r="F4" s="160"/>
      <c r="G4" s="160"/>
      <c r="H4" s="160"/>
      <c r="I4" s="160"/>
    </row>
    <row r="5" spans="1:9" s="155" customFormat="1" ht="13">
      <c r="A5" s="156" t="s">
        <v>26</v>
      </c>
      <c r="B5" s="189" t="s">
        <v>21</v>
      </c>
      <c r="C5" s="155" t="s">
        <v>27</v>
      </c>
      <c r="E5" s="160"/>
      <c r="F5" s="160"/>
      <c r="G5" s="160"/>
      <c r="H5" s="160"/>
      <c r="I5" s="160"/>
    </row>
    <row r="6" spans="1:9">
      <c r="F6" s="193"/>
    </row>
    <row r="7" spans="1:9">
      <c r="A7" s="155" t="s">
        <v>57</v>
      </c>
      <c r="B7" s="189" t="s">
        <v>21</v>
      </c>
      <c r="C7" s="194">
        <f>'1.0 Lease Liability (Uttara HO)'!C15</f>
        <v>7.7499999999999999E-2</v>
      </c>
      <c r="G7" s="195"/>
      <c r="H7" s="195"/>
    </row>
    <row r="8" spans="1:9">
      <c r="A8" s="155" t="s">
        <v>181</v>
      </c>
      <c r="B8" s="189" t="s">
        <v>21</v>
      </c>
      <c r="C8" s="196">
        <f>C7/12</f>
        <v>6.4583333333333333E-3</v>
      </c>
      <c r="E8" s="197"/>
    </row>
    <row r="11" spans="1:9">
      <c r="C11" s="238" t="s">
        <v>182</v>
      </c>
      <c r="D11" s="239"/>
      <c r="E11" s="239"/>
      <c r="F11" s="239"/>
      <c r="G11" s="239"/>
      <c r="H11" s="239"/>
      <c r="I11" s="240"/>
    </row>
    <row r="12" spans="1:9" ht="42" customHeight="1">
      <c r="C12" s="171" t="s">
        <v>60</v>
      </c>
      <c r="D12" s="198" t="s">
        <v>183</v>
      </c>
      <c r="E12" s="172" t="s">
        <v>184</v>
      </c>
      <c r="F12" s="172" t="s">
        <v>185</v>
      </c>
      <c r="G12" s="172" t="s">
        <v>186</v>
      </c>
      <c r="H12" s="172" t="s">
        <v>187</v>
      </c>
      <c r="I12" s="172" t="s">
        <v>188</v>
      </c>
    </row>
    <row r="13" spans="1:9">
      <c r="C13" s="57">
        <f>'1.0 Lease Liability (Uttara HO)'!B21</f>
        <v>0</v>
      </c>
      <c r="D13" s="174" t="s">
        <v>68</v>
      </c>
      <c r="E13" s="58">
        <f>'1.0 Lease Liability (Uttara HO)'!G116</f>
        <v>1346259.1231497652</v>
      </c>
      <c r="F13" s="58"/>
      <c r="G13" s="58">
        <f>'1.0 Lease Liability (Uttara HO)'!F21</f>
        <v>16508.534432018834</v>
      </c>
      <c r="H13" s="58">
        <f>E13+F13-G13</f>
        <v>1329750.5887177463</v>
      </c>
      <c r="I13" s="58">
        <f>G13-F13</f>
        <v>16508.534432018834</v>
      </c>
    </row>
    <row r="14" spans="1:9">
      <c r="C14" s="57">
        <v>1</v>
      </c>
      <c r="D14" s="174" t="s">
        <v>70</v>
      </c>
      <c r="E14" s="58">
        <f>H13</f>
        <v>1329750.5887177463</v>
      </c>
      <c r="F14" s="58">
        <f>E14*$C$8</f>
        <v>8587.9725521354449</v>
      </c>
      <c r="G14" s="58">
        <f>'1.0 Lease Liability (Uttara HO)'!F22</f>
        <v>16508.534432018834</v>
      </c>
      <c r="H14" s="58">
        <f t="shared" ref="H14:H107" si="0">E14+F14-G14</f>
        <v>1321830.0268378628</v>
      </c>
      <c r="I14" s="58">
        <f t="shared" ref="I14:I77" si="1">G14-F14</f>
        <v>7920.5618798833893</v>
      </c>
    </row>
    <row r="15" spans="1:9">
      <c r="C15" s="57">
        <v>2</v>
      </c>
      <c r="D15" s="174" t="s">
        <v>71</v>
      </c>
      <c r="E15" s="58">
        <f t="shared" ref="E15:E78" si="2">H14</f>
        <v>1321830.0268378628</v>
      </c>
      <c r="F15" s="58">
        <f t="shared" ref="F15:F78" si="3">E15*$C$8</f>
        <v>8536.8189233278645</v>
      </c>
      <c r="G15" s="58">
        <f>'1.0 Lease Liability (Uttara HO)'!F23</f>
        <v>16508.534432018834</v>
      </c>
      <c r="H15" s="58">
        <f t="shared" si="0"/>
        <v>1313858.3113291718</v>
      </c>
      <c r="I15" s="58">
        <f t="shared" si="1"/>
        <v>7971.7155086909697</v>
      </c>
    </row>
    <row r="16" spans="1:9">
      <c r="C16" s="57">
        <f t="shared" ref="C16:C79" si="4">C15+1</f>
        <v>3</v>
      </c>
      <c r="D16" s="174" t="s">
        <v>72</v>
      </c>
      <c r="E16" s="58">
        <f t="shared" si="2"/>
        <v>1313858.3113291718</v>
      </c>
      <c r="F16" s="58">
        <f t="shared" si="3"/>
        <v>8485.3349273342337</v>
      </c>
      <c r="G16" s="58">
        <f>'1.0 Lease Liability (Uttara HO)'!F24</f>
        <v>16508.534432018834</v>
      </c>
      <c r="H16" s="58">
        <f t="shared" si="0"/>
        <v>1305835.1118244871</v>
      </c>
      <c r="I16" s="58">
        <f t="shared" si="1"/>
        <v>8023.1995046846005</v>
      </c>
    </row>
    <row r="17" spans="3:9">
      <c r="C17" s="57">
        <f t="shared" si="4"/>
        <v>4</v>
      </c>
      <c r="D17" s="174" t="s">
        <v>73</v>
      </c>
      <c r="E17" s="58">
        <f t="shared" si="2"/>
        <v>1305835.1118244871</v>
      </c>
      <c r="F17" s="58">
        <f t="shared" si="3"/>
        <v>8433.5184305331459</v>
      </c>
      <c r="G17" s="58">
        <f>'1.0 Lease Liability (Uttara HO)'!F25</f>
        <v>16508.534432018834</v>
      </c>
      <c r="H17" s="58">
        <f t="shared" si="0"/>
        <v>1297760.0958230013</v>
      </c>
      <c r="I17" s="58">
        <f t="shared" si="1"/>
        <v>8075.0160014856883</v>
      </c>
    </row>
    <row r="18" spans="3:9">
      <c r="C18" s="57">
        <f t="shared" si="4"/>
        <v>5</v>
      </c>
      <c r="D18" s="174" t="s">
        <v>74</v>
      </c>
      <c r="E18" s="58">
        <f t="shared" si="2"/>
        <v>1297760.0958230013</v>
      </c>
      <c r="F18" s="58">
        <f t="shared" si="3"/>
        <v>8381.3672855235509</v>
      </c>
      <c r="G18" s="58">
        <f>'1.0 Lease Liability (Uttara HO)'!F26</f>
        <v>16508.534432018834</v>
      </c>
      <c r="H18" s="58">
        <f t="shared" si="0"/>
        <v>1289632.928676506</v>
      </c>
      <c r="I18" s="58">
        <f t="shared" si="1"/>
        <v>8127.1671464952833</v>
      </c>
    </row>
    <row r="19" spans="3:9">
      <c r="C19" s="57">
        <f t="shared" si="4"/>
        <v>6</v>
      </c>
      <c r="D19" s="174" t="s">
        <v>75</v>
      </c>
      <c r="E19" s="58">
        <f t="shared" si="2"/>
        <v>1289632.928676506</v>
      </c>
      <c r="F19" s="58">
        <f t="shared" si="3"/>
        <v>8328.8793310357687</v>
      </c>
      <c r="G19" s="58">
        <f>'1.0 Lease Liability (Uttara HO)'!F27</f>
        <v>16508.534432018834</v>
      </c>
      <c r="H19" s="58">
        <f t="shared" si="0"/>
        <v>1281453.2735755229</v>
      </c>
      <c r="I19" s="58">
        <f t="shared" si="1"/>
        <v>8179.6551009830655</v>
      </c>
    </row>
    <row r="20" spans="3:9">
      <c r="C20" s="57">
        <f t="shared" si="4"/>
        <v>7</v>
      </c>
      <c r="D20" s="174" t="s">
        <v>76</v>
      </c>
      <c r="E20" s="58">
        <f t="shared" si="2"/>
        <v>1281453.2735755229</v>
      </c>
      <c r="F20" s="58">
        <f t="shared" si="3"/>
        <v>8276.0523918419185</v>
      </c>
      <c r="G20" s="58">
        <f>'1.0 Lease Liability (Uttara HO)'!F28</f>
        <v>16508.534432018834</v>
      </c>
      <c r="H20" s="58">
        <f t="shared" si="0"/>
        <v>1273220.7915353461</v>
      </c>
      <c r="I20" s="58">
        <f t="shared" si="1"/>
        <v>8232.4820401769157</v>
      </c>
    </row>
    <row r="21" spans="3:9">
      <c r="C21" s="57">
        <f t="shared" si="4"/>
        <v>8</v>
      </c>
      <c r="D21" s="174" t="s">
        <v>77</v>
      </c>
      <c r="E21" s="58">
        <f t="shared" si="2"/>
        <v>1273220.7915353461</v>
      </c>
      <c r="F21" s="58">
        <f t="shared" si="3"/>
        <v>8222.8842786657769</v>
      </c>
      <c r="G21" s="58">
        <f>'1.0 Lease Liability (Uttara HO)'!F29</f>
        <v>16508.534432018834</v>
      </c>
      <c r="H21" s="58">
        <f t="shared" si="0"/>
        <v>1264935.141381993</v>
      </c>
      <c r="I21" s="58">
        <f t="shared" si="1"/>
        <v>8285.6501533530572</v>
      </c>
    </row>
    <row r="22" spans="3:9">
      <c r="C22" s="57">
        <f t="shared" si="4"/>
        <v>9</v>
      </c>
      <c r="D22" s="174" t="s">
        <v>78</v>
      </c>
      <c r="E22" s="58">
        <f t="shared" si="2"/>
        <v>1264935.141381993</v>
      </c>
      <c r="F22" s="58">
        <f t="shared" si="3"/>
        <v>8169.3727880920378</v>
      </c>
      <c r="G22" s="58">
        <f>'1.0 Lease Liability (Uttara HO)'!F30</f>
        <v>16508.534432018834</v>
      </c>
      <c r="H22" s="58">
        <f t="shared" si="0"/>
        <v>1256595.9797380662</v>
      </c>
      <c r="I22" s="58">
        <f t="shared" si="1"/>
        <v>8339.1616439267964</v>
      </c>
    </row>
    <row r="23" spans="3:9">
      <c r="C23" s="57">
        <f t="shared" si="4"/>
        <v>10</v>
      </c>
      <c r="D23" s="174" t="s">
        <v>79</v>
      </c>
      <c r="E23" s="58">
        <f t="shared" si="2"/>
        <v>1256595.9797380662</v>
      </c>
      <c r="F23" s="58">
        <f t="shared" si="3"/>
        <v>8115.5157024750106</v>
      </c>
      <c r="G23" s="58">
        <f>'1.0 Lease Liability (Uttara HO)'!F31</f>
        <v>16508.534432018834</v>
      </c>
      <c r="H23" s="58">
        <f t="shared" si="0"/>
        <v>1248202.9610085224</v>
      </c>
      <c r="I23" s="58">
        <f t="shared" si="1"/>
        <v>8393.0187295438227</v>
      </c>
    </row>
    <row r="24" spans="3:9">
      <c r="C24" s="57">
        <f t="shared" si="4"/>
        <v>11</v>
      </c>
      <c r="D24" s="174" t="s">
        <v>80</v>
      </c>
      <c r="E24" s="58">
        <f t="shared" si="2"/>
        <v>1248202.9610085224</v>
      </c>
      <c r="F24" s="58">
        <f t="shared" si="3"/>
        <v>8061.3107898467069</v>
      </c>
      <c r="G24" s="58">
        <f>'1.0 Lease Liability (Uttara HO)'!F32</f>
        <v>18159.387875220717</v>
      </c>
      <c r="H24" s="58">
        <f t="shared" si="0"/>
        <v>1238104.8839231485</v>
      </c>
      <c r="I24" s="58">
        <f t="shared" si="1"/>
        <v>10098.07708537401</v>
      </c>
    </row>
    <row r="25" spans="3:9">
      <c r="C25" s="57">
        <f t="shared" si="4"/>
        <v>12</v>
      </c>
      <c r="D25" s="174" t="s">
        <v>81</v>
      </c>
      <c r="E25" s="58">
        <f t="shared" si="2"/>
        <v>1238104.8839231485</v>
      </c>
      <c r="F25" s="58">
        <f t="shared" si="3"/>
        <v>7996.0940420036677</v>
      </c>
      <c r="G25" s="58">
        <f>'1.0 Lease Liability (Uttara HO)'!F33</f>
        <v>18159.387875220717</v>
      </c>
      <c r="H25" s="58">
        <f t="shared" si="0"/>
        <v>1227941.5900899314</v>
      </c>
      <c r="I25" s="58">
        <f t="shared" si="1"/>
        <v>10163.293833217049</v>
      </c>
    </row>
    <row r="26" spans="3:9">
      <c r="C26" s="57">
        <f t="shared" si="4"/>
        <v>13</v>
      </c>
      <c r="D26" s="174" t="s">
        <v>82</v>
      </c>
      <c r="E26" s="58">
        <f t="shared" si="2"/>
        <v>1227941.5900899314</v>
      </c>
      <c r="F26" s="58">
        <f t="shared" si="3"/>
        <v>7930.4561026641404</v>
      </c>
      <c r="G26" s="58">
        <f>'1.0 Lease Liability (Uttara HO)'!F34</f>
        <v>18159.387875220717</v>
      </c>
      <c r="H26" s="58">
        <f t="shared" si="0"/>
        <v>1217712.6583173748</v>
      </c>
      <c r="I26" s="58">
        <f t="shared" si="1"/>
        <v>10228.931772556576</v>
      </c>
    </row>
    <row r="27" spans="3:9">
      <c r="C27" s="57">
        <f t="shared" si="4"/>
        <v>14</v>
      </c>
      <c r="D27" s="174" t="s">
        <v>83</v>
      </c>
      <c r="E27" s="58">
        <f t="shared" si="2"/>
        <v>1217712.6583173748</v>
      </c>
      <c r="F27" s="58">
        <f t="shared" si="3"/>
        <v>7864.3942516330453</v>
      </c>
      <c r="G27" s="58">
        <f>'1.0 Lease Liability (Uttara HO)'!F35</f>
        <v>18159.387875220717</v>
      </c>
      <c r="H27" s="58">
        <f t="shared" si="0"/>
        <v>1207417.664693787</v>
      </c>
      <c r="I27" s="58">
        <f t="shared" si="1"/>
        <v>10294.99362358767</v>
      </c>
    </row>
    <row r="28" spans="3:9">
      <c r="C28" s="57">
        <f t="shared" si="4"/>
        <v>15</v>
      </c>
      <c r="D28" s="174" t="s">
        <v>84</v>
      </c>
      <c r="E28" s="58">
        <f t="shared" si="2"/>
        <v>1207417.664693787</v>
      </c>
      <c r="F28" s="58">
        <f t="shared" si="3"/>
        <v>7797.9057511473738</v>
      </c>
      <c r="G28" s="58">
        <f>'1.0 Lease Liability (Uttara HO)'!F36</f>
        <v>18159.387875220717</v>
      </c>
      <c r="H28" s="58">
        <f t="shared" si="0"/>
        <v>1197056.1825697136</v>
      </c>
      <c r="I28" s="58">
        <f t="shared" si="1"/>
        <v>10361.482124073344</v>
      </c>
    </row>
    <row r="29" spans="3:9">
      <c r="C29" s="57">
        <f t="shared" si="4"/>
        <v>16</v>
      </c>
      <c r="D29" s="174" t="s">
        <v>85</v>
      </c>
      <c r="E29" s="58">
        <f t="shared" si="2"/>
        <v>1197056.1825697136</v>
      </c>
      <c r="F29" s="58">
        <f t="shared" si="3"/>
        <v>7730.9878457627337</v>
      </c>
      <c r="G29" s="58">
        <f>'1.0 Lease Liability (Uttara HO)'!F37</f>
        <v>18159.387875220717</v>
      </c>
      <c r="H29" s="58">
        <f t="shared" si="0"/>
        <v>1186627.7825402555</v>
      </c>
      <c r="I29" s="58">
        <f t="shared" si="1"/>
        <v>10428.400029457982</v>
      </c>
    </row>
    <row r="30" spans="3:9">
      <c r="C30" s="57">
        <f t="shared" si="4"/>
        <v>17</v>
      </c>
      <c r="D30" s="174" t="s">
        <v>86</v>
      </c>
      <c r="E30" s="58">
        <f t="shared" si="2"/>
        <v>1186627.7825402555</v>
      </c>
      <c r="F30" s="58">
        <f t="shared" si="3"/>
        <v>7663.6377622391501</v>
      </c>
      <c r="G30" s="58">
        <f>'1.0 Lease Liability (Uttara HO)'!F38</f>
        <v>18159.387875220717</v>
      </c>
      <c r="H30" s="58">
        <f t="shared" si="0"/>
        <v>1176132.0324272739</v>
      </c>
      <c r="I30" s="58">
        <f t="shared" si="1"/>
        <v>10495.750112981566</v>
      </c>
    </row>
    <row r="31" spans="3:9">
      <c r="C31" s="57">
        <f t="shared" si="4"/>
        <v>18</v>
      </c>
      <c r="D31" s="174" t="s">
        <v>87</v>
      </c>
      <c r="E31" s="58">
        <f t="shared" si="2"/>
        <v>1176132.0324272739</v>
      </c>
      <c r="F31" s="58">
        <f t="shared" si="3"/>
        <v>7595.8527094261444</v>
      </c>
      <c r="G31" s="58">
        <f>'1.0 Lease Liability (Uttara HO)'!F39</f>
        <v>18159.387875220717</v>
      </c>
      <c r="H31" s="58">
        <f t="shared" si="0"/>
        <v>1165568.4972614793</v>
      </c>
      <c r="I31" s="58">
        <f t="shared" si="1"/>
        <v>10563.535165794572</v>
      </c>
    </row>
    <row r="32" spans="3:9">
      <c r="C32" s="57">
        <f t="shared" si="4"/>
        <v>19</v>
      </c>
      <c r="D32" s="174" t="s">
        <v>88</v>
      </c>
      <c r="E32" s="58">
        <f t="shared" si="2"/>
        <v>1165568.4972614793</v>
      </c>
      <c r="F32" s="58">
        <f t="shared" si="3"/>
        <v>7527.6298781470532</v>
      </c>
      <c r="G32" s="58">
        <f>'1.0 Lease Liability (Uttara HO)'!F40</f>
        <v>18159.387875220717</v>
      </c>
      <c r="H32" s="58">
        <f t="shared" si="0"/>
        <v>1154936.7392644056</v>
      </c>
      <c r="I32" s="58">
        <f t="shared" si="1"/>
        <v>10631.757997073662</v>
      </c>
    </row>
    <row r="33" spans="3:9">
      <c r="C33" s="57">
        <f t="shared" si="4"/>
        <v>20</v>
      </c>
      <c r="D33" s="174" t="s">
        <v>89</v>
      </c>
      <c r="E33" s="58">
        <f t="shared" si="2"/>
        <v>1154936.7392644056</v>
      </c>
      <c r="F33" s="58">
        <f t="shared" si="3"/>
        <v>7458.966441082619</v>
      </c>
      <c r="G33" s="58">
        <f>'1.0 Lease Liability (Uttara HO)'!F41</f>
        <v>18159.387875220717</v>
      </c>
      <c r="H33" s="58">
        <f t="shared" si="0"/>
        <v>1144236.3178302674</v>
      </c>
      <c r="I33" s="58">
        <f t="shared" si="1"/>
        <v>10700.421434138098</v>
      </c>
    </row>
    <row r="34" spans="3:9">
      <c r="C34" s="57">
        <f t="shared" si="4"/>
        <v>21</v>
      </c>
      <c r="D34" s="174" t="s">
        <v>90</v>
      </c>
      <c r="E34" s="58">
        <f t="shared" si="2"/>
        <v>1144236.3178302674</v>
      </c>
      <c r="F34" s="58">
        <f t="shared" si="3"/>
        <v>7389.8595526538102</v>
      </c>
      <c r="G34" s="58">
        <f>'1.0 Lease Liability (Uttara HO)'!F42</f>
        <v>18159.387875220717</v>
      </c>
      <c r="H34" s="58">
        <f t="shared" si="0"/>
        <v>1133466.7895077004</v>
      </c>
      <c r="I34" s="58">
        <f t="shared" si="1"/>
        <v>10769.528322566906</v>
      </c>
    </row>
    <row r="35" spans="3:9">
      <c r="C35" s="57">
        <f t="shared" si="4"/>
        <v>22</v>
      </c>
      <c r="D35" s="174" t="s">
        <v>91</v>
      </c>
      <c r="E35" s="58">
        <f t="shared" si="2"/>
        <v>1133466.7895077004</v>
      </c>
      <c r="F35" s="58">
        <f t="shared" si="3"/>
        <v>7320.3063489038977</v>
      </c>
      <c r="G35" s="58">
        <f>'1.0 Lease Liability (Uttara HO)'!F43</f>
        <v>18159.387875220717</v>
      </c>
      <c r="H35" s="58">
        <f t="shared" si="0"/>
        <v>1122627.7079813834</v>
      </c>
      <c r="I35" s="58">
        <f t="shared" si="1"/>
        <v>10839.081526316819</v>
      </c>
    </row>
    <row r="36" spans="3:9">
      <c r="C36" s="57">
        <f t="shared" si="4"/>
        <v>23</v>
      </c>
      <c r="D36" s="174" t="s">
        <v>92</v>
      </c>
      <c r="E36" s="58">
        <f t="shared" si="2"/>
        <v>1122627.7079813834</v>
      </c>
      <c r="F36" s="58">
        <f t="shared" si="3"/>
        <v>7250.303947379768</v>
      </c>
      <c r="G36" s="58">
        <f>'1.0 Lease Liability (Uttara HO)'!F44</f>
        <v>18159.387875220717</v>
      </c>
      <c r="H36" s="58">
        <f t="shared" si="0"/>
        <v>1111718.6240535425</v>
      </c>
      <c r="I36" s="58">
        <f t="shared" si="1"/>
        <v>10909.083927840948</v>
      </c>
    </row>
    <row r="37" spans="3:9">
      <c r="C37" s="180">
        <f t="shared" si="4"/>
        <v>24</v>
      </c>
      <c r="D37" s="181" t="s">
        <v>93</v>
      </c>
      <c r="E37" s="199">
        <f t="shared" si="2"/>
        <v>1111718.6240535425</v>
      </c>
      <c r="F37" s="199">
        <f t="shared" si="3"/>
        <v>7179.8494470124615</v>
      </c>
      <c r="G37" s="199">
        <f>'1.0 Lease Liability (Uttara HO)'!F45</f>
        <v>18159.387875220717</v>
      </c>
      <c r="H37" s="199">
        <f t="shared" si="0"/>
        <v>1100739.0856253342</v>
      </c>
      <c r="I37" s="199">
        <f t="shared" si="1"/>
        <v>10979.538428208256</v>
      </c>
    </row>
    <row r="38" spans="3:9">
      <c r="C38" s="180">
        <f t="shared" si="4"/>
        <v>25</v>
      </c>
      <c r="D38" s="181" t="s">
        <v>94</v>
      </c>
      <c r="E38" s="199">
        <f t="shared" si="2"/>
        <v>1100739.0856253342</v>
      </c>
      <c r="F38" s="199">
        <f t="shared" si="3"/>
        <v>7108.9399279969502</v>
      </c>
      <c r="G38" s="199">
        <f>'1.0 Lease Liability (Uttara HO)'!F46</f>
        <v>18159.387875220717</v>
      </c>
      <c r="H38" s="199">
        <f t="shared" si="0"/>
        <v>1089688.6376781103</v>
      </c>
      <c r="I38" s="199">
        <f t="shared" si="1"/>
        <v>11050.447947223765</v>
      </c>
    </row>
    <row r="39" spans="3:9">
      <c r="C39" s="180">
        <f t="shared" si="4"/>
        <v>26</v>
      </c>
      <c r="D39" s="181" t="s">
        <v>95</v>
      </c>
      <c r="E39" s="199">
        <f t="shared" si="2"/>
        <v>1089688.6376781103</v>
      </c>
      <c r="F39" s="199">
        <f t="shared" si="3"/>
        <v>7037.5724516711289</v>
      </c>
      <c r="G39" s="199">
        <f>'1.0 Lease Liability (Uttara HO)'!F47</f>
        <v>18159.387875220717</v>
      </c>
      <c r="H39" s="199">
        <f t="shared" si="0"/>
        <v>1078566.8222545607</v>
      </c>
      <c r="I39" s="199">
        <f t="shared" si="1"/>
        <v>11121.815423549588</v>
      </c>
    </row>
    <row r="40" spans="3:9">
      <c r="C40" s="180">
        <f t="shared" si="4"/>
        <v>27</v>
      </c>
      <c r="D40" s="181" t="s">
        <v>96</v>
      </c>
      <c r="E40" s="199">
        <f t="shared" si="2"/>
        <v>1078566.8222545607</v>
      </c>
      <c r="F40" s="199">
        <f t="shared" si="3"/>
        <v>6965.7440603940377</v>
      </c>
      <c r="G40" s="199">
        <f>'1.0 Lease Liability (Uttara HO)'!F48</f>
        <v>18159.387875220717</v>
      </c>
      <c r="H40" s="199">
        <f t="shared" si="0"/>
        <v>1067373.178439734</v>
      </c>
      <c r="I40" s="199">
        <f t="shared" si="1"/>
        <v>11193.643814826679</v>
      </c>
    </row>
    <row r="41" spans="3:9">
      <c r="C41" s="180">
        <f t="shared" si="4"/>
        <v>28</v>
      </c>
      <c r="D41" s="181" t="s">
        <v>97</v>
      </c>
      <c r="E41" s="199">
        <f t="shared" si="2"/>
        <v>1067373.178439734</v>
      </c>
      <c r="F41" s="199">
        <f t="shared" si="3"/>
        <v>6893.4517774232827</v>
      </c>
      <c r="G41" s="199">
        <f>'1.0 Lease Liability (Uttara HO)'!F49</f>
        <v>18159.387875220717</v>
      </c>
      <c r="H41" s="199">
        <f t="shared" si="0"/>
        <v>1056107.2423419366</v>
      </c>
      <c r="I41" s="199">
        <f t="shared" si="1"/>
        <v>11265.936097797434</v>
      </c>
    </row>
    <row r="42" spans="3:9">
      <c r="C42" s="180">
        <f t="shared" si="4"/>
        <v>29</v>
      </c>
      <c r="D42" s="181" t="s">
        <v>98</v>
      </c>
      <c r="E42" s="199">
        <f t="shared" si="2"/>
        <v>1056107.2423419366</v>
      </c>
      <c r="F42" s="199">
        <f t="shared" si="3"/>
        <v>6820.6926067916738</v>
      </c>
      <c r="G42" s="199">
        <f>'1.0 Lease Liability (Uttara HO)'!F50</f>
        <v>18159.387875220717</v>
      </c>
      <c r="H42" s="199">
        <f t="shared" si="0"/>
        <v>1044768.5470735074</v>
      </c>
      <c r="I42" s="199">
        <f t="shared" si="1"/>
        <v>11338.695268429043</v>
      </c>
    </row>
    <row r="43" spans="3:9">
      <c r="C43" s="180">
        <f t="shared" si="4"/>
        <v>30</v>
      </c>
      <c r="D43" s="181" t="s">
        <v>99</v>
      </c>
      <c r="E43" s="199">
        <f t="shared" si="2"/>
        <v>1044768.5470735074</v>
      </c>
      <c r="F43" s="199">
        <f t="shared" si="3"/>
        <v>6747.4635331830686</v>
      </c>
      <c r="G43" s="199">
        <f>'1.0 Lease Liability (Uttara HO)'!F51</f>
        <v>18159.387875220717</v>
      </c>
      <c r="H43" s="199">
        <f t="shared" si="0"/>
        <v>1033356.6227314698</v>
      </c>
      <c r="I43" s="199">
        <f t="shared" si="1"/>
        <v>11411.924342037648</v>
      </c>
    </row>
    <row r="44" spans="3:9">
      <c r="C44" s="180">
        <f t="shared" si="4"/>
        <v>31</v>
      </c>
      <c r="D44" s="181" t="s">
        <v>100</v>
      </c>
      <c r="E44" s="199">
        <f t="shared" si="2"/>
        <v>1033356.6227314698</v>
      </c>
      <c r="F44" s="199">
        <f t="shared" si="3"/>
        <v>6673.7615218074088</v>
      </c>
      <c r="G44" s="199">
        <f>'1.0 Lease Liability (Uttara HO)'!F52</f>
        <v>18159.387875220717</v>
      </c>
      <c r="H44" s="199">
        <f t="shared" si="0"/>
        <v>1021870.9963780565</v>
      </c>
      <c r="I44" s="199">
        <f t="shared" si="1"/>
        <v>11485.626353413307</v>
      </c>
    </row>
    <row r="45" spans="3:9">
      <c r="C45" s="180">
        <f t="shared" si="4"/>
        <v>32</v>
      </c>
      <c r="D45" s="181" t="s">
        <v>101</v>
      </c>
      <c r="E45" s="199">
        <f t="shared" si="2"/>
        <v>1021870.9963780565</v>
      </c>
      <c r="F45" s="199">
        <f t="shared" si="3"/>
        <v>6599.5835182749479</v>
      </c>
      <c r="G45" s="199">
        <f>'1.0 Lease Liability (Uttara HO)'!F53</f>
        <v>18159.387875220717</v>
      </c>
      <c r="H45" s="199">
        <f t="shared" si="0"/>
        <v>1010311.1920211107</v>
      </c>
      <c r="I45" s="199">
        <f t="shared" si="1"/>
        <v>11559.80435694577</v>
      </c>
    </row>
    <row r="46" spans="3:9">
      <c r="C46" s="180">
        <f t="shared" si="4"/>
        <v>33</v>
      </c>
      <c r="D46" s="181" t="s">
        <v>102</v>
      </c>
      <c r="E46" s="199">
        <f t="shared" si="2"/>
        <v>1010311.1920211107</v>
      </c>
      <c r="F46" s="199">
        <f t="shared" si="3"/>
        <v>6524.9264484696732</v>
      </c>
      <c r="G46" s="199">
        <f>'1.0 Lease Liability (Uttara HO)'!F54</f>
        <v>18159.387875220717</v>
      </c>
      <c r="H46" s="199">
        <f t="shared" si="0"/>
        <v>998676.73059435957</v>
      </c>
      <c r="I46" s="199">
        <f t="shared" si="1"/>
        <v>11634.461426751044</v>
      </c>
    </row>
    <row r="47" spans="3:9">
      <c r="C47" s="180">
        <f t="shared" si="4"/>
        <v>34</v>
      </c>
      <c r="D47" s="181" t="s">
        <v>103</v>
      </c>
      <c r="E47" s="199">
        <f t="shared" si="2"/>
        <v>998676.73059435957</v>
      </c>
      <c r="F47" s="199">
        <f t="shared" si="3"/>
        <v>6449.7872184219059</v>
      </c>
      <c r="G47" s="199">
        <f>'1.0 Lease Liability (Uttara HO)'!F55</f>
        <v>18159.387875220717</v>
      </c>
      <c r="H47" s="199">
        <f t="shared" si="0"/>
        <v>986967.12993756076</v>
      </c>
      <c r="I47" s="199">
        <f t="shared" si="1"/>
        <v>11709.600656798812</v>
      </c>
    </row>
    <row r="48" spans="3:9">
      <c r="C48" s="180">
        <f t="shared" si="4"/>
        <v>35</v>
      </c>
      <c r="D48" s="181" t="s">
        <v>104</v>
      </c>
      <c r="E48" s="199">
        <f t="shared" si="2"/>
        <v>986967.12993756076</v>
      </c>
      <c r="F48" s="199">
        <f t="shared" si="3"/>
        <v>6374.16271418008</v>
      </c>
      <c r="G48" s="199">
        <f>'1.0 Lease Liability (Uttara HO)'!F56</f>
        <v>18159.387875220717</v>
      </c>
      <c r="H48" s="199">
        <f t="shared" si="0"/>
        <v>975181.9047765201</v>
      </c>
      <c r="I48" s="199">
        <f t="shared" si="1"/>
        <v>11785.225161040637</v>
      </c>
    </row>
    <row r="49" spans="3:11">
      <c r="C49" s="57">
        <f t="shared" si="4"/>
        <v>36</v>
      </c>
      <c r="D49" s="174" t="s">
        <v>105</v>
      </c>
      <c r="E49" s="58">
        <f t="shared" si="2"/>
        <v>975181.9047765201</v>
      </c>
      <c r="F49" s="58">
        <f t="shared" si="3"/>
        <v>6298.0498016816919</v>
      </c>
      <c r="G49" s="58">
        <f>'1.0 Lease Liability (Uttara HO)'!F57</f>
        <v>18159.387875220717</v>
      </c>
      <c r="H49" s="58">
        <f t="shared" si="0"/>
        <v>963320.56670298101</v>
      </c>
      <c r="I49" s="58">
        <f t="shared" si="1"/>
        <v>11861.338073539024</v>
      </c>
    </row>
    <row r="50" spans="3:11">
      <c r="C50" s="57">
        <f t="shared" si="4"/>
        <v>37</v>
      </c>
      <c r="D50" s="174" t="s">
        <v>106</v>
      </c>
      <c r="E50" s="58">
        <f t="shared" si="2"/>
        <v>963320.56670298101</v>
      </c>
      <c r="F50" s="58">
        <f t="shared" si="3"/>
        <v>6221.4453266234186</v>
      </c>
      <c r="G50" s="58">
        <f>'1.0 Lease Liability (Uttara HO)'!F58</f>
        <v>18159.387875220717</v>
      </c>
      <c r="H50" s="58">
        <f t="shared" si="0"/>
        <v>951382.62415438367</v>
      </c>
      <c r="I50" s="58">
        <f t="shared" si="1"/>
        <v>11937.942548597297</v>
      </c>
    </row>
    <row r="51" spans="3:11">
      <c r="C51" s="57">
        <f t="shared" si="4"/>
        <v>38</v>
      </c>
      <c r="D51" s="174" t="s">
        <v>107</v>
      </c>
      <c r="E51" s="58">
        <f t="shared" si="2"/>
        <v>951382.62415438367</v>
      </c>
      <c r="F51" s="58">
        <f t="shared" si="3"/>
        <v>6144.3461143303948</v>
      </c>
      <c r="G51" s="58">
        <f>'1.0 Lease Liability (Uttara HO)'!F59</f>
        <v>18159.387875220717</v>
      </c>
      <c r="H51" s="58">
        <f t="shared" si="0"/>
        <v>939367.58239349327</v>
      </c>
      <c r="I51" s="58">
        <f t="shared" si="1"/>
        <v>12015.041760890323</v>
      </c>
    </row>
    <row r="52" spans="3:11">
      <c r="C52" s="57">
        <f t="shared" si="4"/>
        <v>39</v>
      </c>
      <c r="D52" s="174" t="s">
        <v>108</v>
      </c>
      <c r="E52" s="58">
        <f t="shared" si="2"/>
        <v>939367.58239349327</v>
      </c>
      <c r="F52" s="58">
        <f t="shared" si="3"/>
        <v>6066.7489696246439</v>
      </c>
      <c r="G52" s="58">
        <f>'1.0 Lease Liability (Uttara HO)'!F60</f>
        <v>18159.387875220717</v>
      </c>
      <c r="H52" s="58">
        <f t="shared" si="0"/>
        <v>927274.94348789717</v>
      </c>
      <c r="I52" s="58">
        <f t="shared" si="1"/>
        <v>12092.638905596072</v>
      </c>
    </row>
    <row r="53" spans="3:11">
      <c r="C53" s="57">
        <f t="shared" si="4"/>
        <v>40</v>
      </c>
      <c r="D53" s="174" t="s">
        <v>109</v>
      </c>
      <c r="E53" s="58">
        <f t="shared" si="2"/>
        <v>927274.94348789717</v>
      </c>
      <c r="F53" s="58">
        <f t="shared" si="3"/>
        <v>5988.6506766926695</v>
      </c>
      <c r="G53" s="58">
        <f>'1.0 Lease Liability (Uttara HO)'!F61</f>
        <v>18159.387875220717</v>
      </c>
      <c r="H53" s="58">
        <f t="shared" si="0"/>
        <v>915104.20628936915</v>
      </c>
      <c r="I53" s="58">
        <f t="shared" si="1"/>
        <v>12170.737198528048</v>
      </c>
    </row>
    <row r="54" spans="3:11">
      <c r="C54" s="57">
        <f t="shared" si="4"/>
        <v>41</v>
      </c>
      <c r="D54" s="174" t="s">
        <v>110</v>
      </c>
      <c r="E54" s="58">
        <f t="shared" si="2"/>
        <v>915104.20628936915</v>
      </c>
      <c r="F54" s="58">
        <f t="shared" si="3"/>
        <v>5910.0479989521755</v>
      </c>
      <c r="G54" s="58">
        <f>'1.0 Lease Liability (Uttara HO)'!F62</f>
        <v>18159.387875220717</v>
      </c>
      <c r="H54" s="58">
        <f t="shared" si="0"/>
        <v>902854.86641310062</v>
      </c>
      <c r="I54" s="58">
        <f t="shared" si="1"/>
        <v>12249.339876268541</v>
      </c>
    </row>
    <row r="55" spans="3:11">
      <c r="C55" s="57">
        <f t="shared" si="4"/>
        <v>42</v>
      </c>
      <c r="D55" s="174" t="s">
        <v>111</v>
      </c>
      <c r="E55" s="58">
        <f t="shared" si="2"/>
        <v>902854.86641310062</v>
      </c>
      <c r="F55" s="58">
        <f t="shared" si="3"/>
        <v>5830.9376789179414</v>
      </c>
      <c r="G55" s="58">
        <f>'1.0 Lease Liability (Uttara HO)'!F63</f>
        <v>18159.387875220717</v>
      </c>
      <c r="H55" s="58">
        <f t="shared" si="0"/>
        <v>890526.41621679778</v>
      </c>
      <c r="I55" s="58">
        <f t="shared" si="1"/>
        <v>12328.450196302776</v>
      </c>
    </row>
    <row r="56" spans="3:11">
      <c r="C56" s="57">
        <f t="shared" si="4"/>
        <v>43</v>
      </c>
      <c r="D56" s="174" t="s">
        <v>112</v>
      </c>
      <c r="E56" s="58">
        <f t="shared" si="2"/>
        <v>890526.41621679778</v>
      </c>
      <c r="F56" s="58">
        <f t="shared" si="3"/>
        <v>5751.3164380668186</v>
      </c>
      <c r="G56" s="58">
        <f>'1.0 Lease Liability (Uttara HO)'!F64</f>
        <v>18159.387875220717</v>
      </c>
      <c r="H56" s="58">
        <f t="shared" si="0"/>
        <v>878118.34477964381</v>
      </c>
      <c r="I56" s="58">
        <f t="shared" si="1"/>
        <v>12408.071437153898</v>
      </c>
    </row>
    <row r="57" spans="3:11">
      <c r="C57" s="57">
        <f t="shared" si="4"/>
        <v>44</v>
      </c>
      <c r="D57" s="174" t="s">
        <v>113</v>
      </c>
      <c r="E57" s="58">
        <f t="shared" si="2"/>
        <v>878118.34477964381</v>
      </c>
      <c r="F57" s="58">
        <f t="shared" si="3"/>
        <v>5671.1809767018658</v>
      </c>
      <c r="G57" s="58">
        <f>'1.0 Lease Liability (Uttara HO)'!F65</f>
        <v>18159.387875220717</v>
      </c>
      <c r="H57" s="58">
        <f t="shared" si="0"/>
        <v>865630.13788112497</v>
      </c>
      <c r="I57" s="58">
        <f t="shared" si="1"/>
        <v>12488.206898518851</v>
      </c>
    </row>
    <row r="58" spans="3:11">
      <c r="C58" s="57">
        <f t="shared" si="4"/>
        <v>45</v>
      </c>
      <c r="D58" s="174" t="s">
        <v>114</v>
      </c>
      <c r="E58" s="58">
        <f t="shared" si="2"/>
        <v>865630.13788112497</v>
      </c>
      <c r="F58" s="58">
        <f t="shared" si="3"/>
        <v>5590.5279738155987</v>
      </c>
      <c r="G58" s="58">
        <f>'1.0 Lease Liability (Uttara HO)'!F66</f>
        <v>18159.387875220717</v>
      </c>
      <c r="H58" s="58">
        <f t="shared" si="0"/>
        <v>853061.2779797198</v>
      </c>
      <c r="I58" s="58">
        <f t="shared" si="1"/>
        <v>12568.859901405118</v>
      </c>
    </row>
    <row r="59" spans="3:11">
      <c r="C59" s="57">
        <f t="shared" si="4"/>
        <v>46</v>
      </c>
      <c r="D59" s="174" t="s">
        <v>115</v>
      </c>
      <c r="E59" s="58">
        <f t="shared" si="2"/>
        <v>853061.2779797198</v>
      </c>
      <c r="F59" s="58">
        <f t="shared" si="3"/>
        <v>5509.3540869523567</v>
      </c>
      <c r="G59" s="58">
        <f>'1.0 Lease Liability (Uttara HO)'!F67</f>
        <v>18159.387875220717</v>
      </c>
      <c r="H59" s="58">
        <f t="shared" si="0"/>
        <v>840411.24419145146</v>
      </c>
      <c r="I59" s="58">
        <f t="shared" si="1"/>
        <v>12650.03378826836</v>
      </c>
    </row>
    <row r="60" spans="3:11">
      <c r="C60" s="57">
        <f t="shared" si="4"/>
        <v>47</v>
      </c>
      <c r="D60" s="174" t="s">
        <v>116</v>
      </c>
      <c r="E60" s="58">
        <f t="shared" si="2"/>
        <v>840411.24419145146</v>
      </c>
      <c r="F60" s="58">
        <f t="shared" si="3"/>
        <v>5427.6559520697911</v>
      </c>
      <c r="G60" s="58">
        <f>'1.0 Lease Liability (Uttara HO)'!F68</f>
        <v>19975.326662742787</v>
      </c>
      <c r="H60" s="58">
        <f t="shared" si="0"/>
        <v>825863.57348077849</v>
      </c>
      <c r="I60" s="58">
        <f t="shared" si="1"/>
        <v>14547.670710672995</v>
      </c>
    </row>
    <row r="61" spans="3:11">
      <c r="C61" s="57">
        <f t="shared" si="4"/>
        <v>48</v>
      </c>
      <c r="D61" s="174" t="s">
        <v>117</v>
      </c>
      <c r="E61" s="58">
        <f t="shared" si="2"/>
        <v>825863.57348077849</v>
      </c>
      <c r="F61" s="58">
        <f t="shared" si="3"/>
        <v>5333.7022453966947</v>
      </c>
      <c r="G61" s="58">
        <f>'1.0 Lease Liability (Uttara HO)'!F69</f>
        <v>19975.326662742787</v>
      </c>
      <c r="H61" s="58">
        <f t="shared" si="0"/>
        <v>811221.9490634324</v>
      </c>
      <c r="I61" s="58">
        <f t="shared" si="1"/>
        <v>14641.624417346093</v>
      </c>
    </row>
    <row r="62" spans="3:11">
      <c r="C62" s="57">
        <f t="shared" si="4"/>
        <v>49</v>
      </c>
      <c r="D62" s="174" t="s">
        <v>118</v>
      </c>
      <c r="E62" s="58">
        <f t="shared" si="2"/>
        <v>811221.9490634324</v>
      </c>
      <c r="F62" s="58">
        <f t="shared" si="3"/>
        <v>5239.1417543680009</v>
      </c>
      <c r="G62" s="58">
        <f>'1.0 Lease Liability (Uttara HO)'!F70</f>
        <v>19975.326662742787</v>
      </c>
      <c r="H62" s="58">
        <f t="shared" si="0"/>
        <v>796485.76415505761</v>
      </c>
      <c r="I62" s="58">
        <f t="shared" si="1"/>
        <v>14736.184908374787</v>
      </c>
    </row>
    <row r="63" spans="3:11">
      <c r="C63" s="57">
        <f t="shared" si="4"/>
        <v>50</v>
      </c>
      <c r="D63" s="174" t="s">
        <v>119</v>
      </c>
      <c r="E63" s="58">
        <f t="shared" si="2"/>
        <v>796485.76415505761</v>
      </c>
      <c r="F63" s="58">
        <f t="shared" si="3"/>
        <v>5143.9705601680807</v>
      </c>
      <c r="G63" s="58">
        <f>'1.0 Lease Liability (Uttara HO)'!F71</f>
        <v>19975.326662742787</v>
      </c>
      <c r="H63" s="58">
        <f t="shared" si="0"/>
        <v>781654.40805248288</v>
      </c>
      <c r="I63" s="58">
        <f t="shared" si="1"/>
        <v>14831.356102574708</v>
      </c>
    </row>
    <row r="64" spans="3:11">
      <c r="C64" s="57">
        <f t="shared" si="4"/>
        <v>51</v>
      </c>
      <c r="D64" s="174" t="s">
        <v>120</v>
      </c>
      <c r="E64" s="58">
        <f t="shared" si="2"/>
        <v>781654.40805248288</v>
      </c>
      <c r="F64" s="58">
        <f t="shared" si="3"/>
        <v>5048.1847186722853</v>
      </c>
      <c r="G64" s="58">
        <f>'1.0 Lease Liability (Uttara HO)'!F72</f>
        <v>19975.326662742787</v>
      </c>
      <c r="H64" s="58">
        <f t="shared" si="0"/>
        <v>766727.26610841241</v>
      </c>
      <c r="I64" s="58">
        <f t="shared" si="1"/>
        <v>14927.141944070503</v>
      </c>
      <c r="K64" s="200"/>
    </row>
    <row r="65" spans="3:11">
      <c r="C65" s="57">
        <f t="shared" si="4"/>
        <v>52</v>
      </c>
      <c r="D65" s="174" t="s">
        <v>121</v>
      </c>
      <c r="E65" s="58">
        <f t="shared" si="2"/>
        <v>766727.26610841241</v>
      </c>
      <c r="F65" s="58">
        <f t="shared" si="3"/>
        <v>4951.7802602834972</v>
      </c>
      <c r="G65" s="58">
        <f>'1.0 Lease Liability (Uttara HO)'!F73</f>
        <v>19975.326662742787</v>
      </c>
      <c r="H65" s="58">
        <f t="shared" si="0"/>
        <v>751703.71970595315</v>
      </c>
      <c r="I65" s="58">
        <f t="shared" si="1"/>
        <v>15023.546402459291</v>
      </c>
    </row>
    <row r="66" spans="3:11">
      <c r="C66" s="57">
        <f t="shared" si="4"/>
        <v>53</v>
      </c>
      <c r="D66" s="174" t="s">
        <v>122</v>
      </c>
      <c r="E66" s="58">
        <f t="shared" si="2"/>
        <v>751703.71970595315</v>
      </c>
      <c r="F66" s="58">
        <f t="shared" si="3"/>
        <v>4854.7531897676145</v>
      </c>
      <c r="G66" s="58">
        <f>'1.0 Lease Liability (Uttara HO)'!F74</f>
        <v>19975.326662742787</v>
      </c>
      <c r="H66" s="58">
        <f t="shared" si="0"/>
        <v>736583.14623297798</v>
      </c>
      <c r="I66" s="58">
        <f t="shared" si="1"/>
        <v>15120.573472975173</v>
      </c>
    </row>
    <row r="67" spans="3:11">
      <c r="C67" s="57">
        <f t="shared" si="4"/>
        <v>54</v>
      </c>
      <c r="D67" s="174" t="s">
        <v>123</v>
      </c>
      <c r="E67" s="58">
        <f t="shared" si="2"/>
        <v>736583.14623297798</v>
      </c>
      <c r="F67" s="58">
        <f t="shared" si="3"/>
        <v>4757.0994860879828</v>
      </c>
      <c r="G67" s="58">
        <f>'1.0 Lease Liability (Uttara HO)'!F75</f>
        <v>19975.326662742787</v>
      </c>
      <c r="H67" s="58">
        <f t="shared" si="0"/>
        <v>721364.91905632324</v>
      </c>
      <c r="I67" s="58">
        <f t="shared" si="1"/>
        <v>15218.227176654804</v>
      </c>
      <c r="K67" s="200"/>
    </row>
    <row r="68" spans="3:11">
      <c r="C68" s="57">
        <f t="shared" si="4"/>
        <v>55</v>
      </c>
      <c r="D68" s="174" t="s">
        <v>124</v>
      </c>
      <c r="E68" s="58">
        <f t="shared" si="2"/>
        <v>721364.91905632324</v>
      </c>
      <c r="F68" s="58">
        <f t="shared" si="3"/>
        <v>4658.8151022387547</v>
      </c>
      <c r="G68" s="58">
        <f>'1.0 Lease Liability (Uttara HO)'!F76</f>
        <v>19975.326662742787</v>
      </c>
      <c r="H68" s="58">
        <f t="shared" si="0"/>
        <v>706048.40749581927</v>
      </c>
      <c r="I68" s="58">
        <f t="shared" si="1"/>
        <v>15316.511560504034</v>
      </c>
      <c r="K68" s="200"/>
    </row>
    <row r="69" spans="3:11">
      <c r="C69" s="57">
        <f t="shared" si="4"/>
        <v>56</v>
      </c>
      <c r="D69" s="174" t="s">
        <v>125</v>
      </c>
      <c r="E69" s="58">
        <f t="shared" si="2"/>
        <v>706048.40749581927</v>
      </c>
      <c r="F69" s="58">
        <f t="shared" si="3"/>
        <v>4559.8959650771658</v>
      </c>
      <c r="G69" s="58">
        <f>'1.0 Lease Liability (Uttara HO)'!F77</f>
        <v>19975.326662742787</v>
      </c>
      <c r="H69" s="58">
        <f t="shared" si="0"/>
        <v>690632.97679815372</v>
      </c>
      <c r="I69" s="58">
        <f t="shared" si="1"/>
        <v>15415.430697665623</v>
      </c>
      <c r="K69" s="200"/>
    </row>
    <row r="70" spans="3:11">
      <c r="C70" s="57">
        <f t="shared" si="4"/>
        <v>57</v>
      </c>
      <c r="D70" s="174" t="s">
        <v>126</v>
      </c>
      <c r="E70" s="58">
        <f t="shared" si="2"/>
        <v>690632.97679815372</v>
      </c>
      <c r="F70" s="58">
        <f t="shared" si="3"/>
        <v>4460.3379751547427</v>
      </c>
      <c r="G70" s="58">
        <f>'1.0 Lease Liability (Uttara HO)'!F78</f>
        <v>19975.326662742787</v>
      </c>
      <c r="H70" s="58">
        <f t="shared" si="0"/>
        <v>675117.9881105657</v>
      </c>
      <c r="I70" s="58">
        <f t="shared" si="1"/>
        <v>15514.988687588044</v>
      </c>
    </row>
    <row r="71" spans="3:11">
      <c r="C71" s="57">
        <f t="shared" si="4"/>
        <v>58</v>
      </c>
      <c r="D71" s="174" t="s">
        <v>127</v>
      </c>
      <c r="E71" s="58">
        <f t="shared" si="2"/>
        <v>675117.9881105657</v>
      </c>
      <c r="F71" s="58">
        <f t="shared" si="3"/>
        <v>4360.1370065474039</v>
      </c>
      <c r="G71" s="58">
        <f>'1.0 Lease Liability (Uttara HO)'!F79</f>
        <v>19975.326662742787</v>
      </c>
      <c r="H71" s="58">
        <f t="shared" si="0"/>
        <v>659502.79845437035</v>
      </c>
      <c r="I71" s="58">
        <f t="shared" si="1"/>
        <v>15615.189656195384</v>
      </c>
    </row>
    <row r="72" spans="3:11">
      <c r="C72" s="57">
        <f t="shared" si="4"/>
        <v>59</v>
      </c>
      <c r="D72" s="174" t="s">
        <v>128</v>
      </c>
      <c r="E72" s="58">
        <f t="shared" si="2"/>
        <v>659502.79845437035</v>
      </c>
      <c r="F72" s="58">
        <f t="shared" si="3"/>
        <v>4259.2889066844755</v>
      </c>
      <c r="G72" s="58">
        <f>'1.0 Lease Liability (Uttara HO)'!F80</f>
        <v>19975.326662742787</v>
      </c>
      <c r="H72" s="58">
        <f t="shared" si="0"/>
        <v>643786.76069831208</v>
      </c>
      <c r="I72" s="58">
        <f t="shared" si="1"/>
        <v>15716.037756058311</v>
      </c>
    </row>
    <row r="73" spans="3:11">
      <c r="C73" s="57">
        <f t="shared" si="4"/>
        <v>60</v>
      </c>
      <c r="D73" s="174" t="s">
        <v>129</v>
      </c>
      <c r="E73" s="58">
        <f t="shared" si="2"/>
        <v>643786.76069831208</v>
      </c>
      <c r="F73" s="58">
        <f t="shared" si="3"/>
        <v>4157.7894961765987</v>
      </c>
      <c r="G73" s="58">
        <f>'1.0 Lease Liability (Uttara HO)'!F81</f>
        <v>19975.326662742787</v>
      </c>
      <c r="H73" s="58">
        <f t="shared" si="0"/>
        <v>627969.22353174596</v>
      </c>
      <c r="I73" s="58">
        <f t="shared" si="1"/>
        <v>15817.537166566188</v>
      </c>
    </row>
    <row r="74" spans="3:11">
      <c r="C74" s="57">
        <f t="shared" si="4"/>
        <v>61</v>
      </c>
      <c r="D74" s="174" t="s">
        <v>130</v>
      </c>
      <c r="E74" s="58">
        <f t="shared" si="2"/>
        <v>627969.22353174596</v>
      </c>
      <c r="F74" s="58">
        <f t="shared" si="3"/>
        <v>4055.6345686425261</v>
      </c>
      <c r="G74" s="58">
        <f>'1.0 Lease Liability (Uttara HO)'!F82</f>
        <v>19975.326662742787</v>
      </c>
      <c r="H74" s="58">
        <f t="shared" si="0"/>
        <v>612049.53143764567</v>
      </c>
      <c r="I74" s="58">
        <f t="shared" si="1"/>
        <v>15919.692094100261</v>
      </c>
    </row>
    <row r="75" spans="3:11">
      <c r="C75" s="57">
        <f t="shared" si="4"/>
        <v>62</v>
      </c>
      <c r="D75" s="174" t="s">
        <v>131</v>
      </c>
      <c r="E75" s="58">
        <f t="shared" si="2"/>
        <v>612049.53143764567</v>
      </c>
      <c r="F75" s="58">
        <f t="shared" si="3"/>
        <v>3952.8198905347949</v>
      </c>
      <c r="G75" s="58">
        <f>'1.0 Lease Liability (Uttara HO)'!F83</f>
        <v>19975.326662742787</v>
      </c>
      <c r="H75" s="58">
        <f t="shared" si="0"/>
        <v>596027.02466543764</v>
      </c>
      <c r="I75" s="58">
        <f t="shared" si="1"/>
        <v>16022.506772207993</v>
      </c>
    </row>
    <row r="76" spans="3:11">
      <c r="C76" s="57">
        <f t="shared" si="4"/>
        <v>63</v>
      </c>
      <c r="D76" s="174" t="s">
        <v>132</v>
      </c>
      <c r="E76" s="58">
        <f t="shared" si="2"/>
        <v>596027.02466543764</v>
      </c>
      <c r="F76" s="58">
        <f t="shared" si="3"/>
        <v>3849.3412009642848</v>
      </c>
      <c r="G76" s="58">
        <f>'1.0 Lease Liability (Uttara HO)'!F84</f>
        <v>19975.326662742787</v>
      </c>
      <c r="H76" s="58">
        <f t="shared" si="0"/>
        <v>579901.03920365917</v>
      </c>
      <c r="I76" s="58">
        <f t="shared" si="1"/>
        <v>16125.985461778502</v>
      </c>
    </row>
    <row r="77" spans="3:11">
      <c r="C77" s="57">
        <f t="shared" si="4"/>
        <v>64</v>
      </c>
      <c r="D77" s="174" t="s">
        <v>133</v>
      </c>
      <c r="E77" s="58">
        <f t="shared" si="2"/>
        <v>579901.03920365917</v>
      </c>
      <c r="F77" s="58">
        <f t="shared" si="3"/>
        <v>3745.194211523632</v>
      </c>
      <c r="G77" s="58">
        <f>'1.0 Lease Liability (Uttara HO)'!F85</f>
        <v>19975.326662742787</v>
      </c>
      <c r="H77" s="58">
        <f t="shared" si="0"/>
        <v>563670.90675244003</v>
      </c>
      <c r="I77" s="58">
        <f t="shared" si="1"/>
        <v>16230.132451219155</v>
      </c>
    </row>
    <row r="78" spans="3:11">
      <c r="C78" s="57">
        <f t="shared" si="4"/>
        <v>65</v>
      </c>
      <c r="D78" s="174" t="s">
        <v>134</v>
      </c>
      <c r="E78" s="58">
        <f t="shared" si="2"/>
        <v>563670.90675244003</v>
      </c>
      <c r="F78" s="58">
        <f t="shared" si="3"/>
        <v>3640.3746061095085</v>
      </c>
      <c r="G78" s="58">
        <f>'1.0 Lease Liability (Uttara HO)'!F86</f>
        <v>19975.326662742787</v>
      </c>
      <c r="H78" s="58">
        <f t="shared" si="0"/>
        <v>547335.95469580672</v>
      </c>
      <c r="I78" s="58">
        <f t="shared" ref="I78:I107" si="5">G78-F78</f>
        <v>16334.952056633279</v>
      </c>
    </row>
    <row r="79" spans="3:11">
      <c r="C79" s="57">
        <f t="shared" si="4"/>
        <v>66</v>
      </c>
      <c r="D79" s="174" t="s">
        <v>135</v>
      </c>
      <c r="E79" s="58">
        <f t="shared" ref="E79:E107" si="6">H78</f>
        <v>547335.95469580672</v>
      </c>
      <c r="F79" s="58">
        <f t="shared" ref="F79:F107" si="7">E79*$C$8</f>
        <v>3534.8780407437516</v>
      </c>
      <c r="G79" s="58">
        <f>'1.0 Lease Liability (Uttara HO)'!F87</f>
        <v>19975.326662742787</v>
      </c>
      <c r="H79" s="58">
        <f t="shared" si="0"/>
        <v>530895.50607380772</v>
      </c>
      <c r="I79" s="58">
        <f t="shared" si="5"/>
        <v>16440.448621999036</v>
      </c>
    </row>
    <row r="80" spans="3:11">
      <c r="C80" s="57">
        <f t="shared" ref="C80:C107" si="8">C79+1</f>
        <v>67</v>
      </c>
      <c r="D80" s="174" t="s">
        <v>136</v>
      </c>
      <c r="E80" s="58">
        <f t="shared" si="6"/>
        <v>530895.50607380772</v>
      </c>
      <c r="F80" s="58">
        <f t="shared" si="7"/>
        <v>3428.7001433933415</v>
      </c>
      <c r="G80" s="58">
        <f>'1.0 Lease Liability (Uttara HO)'!F88</f>
        <v>19975.326662742787</v>
      </c>
      <c r="H80" s="58">
        <f t="shared" si="0"/>
        <v>514348.87955445831</v>
      </c>
      <c r="I80" s="58">
        <f t="shared" si="5"/>
        <v>16546.626519349447</v>
      </c>
    </row>
    <row r="81" spans="3:9">
      <c r="C81" s="57">
        <f t="shared" si="8"/>
        <v>68</v>
      </c>
      <c r="D81" s="174" t="s">
        <v>137</v>
      </c>
      <c r="E81" s="58">
        <f t="shared" si="6"/>
        <v>514348.87955445831</v>
      </c>
      <c r="F81" s="58">
        <f t="shared" si="7"/>
        <v>3321.8365137892101</v>
      </c>
      <c r="G81" s="58">
        <f>'1.0 Lease Liability (Uttara HO)'!F89</f>
        <v>19975.326662742787</v>
      </c>
      <c r="H81" s="58">
        <f t="shared" si="0"/>
        <v>497695.38940550474</v>
      </c>
      <c r="I81" s="58">
        <f t="shared" si="5"/>
        <v>16653.490148953577</v>
      </c>
    </row>
    <row r="82" spans="3:9">
      <c r="C82" s="57">
        <f t="shared" si="8"/>
        <v>69</v>
      </c>
      <c r="D82" s="174" t="s">
        <v>138</v>
      </c>
      <c r="E82" s="58">
        <f t="shared" si="6"/>
        <v>497695.38940550474</v>
      </c>
      <c r="F82" s="58">
        <f t="shared" si="7"/>
        <v>3214.2827232438849</v>
      </c>
      <c r="G82" s="58">
        <f>'1.0 Lease Liability (Uttara HO)'!F90</f>
        <v>19975.326662742787</v>
      </c>
      <c r="H82" s="58">
        <f t="shared" si="0"/>
        <v>480934.34546600585</v>
      </c>
      <c r="I82" s="58">
        <f t="shared" si="5"/>
        <v>16761.043939498901</v>
      </c>
    </row>
    <row r="83" spans="3:9">
      <c r="C83" s="57">
        <f t="shared" si="8"/>
        <v>70</v>
      </c>
      <c r="D83" s="174" t="s">
        <v>139</v>
      </c>
      <c r="E83" s="58">
        <f t="shared" si="6"/>
        <v>480934.34546600585</v>
      </c>
      <c r="F83" s="58">
        <f t="shared" si="7"/>
        <v>3106.0343144679546</v>
      </c>
      <c r="G83" s="58">
        <f>'1.0 Lease Liability (Uttara HO)'!F91</f>
        <v>19975.326662742787</v>
      </c>
      <c r="H83" s="58">
        <f t="shared" si="0"/>
        <v>464065.05311773106</v>
      </c>
      <c r="I83" s="58">
        <f t="shared" si="5"/>
        <v>16869.292348274834</v>
      </c>
    </row>
    <row r="84" spans="3:9">
      <c r="C84" s="57">
        <f t="shared" si="8"/>
        <v>71</v>
      </c>
      <c r="D84" s="174" t="s">
        <v>140</v>
      </c>
      <c r="E84" s="58">
        <f t="shared" si="6"/>
        <v>464065.05311773106</v>
      </c>
      <c r="F84" s="58">
        <f t="shared" si="7"/>
        <v>2997.0868013853465</v>
      </c>
      <c r="G84" s="58">
        <f>'1.0 Lease Liability (Uttara HO)'!F92</f>
        <v>19975.326662742787</v>
      </c>
      <c r="H84" s="58">
        <f t="shared" si="0"/>
        <v>447086.81325637363</v>
      </c>
      <c r="I84" s="58">
        <f t="shared" si="5"/>
        <v>16978.239861357441</v>
      </c>
    </row>
    <row r="85" spans="3:9">
      <c r="C85" s="57">
        <f t="shared" si="8"/>
        <v>72</v>
      </c>
      <c r="D85" s="174" t="s">
        <v>141</v>
      </c>
      <c r="E85" s="58">
        <f t="shared" si="6"/>
        <v>447086.81325637363</v>
      </c>
      <c r="F85" s="58">
        <f t="shared" si="7"/>
        <v>2887.435668947413</v>
      </c>
      <c r="G85" s="58">
        <f>'1.0 Lease Liability (Uttara HO)'!F93</f>
        <v>19975.326662742787</v>
      </c>
      <c r="H85" s="58">
        <f t="shared" si="0"/>
        <v>429998.92226257827</v>
      </c>
      <c r="I85" s="58">
        <f t="shared" si="5"/>
        <v>17087.890993795376</v>
      </c>
    </row>
    <row r="86" spans="3:9">
      <c r="C86" s="57">
        <f t="shared" si="8"/>
        <v>73</v>
      </c>
      <c r="D86" s="174" t="s">
        <v>142</v>
      </c>
      <c r="E86" s="58">
        <f t="shared" si="6"/>
        <v>429998.92226257827</v>
      </c>
      <c r="F86" s="58">
        <f t="shared" si="7"/>
        <v>2777.0763729458181</v>
      </c>
      <c r="G86" s="58">
        <f>'1.0 Lease Liability (Uttara HO)'!F94</f>
        <v>19975.326662742787</v>
      </c>
      <c r="H86" s="58">
        <f t="shared" si="0"/>
        <v>412800.6719727813</v>
      </c>
      <c r="I86" s="58">
        <f t="shared" si="5"/>
        <v>17198.250289796968</v>
      </c>
    </row>
    <row r="87" spans="3:9">
      <c r="C87" s="57">
        <f t="shared" si="8"/>
        <v>74</v>
      </c>
      <c r="D87" s="174" t="s">
        <v>143</v>
      </c>
      <c r="E87" s="58">
        <f t="shared" si="6"/>
        <v>412800.6719727813</v>
      </c>
      <c r="F87" s="58">
        <f t="shared" si="7"/>
        <v>2666.0043398242124</v>
      </c>
      <c r="G87" s="58">
        <f>'1.0 Lease Liability (Uttara HO)'!F95</f>
        <v>19975.326662742787</v>
      </c>
      <c r="H87" s="58">
        <f t="shared" si="0"/>
        <v>395491.34964986274</v>
      </c>
      <c r="I87" s="58">
        <f t="shared" si="5"/>
        <v>17309.322322918575</v>
      </c>
    </row>
    <row r="88" spans="3:9">
      <c r="C88" s="57">
        <f t="shared" si="8"/>
        <v>75</v>
      </c>
      <c r="D88" s="174" t="s">
        <v>144</v>
      </c>
      <c r="E88" s="58">
        <f t="shared" si="6"/>
        <v>395491.34964986274</v>
      </c>
      <c r="F88" s="58">
        <f t="shared" si="7"/>
        <v>2554.214966488697</v>
      </c>
      <c r="G88" s="58">
        <f>'1.0 Lease Liability (Uttara HO)'!F96</f>
        <v>19975.326662742787</v>
      </c>
      <c r="H88" s="58">
        <f t="shared" si="0"/>
        <v>378070.23795360868</v>
      </c>
      <c r="I88" s="58">
        <f t="shared" si="5"/>
        <v>17421.111696254091</v>
      </c>
    </row>
    <row r="89" spans="3:9">
      <c r="C89" s="57">
        <f t="shared" si="8"/>
        <v>76</v>
      </c>
      <c r="D89" s="174" t="s">
        <v>145</v>
      </c>
      <c r="E89" s="58">
        <f t="shared" si="6"/>
        <v>378070.23795360868</v>
      </c>
      <c r="F89" s="58">
        <f t="shared" si="7"/>
        <v>2441.7036201170558</v>
      </c>
      <c r="G89" s="58">
        <f>'1.0 Lease Liability (Uttara HO)'!F97</f>
        <v>19975.326662742787</v>
      </c>
      <c r="H89" s="58">
        <f t="shared" si="0"/>
        <v>360536.61491098296</v>
      </c>
      <c r="I89" s="58">
        <f t="shared" si="5"/>
        <v>17533.623042625732</v>
      </c>
    </row>
    <row r="90" spans="3:9">
      <c r="C90" s="57">
        <f t="shared" si="8"/>
        <v>77</v>
      </c>
      <c r="D90" s="174" t="s">
        <v>146</v>
      </c>
      <c r="E90" s="58">
        <f t="shared" si="6"/>
        <v>360536.61491098296</v>
      </c>
      <c r="F90" s="58">
        <f t="shared" si="7"/>
        <v>2328.4656379667649</v>
      </c>
      <c r="G90" s="58">
        <f>'1.0 Lease Liability (Uttara HO)'!F98</f>
        <v>19975.326662742787</v>
      </c>
      <c r="H90" s="58">
        <f t="shared" si="0"/>
        <v>342889.75388620695</v>
      </c>
      <c r="I90" s="58">
        <f t="shared" si="5"/>
        <v>17646.861024776023</v>
      </c>
    </row>
    <row r="91" spans="3:9">
      <c r="C91" s="57">
        <f t="shared" si="8"/>
        <v>78</v>
      </c>
      <c r="D91" s="174" t="s">
        <v>147</v>
      </c>
      <c r="E91" s="58">
        <f t="shared" si="6"/>
        <v>342889.75388620695</v>
      </c>
      <c r="F91" s="58">
        <f t="shared" si="7"/>
        <v>2214.4963271817533</v>
      </c>
      <c r="G91" s="58">
        <f>'1.0 Lease Liability (Uttara HO)'!F99</f>
        <v>19975.326662742787</v>
      </c>
      <c r="H91" s="58">
        <f t="shared" si="0"/>
        <v>325128.92355064594</v>
      </c>
      <c r="I91" s="58">
        <f t="shared" si="5"/>
        <v>17760.830335561033</v>
      </c>
    </row>
    <row r="92" spans="3:9">
      <c r="C92" s="57">
        <f t="shared" si="8"/>
        <v>79</v>
      </c>
      <c r="D92" s="174" t="s">
        <v>148</v>
      </c>
      <c r="E92" s="58">
        <f t="shared" si="6"/>
        <v>325128.92355064594</v>
      </c>
      <c r="F92" s="58">
        <f t="shared" si="7"/>
        <v>2099.7909645979216</v>
      </c>
      <c r="G92" s="58">
        <f>'1.0 Lease Liability (Uttara HO)'!F100</f>
        <v>19975.326662742787</v>
      </c>
      <c r="H92" s="58">
        <f t="shared" si="0"/>
        <v>307253.38785250107</v>
      </c>
      <c r="I92" s="58">
        <f t="shared" si="5"/>
        <v>17875.535698144864</v>
      </c>
    </row>
    <row r="93" spans="3:9">
      <c r="C93" s="57">
        <f t="shared" si="8"/>
        <v>80</v>
      </c>
      <c r="D93" s="174" t="s">
        <v>149</v>
      </c>
      <c r="E93" s="58">
        <f t="shared" si="6"/>
        <v>307253.38785250107</v>
      </c>
      <c r="F93" s="58">
        <f t="shared" si="7"/>
        <v>1984.3447965474027</v>
      </c>
      <c r="G93" s="58">
        <f>'1.0 Lease Liability (Uttara HO)'!F101</f>
        <v>19975.326662742787</v>
      </c>
      <c r="H93" s="58">
        <f t="shared" si="0"/>
        <v>289262.40598630568</v>
      </c>
      <c r="I93" s="58">
        <f t="shared" si="5"/>
        <v>17990.981866195383</v>
      </c>
    </row>
    <row r="94" spans="3:9">
      <c r="C94" s="57">
        <f t="shared" si="8"/>
        <v>81</v>
      </c>
      <c r="D94" s="174" t="s">
        <v>150</v>
      </c>
      <c r="E94" s="58">
        <f t="shared" si="6"/>
        <v>289262.40598630568</v>
      </c>
      <c r="F94" s="58">
        <f t="shared" si="7"/>
        <v>1868.1530386615575</v>
      </c>
      <c r="G94" s="58">
        <f>'1.0 Lease Liability (Uttara HO)'!F102</f>
        <v>19975.326662742787</v>
      </c>
      <c r="H94" s="58">
        <f t="shared" si="0"/>
        <v>271155.23236222449</v>
      </c>
      <c r="I94" s="58">
        <f t="shared" si="5"/>
        <v>18107.173624081232</v>
      </c>
    </row>
    <row r="95" spans="3:9">
      <c r="C95" s="57">
        <f t="shared" si="8"/>
        <v>82</v>
      </c>
      <c r="D95" s="174" t="s">
        <v>151</v>
      </c>
      <c r="E95" s="58">
        <f t="shared" si="6"/>
        <v>271155.23236222449</v>
      </c>
      <c r="F95" s="58">
        <f t="shared" si="7"/>
        <v>1751.2108756726998</v>
      </c>
      <c r="G95" s="58">
        <f>'1.0 Lease Liability (Uttara HO)'!F103</f>
        <v>19975.326662742787</v>
      </c>
      <c r="H95" s="58">
        <f t="shared" si="0"/>
        <v>252931.11657515439</v>
      </c>
      <c r="I95" s="58">
        <f t="shared" si="5"/>
        <v>18224.115787070088</v>
      </c>
    </row>
    <row r="96" spans="3:9">
      <c r="C96" s="57">
        <f t="shared" si="8"/>
        <v>83</v>
      </c>
      <c r="D96" s="174" t="s">
        <v>152</v>
      </c>
      <c r="E96" s="58">
        <f t="shared" si="6"/>
        <v>252931.11657515439</v>
      </c>
      <c r="F96" s="58">
        <f t="shared" si="7"/>
        <v>1633.5134612145387</v>
      </c>
      <c r="G96" s="58">
        <f>'1.0 Lease Liability (Uttara HO)'!F104</f>
        <v>21972.85462036492</v>
      </c>
      <c r="H96" s="58">
        <f t="shared" si="0"/>
        <v>232591.77541600401</v>
      </c>
      <c r="I96" s="58">
        <f t="shared" si="5"/>
        <v>20339.341159150383</v>
      </c>
    </row>
    <row r="97" spans="3:9">
      <c r="C97" s="57">
        <f t="shared" si="8"/>
        <v>84</v>
      </c>
      <c r="D97" s="174" t="s">
        <v>153</v>
      </c>
      <c r="E97" s="58">
        <f t="shared" si="6"/>
        <v>232591.77541600401</v>
      </c>
      <c r="F97" s="58">
        <f t="shared" si="7"/>
        <v>1502.1552162283592</v>
      </c>
      <c r="G97" s="58">
        <f>'1.0 Lease Liability (Uttara HO)'!F105</f>
        <v>21972.85462036492</v>
      </c>
      <c r="H97" s="58">
        <f t="shared" si="0"/>
        <v>212121.07601186744</v>
      </c>
      <c r="I97" s="58">
        <f t="shared" si="5"/>
        <v>20470.699404136561</v>
      </c>
    </row>
    <row r="98" spans="3:9">
      <c r="C98" s="57">
        <f t="shared" si="8"/>
        <v>85</v>
      </c>
      <c r="D98" s="174" t="s">
        <v>154</v>
      </c>
      <c r="E98" s="58">
        <f t="shared" si="6"/>
        <v>212121.07601186744</v>
      </c>
      <c r="F98" s="58">
        <f t="shared" si="7"/>
        <v>1369.9486159099772</v>
      </c>
      <c r="G98" s="58">
        <f>'1.0 Lease Liability (Uttara HO)'!F106</f>
        <v>21972.85462036492</v>
      </c>
      <c r="H98" s="58">
        <f t="shared" si="0"/>
        <v>191518.1700074125</v>
      </c>
      <c r="I98" s="58">
        <f t="shared" si="5"/>
        <v>20602.906004454944</v>
      </c>
    </row>
    <row r="99" spans="3:9">
      <c r="C99" s="57">
        <f t="shared" si="8"/>
        <v>86</v>
      </c>
      <c r="D99" s="174" t="s">
        <v>155</v>
      </c>
      <c r="E99" s="58">
        <f t="shared" si="6"/>
        <v>191518.1700074125</v>
      </c>
      <c r="F99" s="58">
        <f t="shared" si="7"/>
        <v>1236.8881812978723</v>
      </c>
      <c r="G99" s="58">
        <f>'1.0 Lease Liability (Uttara HO)'!F107</f>
        <v>21972.85462036492</v>
      </c>
      <c r="H99" s="58">
        <f t="shared" si="0"/>
        <v>170782.20356834543</v>
      </c>
      <c r="I99" s="58">
        <f t="shared" si="5"/>
        <v>20735.966439067048</v>
      </c>
    </row>
    <row r="100" spans="3:9">
      <c r="C100" s="57">
        <f t="shared" si="8"/>
        <v>87</v>
      </c>
      <c r="D100" s="174" t="s">
        <v>156</v>
      </c>
      <c r="E100" s="58">
        <f t="shared" si="6"/>
        <v>170782.20356834543</v>
      </c>
      <c r="F100" s="58">
        <f t="shared" si="7"/>
        <v>1102.9683980455643</v>
      </c>
      <c r="G100" s="58">
        <f>'1.0 Lease Liability (Uttara HO)'!F108</f>
        <v>21972.85462036492</v>
      </c>
      <c r="H100" s="58">
        <f t="shared" si="0"/>
        <v>149912.31734602607</v>
      </c>
      <c r="I100" s="58">
        <f t="shared" si="5"/>
        <v>20869.886222319357</v>
      </c>
    </row>
    <row r="101" spans="3:9">
      <c r="C101" s="57">
        <f t="shared" si="8"/>
        <v>88</v>
      </c>
      <c r="D101" s="174" t="s">
        <v>157</v>
      </c>
      <c r="E101" s="58">
        <f t="shared" si="6"/>
        <v>149912.31734602607</v>
      </c>
      <c r="F101" s="58">
        <f t="shared" si="7"/>
        <v>968.18371619308505</v>
      </c>
      <c r="G101" s="58">
        <f>'1.0 Lease Liability (Uttara HO)'!F109</f>
        <v>21972.85462036492</v>
      </c>
      <c r="H101" s="58">
        <f t="shared" si="0"/>
        <v>128907.64644185423</v>
      </c>
      <c r="I101" s="58">
        <f t="shared" si="5"/>
        <v>21004.670904171835</v>
      </c>
    </row>
    <row r="102" spans="3:9">
      <c r="C102" s="57">
        <f t="shared" si="8"/>
        <v>89</v>
      </c>
      <c r="D102" s="174" t="s">
        <v>158</v>
      </c>
      <c r="E102" s="58">
        <f t="shared" si="6"/>
        <v>128907.64644185423</v>
      </c>
      <c r="F102" s="58">
        <f t="shared" si="7"/>
        <v>832.5285499369752</v>
      </c>
      <c r="G102" s="58">
        <f>'1.0 Lease Liability (Uttara HO)'!F110</f>
        <v>21972.85462036492</v>
      </c>
      <c r="H102" s="58">
        <f t="shared" si="0"/>
        <v>107767.32037142629</v>
      </c>
      <c r="I102" s="58">
        <f t="shared" si="5"/>
        <v>21140.326070427946</v>
      </c>
    </row>
    <row r="103" spans="3:9">
      <c r="C103" s="57">
        <f t="shared" si="8"/>
        <v>90</v>
      </c>
      <c r="D103" s="174" t="s">
        <v>159</v>
      </c>
      <c r="E103" s="58">
        <f t="shared" si="6"/>
        <v>107767.32037142629</v>
      </c>
      <c r="F103" s="58">
        <f t="shared" si="7"/>
        <v>695.99727739879484</v>
      </c>
      <c r="G103" s="58">
        <f>'1.0 Lease Liability (Uttara HO)'!F111</f>
        <v>21972.85462036492</v>
      </c>
      <c r="H103" s="58">
        <f t="shared" si="0"/>
        <v>86490.463028460174</v>
      </c>
      <c r="I103" s="58">
        <f t="shared" si="5"/>
        <v>21276.857342966126</v>
      </c>
    </row>
    <row r="104" spans="3:9">
      <c r="C104" s="57">
        <f t="shared" si="8"/>
        <v>91</v>
      </c>
      <c r="D104" s="174" t="s">
        <v>160</v>
      </c>
      <c r="E104" s="58">
        <f t="shared" si="6"/>
        <v>86490.463028460174</v>
      </c>
      <c r="F104" s="58">
        <f t="shared" si="7"/>
        <v>558.58424039213867</v>
      </c>
      <c r="G104" s="58">
        <f>'1.0 Lease Liability (Uttara HO)'!F112</f>
        <v>21972.85462036492</v>
      </c>
      <c r="H104" s="58">
        <f t="shared" si="0"/>
        <v>65076.192648487398</v>
      </c>
      <c r="I104" s="58">
        <f t="shared" si="5"/>
        <v>21414.270379972782</v>
      </c>
    </row>
    <row r="105" spans="3:9">
      <c r="C105" s="57">
        <f t="shared" si="8"/>
        <v>92</v>
      </c>
      <c r="D105" s="174" t="s">
        <v>161</v>
      </c>
      <c r="E105" s="58">
        <f t="shared" si="6"/>
        <v>65076.192648487398</v>
      </c>
      <c r="F105" s="58">
        <f t="shared" si="7"/>
        <v>420.28374418814775</v>
      </c>
      <c r="G105" s="58">
        <f>'1.0 Lease Liability (Uttara HO)'!F113</f>
        <v>21972.85462036492</v>
      </c>
      <c r="H105" s="58">
        <f t="shared" si="0"/>
        <v>43523.621772310624</v>
      </c>
      <c r="I105" s="58">
        <f t="shared" si="5"/>
        <v>21552.570876176771</v>
      </c>
    </row>
    <row r="106" spans="3:9">
      <c r="C106" s="57">
        <f t="shared" si="8"/>
        <v>93</v>
      </c>
      <c r="D106" s="174" t="s">
        <v>162</v>
      </c>
      <c r="E106" s="58">
        <f t="shared" si="6"/>
        <v>43523.621772310624</v>
      </c>
      <c r="F106" s="58">
        <f t="shared" si="7"/>
        <v>281.09005727950608</v>
      </c>
      <c r="G106" s="58">
        <f>'1.0 Lease Liability (Uttara HO)'!F114</f>
        <v>21972.85462036492</v>
      </c>
      <c r="H106" s="58">
        <f t="shared" si="0"/>
        <v>21831.857209225211</v>
      </c>
      <c r="I106" s="58">
        <f t="shared" si="5"/>
        <v>21691.764563085413</v>
      </c>
    </row>
    <row r="107" spans="3:9">
      <c r="C107" s="57">
        <f t="shared" si="8"/>
        <v>94</v>
      </c>
      <c r="D107" s="174" t="s">
        <v>163</v>
      </c>
      <c r="E107" s="58">
        <f t="shared" si="6"/>
        <v>21831.857209225211</v>
      </c>
      <c r="F107" s="58">
        <f t="shared" si="7"/>
        <v>140.99741114291282</v>
      </c>
      <c r="G107" s="58">
        <f>'1.0 Lease Liability (Uttara HO)'!F115</f>
        <v>21972.85462036492</v>
      </c>
      <c r="H107" s="58">
        <f t="shared" si="0"/>
        <v>3.2050593290477991E-9</v>
      </c>
      <c r="I107" s="58">
        <f t="shared" si="5"/>
        <v>21831.857209222006</v>
      </c>
    </row>
    <row r="108" spans="3:9" ht="15" thickBot="1">
      <c r="F108" s="201">
        <f>SUM(F13:F107)</f>
        <v>471858.73441351135</v>
      </c>
      <c r="G108" s="201">
        <f>SUM(G13:G107)</f>
        <v>1818117.8575632728</v>
      </c>
      <c r="I108" s="202">
        <f>SUM(I13:I107)</f>
        <v>1346259.1231497612</v>
      </c>
    </row>
    <row r="109" spans="3:9" ht="15" thickTop="1"/>
    <row r="111" spans="3:9">
      <c r="C111" s="237" t="s">
        <v>189</v>
      </c>
      <c r="D111" s="237"/>
      <c r="E111" s="237"/>
      <c r="F111" s="203">
        <f>SUM(F37:F48)</f>
        <v>81375.935225626614</v>
      </c>
    </row>
    <row r="112" spans="3:9">
      <c r="C112" s="236" t="s">
        <v>190</v>
      </c>
      <c r="D112" s="236"/>
      <c r="E112" s="236"/>
      <c r="F112" s="203">
        <f>H48-H60</f>
        <v>149318.33129574161</v>
      </c>
    </row>
    <row r="113" spans="3:9">
      <c r="C113" s="236" t="s">
        <v>191</v>
      </c>
      <c r="D113" s="236"/>
      <c r="E113" s="236"/>
      <c r="F113" s="203">
        <f>H60</f>
        <v>825863.57348077849</v>
      </c>
    </row>
    <row r="116" spans="3:9">
      <c r="C116" s="238" t="s">
        <v>192</v>
      </c>
      <c r="D116" s="239"/>
      <c r="E116" s="239"/>
      <c r="F116" s="239"/>
      <c r="G116" s="239"/>
      <c r="H116" s="239"/>
      <c r="I116" s="240"/>
    </row>
    <row r="117" spans="3:9" ht="42" customHeight="1">
      <c r="C117" s="171" t="s">
        <v>60</v>
      </c>
      <c r="D117" s="198" t="s">
        <v>183</v>
      </c>
      <c r="E117" s="172" t="s">
        <v>184</v>
      </c>
      <c r="F117" s="172" t="s">
        <v>185</v>
      </c>
      <c r="G117" s="172" t="s">
        <v>186</v>
      </c>
      <c r="H117" s="172" t="s">
        <v>187</v>
      </c>
      <c r="I117" s="172" t="s">
        <v>188</v>
      </c>
    </row>
    <row r="118" spans="3:9">
      <c r="C118" s="57">
        <f>'1.0 Lease Liability (Uttara HO)'!B126</f>
        <v>0</v>
      </c>
      <c r="D118" s="174" t="s">
        <v>68</v>
      </c>
      <c r="E118" s="58">
        <f>'1.0 Lease Liability (Uttara HO)'!G221</f>
        <v>114364712.51157258</v>
      </c>
      <c r="F118" s="58"/>
      <c r="G118" s="58">
        <f>'1.0 Lease Liability (Uttara HO)'!F126</f>
        <v>1402400</v>
      </c>
      <c r="H118" s="58">
        <f>E118+F118-G118</f>
        <v>112962312.51157258</v>
      </c>
      <c r="I118" s="58">
        <f>G118-F118</f>
        <v>1402400</v>
      </c>
    </row>
    <row r="119" spans="3:9">
      <c r="C119" s="57">
        <v>1</v>
      </c>
      <c r="D119" s="174" t="s">
        <v>70</v>
      </c>
      <c r="E119" s="58">
        <f>H118</f>
        <v>112962312.51157258</v>
      </c>
      <c r="F119" s="58">
        <f>E119*$C$8</f>
        <v>729548.26830390631</v>
      </c>
      <c r="G119" s="58">
        <f>'1.0 Lease Liability (Uttara HO)'!F127</f>
        <v>1402400</v>
      </c>
      <c r="H119" s="58">
        <f t="shared" ref="H119:H212" si="9">E119+F119-G119</f>
        <v>112289460.77987649</v>
      </c>
      <c r="I119" s="58">
        <f t="shared" ref="I119:I182" si="10">G119-F119</f>
        <v>672851.73169609369</v>
      </c>
    </row>
    <row r="120" spans="3:9">
      <c r="C120" s="57">
        <v>2</v>
      </c>
      <c r="D120" s="174" t="s">
        <v>71</v>
      </c>
      <c r="E120" s="58">
        <f t="shared" ref="E120:E183" si="11">H119</f>
        <v>112289460.77987649</v>
      </c>
      <c r="F120" s="58">
        <f t="shared" ref="F120:F183" si="12">E120*$C$8</f>
        <v>725202.76753670233</v>
      </c>
      <c r="G120" s="58">
        <f>'1.0 Lease Liability (Uttara HO)'!F128</f>
        <v>1402400</v>
      </c>
      <c r="H120" s="58">
        <f t="shared" si="9"/>
        <v>111612263.54741319</v>
      </c>
      <c r="I120" s="58">
        <f t="shared" si="10"/>
        <v>677197.23246329767</v>
      </c>
    </row>
    <row r="121" spans="3:9">
      <c r="C121" s="57">
        <f t="shared" ref="C121:C184" si="13">C120+1</f>
        <v>3</v>
      </c>
      <c r="D121" s="174" t="s">
        <v>72</v>
      </c>
      <c r="E121" s="58">
        <f t="shared" si="11"/>
        <v>111612263.54741319</v>
      </c>
      <c r="F121" s="58">
        <f t="shared" si="12"/>
        <v>720829.20207704348</v>
      </c>
      <c r="G121" s="58">
        <f>'1.0 Lease Liability (Uttara HO)'!F129</f>
        <v>1402400</v>
      </c>
      <c r="H121" s="58">
        <f t="shared" si="9"/>
        <v>110930692.74949023</v>
      </c>
      <c r="I121" s="58">
        <f t="shared" si="10"/>
        <v>681570.79792295652</v>
      </c>
    </row>
    <row r="122" spans="3:9">
      <c r="C122" s="57">
        <f t="shared" si="13"/>
        <v>4</v>
      </c>
      <c r="D122" s="174" t="s">
        <v>73</v>
      </c>
      <c r="E122" s="58">
        <f t="shared" si="11"/>
        <v>110930692.74949023</v>
      </c>
      <c r="F122" s="58">
        <f t="shared" si="12"/>
        <v>716427.39067379106</v>
      </c>
      <c r="G122" s="58">
        <f>'1.0 Lease Liability (Uttara HO)'!F130</f>
        <v>1402400</v>
      </c>
      <c r="H122" s="58">
        <f t="shared" si="9"/>
        <v>110244720.14016402</v>
      </c>
      <c r="I122" s="58">
        <f t="shared" si="10"/>
        <v>685972.60932620894</v>
      </c>
    </row>
    <row r="123" spans="3:9">
      <c r="C123" s="57">
        <f t="shared" si="13"/>
        <v>5</v>
      </c>
      <c r="D123" s="174" t="s">
        <v>74</v>
      </c>
      <c r="E123" s="58">
        <f t="shared" si="11"/>
        <v>110244720.14016402</v>
      </c>
      <c r="F123" s="58">
        <f t="shared" si="12"/>
        <v>711997.15090522589</v>
      </c>
      <c r="G123" s="58">
        <f>'1.0 Lease Liability (Uttara HO)'!F131</f>
        <v>1402400</v>
      </c>
      <c r="H123" s="58">
        <f t="shared" si="9"/>
        <v>109554317.29106924</v>
      </c>
      <c r="I123" s="58">
        <f t="shared" si="10"/>
        <v>690402.84909477411</v>
      </c>
    </row>
    <row r="124" spans="3:9">
      <c r="C124" s="57">
        <f t="shared" si="13"/>
        <v>6</v>
      </c>
      <c r="D124" s="174" t="s">
        <v>75</v>
      </c>
      <c r="E124" s="58">
        <f t="shared" si="11"/>
        <v>109554317.29106924</v>
      </c>
      <c r="F124" s="58">
        <f t="shared" si="12"/>
        <v>707538.29917148885</v>
      </c>
      <c r="G124" s="58">
        <f>'1.0 Lease Liability (Uttara HO)'!F132</f>
        <v>1402400</v>
      </c>
      <c r="H124" s="58">
        <f t="shared" si="9"/>
        <v>108859455.59024073</v>
      </c>
      <c r="I124" s="58">
        <f t="shared" si="10"/>
        <v>694861.70082851115</v>
      </c>
    </row>
    <row r="125" spans="3:9">
      <c r="C125" s="57">
        <f t="shared" si="13"/>
        <v>7</v>
      </c>
      <c r="D125" s="174" t="s">
        <v>76</v>
      </c>
      <c r="E125" s="58">
        <f t="shared" si="11"/>
        <v>108859455.59024073</v>
      </c>
      <c r="F125" s="58">
        <f t="shared" si="12"/>
        <v>703050.65068697138</v>
      </c>
      <c r="G125" s="58">
        <f>'1.0 Lease Liability (Uttara HO)'!F133</f>
        <v>1402400</v>
      </c>
      <c r="H125" s="58">
        <f t="shared" si="9"/>
        <v>108160106.2409277</v>
      </c>
      <c r="I125" s="58">
        <f t="shared" si="10"/>
        <v>699349.34931302862</v>
      </c>
    </row>
    <row r="126" spans="3:9">
      <c r="C126" s="57">
        <f t="shared" si="13"/>
        <v>8</v>
      </c>
      <c r="D126" s="174" t="s">
        <v>77</v>
      </c>
      <c r="E126" s="58">
        <f t="shared" si="11"/>
        <v>108160106.2409277</v>
      </c>
      <c r="F126" s="58">
        <f t="shared" si="12"/>
        <v>698534.01947265805</v>
      </c>
      <c r="G126" s="58">
        <f>'1.0 Lease Liability (Uttara HO)'!F134</f>
        <v>1402400</v>
      </c>
      <c r="H126" s="58">
        <f t="shared" si="9"/>
        <v>107456240.26040035</v>
      </c>
      <c r="I126" s="58">
        <f t="shared" si="10"/>
        <v>703865.98052734195</v>
      </c>
    </row>
    <row r="127" spans="3:9">
      <c r="C127" s="57">
        <f t="shared" si="13"/>
        <v>9</v>
      </c>
      <c r="D127" s="174" t="s">
        <v>78</v>
      </c>
      <c r="E127" s="58">
        <f t="shared" si="11"/>
        <v>107456240.26040035</v>
      </c>
      <c r="F127" s="58">
        <f t="shared" si="12"/>
        <v>693988.21834841894</v>
      </c>
      <c r="G127" s="58">
        <f>'1.0 Lease Liability (Uttara HO)'!F135</f>
        <v>1402400</v>
      </c>
      <c r="H127" s="58">
        <f t="shared" si="9"/>
        <v>106747828.47874877</v>
      </c>
      <c r="I127" s="58">
        <f t="shared" si="10"/>
        <v>708411.78165158106</v>
      </c>
    </row>
    <row r="128" spans="3:9">
      <c r="C128" s="57">
        <f t="shared" si="13"/>
        <v>10</v>
      </c>
      <c r="D128" s="174" t="s">
        <v>79</v>
      </c>
      <c r="E128" s="58">
        <f t="shared" si="11"/>
        <v>106747828.47874877</v>
      </c>
      <c r="F128" s="58">
        <f t="shared" si="12"/>
        <v>689413.05892525241</v>
      </c>
      <c r="G128" s="58">
        <f>'1.0 Lease Liability (Uttara HO)'!F136</f>
        <v>1402400</v>
      </c>
      <c r="H128" s="58">
        <f t="shared" si="9"/>
        <v>106034841.53767402</v>
      </c>
      <c r="I128" s="58">
        <f t="shared" si="10"/>
        <v>712986.94107474759</v>
      </c>
    </row>
    <row r="129" spans="3:9">
      <c r="C129" s="57">
        <f t="shared" si="13"/>
        <v>11</v>
      </c>
      <c r="D129" s="174" t="s">
        <v>80</v>
      </c>
      <c r="E129" s="58">
        <f t="shared" si="11"/>
        <v>106034841.53767402</v>
      </c>
      <c r="F129" s="58">
        <f t="shared" si="12"/>
        <v>684808.35159747803</v>
      </c>
      <c r="G129" s="58">
        <f>'1.0 Lease Liability (Uttara HO)'!F137</f>
        <v>1542640</v>
      </c>
      <c r="H129" s="58">
        <f t="shared" si="9"/>
        <v>105177009.8892715</v>
      </c>
      <c r="I129" s="58">
        <f t="shared" si="10"/>
        <v>857831.64840252197</v>
      </c>
    </row>
    <row r="130" spans="3:9">
      <c r="C130" s="57">
        <f t="shared" si="13"/>
        <v>12</v>
      </c>
      <c r="D130" s="174" t="s">
        <v>81</v>
      </c>
      <c r="E130" s="58">
        <f t="shared" si="11"/>
        <v>105177009.8892715</v>
      </c>
      <c r="F130" s="58">
        <f t="shared" si="12"/>
        <v>679268.1888682117</v>
      </c>
      <c r="G130" s="58">
        <f>'1.0 Lease Liability (Uttara HO)'!F138</f>
        <v>1542640</v>
      </c>
      <c r="H130" s="58">
        <f t="shared" si="9"/>
        <v>104313638.07813971</v>
      </c>
      <c r="I130" s="58">
        <f t="shared" si="10"/>
        <v>863371.8111317883</v>
      </c>
    </row>
    <row r="131" spans="3:9">
      <c r="C131" s="57">
        <f t="shared" si="13"/>
        <v>13</v>
      </c>
      <c r="D131" s="174" t="s">
        <v>82</v>
      </c>
      <c r="E131" s="58">
        <f t="shared" si="11"/>
        <v>104313638.07813971</v>
      </c>
      <c r="F131" s="58">
        <f t="shared" si="12"/>
        <v>673692.24592131888</v>
      </c>
      <c r="G131" s="58">
        <f>'1.0 Lease Liability (Uttara HO)'!F139</f>
        <v>1542640</v>
      </c>
      <c r="H131" s="58">
        <f t="shared" si="9"/>
        <v>103444690.32406102</v>
      </c>
      <c r="I131" s="58">
        <f t="shared" si="10"/>
        <v>868947.75407868112</v>
      </c>
    </row>
    <row r="132" spans="3:9">
      <c r="C132" s="57">
        <f t="shared" si="13"/>
        <v>14</v>
      </c>
      <c r="D132" s="174" t="s">
        <v>83</v>
      </c>
      <c r="E132" s="58">
        <f t="shared" si="11"/>
        <v>103444690.32406102</v>
      </c>
      <c r="F132" s="58">
        <f t="shared" si="12"/>
        <v>668080.29167622747</v>
      </c>
      <c r="G132" s="58">
        <f>'1.0 Lease Liability (Uttara HO)'!F140</f>
        <v>1542640</v>
      </c>
      <c r="H132" s="58">
        <f t="shared" si="9"/>
        <v>102570130.61573724</v>
      </c>
      <c r="I132" s="58">
        <f t="shared" si="10"/>
        <v>874559.70832377253</v>
      </c>
    </row>
    <row r="133" spans="3:9">
      <c r="C133" s="57">
        <f t="shared" si="13"/>
        <v>15</v>
      </c>
      <c r="D133" s="174" t="s">
        <v>84</v>
      </c>
      <c r="E133" s="58">
        <f t="shared" si="11"/>
        <v>102570130.61573724</v>
      </c>
      <c r="F133" s="58">
        <f t="shared" si="12"/>
        <v>662432.09355996968</v>
      </c>
      <c r="G133" s="58">
        <f>'1.0 Lease Liability (Uttara HO)'!F141</f>
        <v>1542640</v>
      </c>
      <c r="H133" s="58">
        <f t="shared" si="9"/>
        <v>101689922.70929721</v>
      </c>
      <c r="I133" s="58">
        <f t="shared" si="10"/>
        <v>880207.90644003032</v>
      </c>
    </row>
    <row r="134" spans="3:9">
      <c r="C134" s="57">
        <f t="shared" si="13"/>
        <v>16</v>
      </c>
      <c r="D134" s="174" t="s">
        <v>85</v>
      </c>
      <c r="E134" s="58">
        <f t="shared" si="11"/>
        <v>101689922.70929721</v>
      </c>
      <c r="F134" s="58">
        <f t="shared" si="12"/>
        <v>656747.41749754443</v>
      </c>
      <c r="G134" s="58">
        <f>'1.0 Lease Liability (Uttara HO)'!F142</f>
        <v>1542640</v>
      </c>
      <c r="H134" s="58">
        <f t="shared" si="9"/>
        <v>100804030.12679476</v>
      </c>
      <c r="I134" s="58">
        <f t="shared" si="10"/>
        <v>885892.58250245557</v>
      </c>
    </row>
    <row r="135" spans="3:9">
      <c r="C135" s="57">
        <f t="shared" si="13"/>
        <v>17</v>
      </c>
      <c r="D135" s="174" t="s">
        <v>86</v>
      </c>
      <c r="E135" s="58">
        <f t="shared" si="11"/>
        <v>100804030.12679476</v>
      </c>
      <c r="F135" s="58">
        <f t="shared" si="12"/>
        <v>651026.02790221607</v>
      </c>
      <c r="G135" s="58">
        <f>'1.0 Lease Liability (Uttara HO)'!F143</f>
        <v>1542640</v>
      </c>
      <c r="H135" s="58">
        <f t="shared" si="9"/>
        <v>99912416.154696971</v>
      </c>
      <c r="I135" s="58">
        <f t="shared" si="10"/>
        <v>891613.97209778393</v>
      </c>
    </row>
    <row r="136" spans="3:9">
      <c r="C136" s="57">
        <f t="shared" si="13"/>
        <v>18</v>
      </c>
      <c r="D136" s="174" t="s">
        <v>87</v>
      </c>
      <c r="E136" s="58">
        <f t="shared" si="11"/>
        <v>99912416.154696971</v>
      </c>
      <c r="F136" s="58">
        <f t="shared" si="12"/>
        <v>645267.68766575132</v>
      </c>
      <c r="G136" s="58">
        <f>'1.0 Lease Liability (Uttara HO)'!F144</f>
        <v>1542640</v>
      </c>
      <c r="H136" s="58">
        <f t="shared" si="9"/>
        <v>99015043.842362717</v>
      </c>
      <c r="I136" s="58">
        <f t="shared" si="10"/>
        <v>897372.31233424868</v>
      </c>
    </row>
    <row r="137" spans="3:9">
      <c r="C137" s="57">
        <f t="shared" si="13"/>
        <v>19</v>
      </c>
      <c r="D137" s="174" t="s">
        <v>88</v>
      </c>
      <c r="E137" s="58">
        <f t="shared" si="11"/>
        <v>99015043.842362717</v>
      </c>
      <c r="F137" s="58">
        <f t="shared" si="12"/>
        <v>639472.15814859257</v>
      </c>
      <c r="G137" s="58">
        <f>'1.0 Lease Liability (Uttara HO)'!F145</f>
        <v>1542640</v>
      </c>
      <c r="H137" s="58">
        <f t="shared" si="9"/>
        <v>98111876.000511304</v>
      </c>
      <c r="I137" s="58">
        <f t="shared" si="10"/>
        <v>903167.84185140743</v>
      </c>
    </row>
    <row r="138" spans="3:9">
      <c r="C138" s="57">
        <f t="shared" si="13"/>
        <v>20</v>
      </c>
      <c r="D138" s="174" t="s">
        <v>89</v>
      </c>
      <c r="E138" s="58">
        <f t="shared" si="11"/>
        <v>98111876.000511304</v>
      </c>
      <c r="F138" s="58">
        <f t="shared" si="12"/>
        <v>633639.19916996884</v>
      </c>
      <c r="G138" s="58">
        <f>'1.0 Lease Liability (Uttara HO)'!F146</f>
        <v>1542640</v>
      </c>
      <c r="H138" s="58">
        <f t="shared" si="9"/>
        <v>97202875.199681267</v>
      </c>
      <c r="I138" s="58">
        <f t="shared" si="10"/>
        <v>909000.80083003116</v>
      </c>
    </row>
    <row r="139" spans="3:9">
      <c r="C139" s="57">
        <f t="shared" si="13"/>
        <v>21</v>
      </c>
      <c r="D139" s="174" t="s">
        <v>90</v>
      </c>
      <c r="E139" s="58">
        <f t="shared" si="11"/>
        <v>97202875.199681267</v>
      </c>
      <c r="F139" s="58">
        <f t="shared" si="12"/>
        <v>627768.56899794156</v>
      </c>
      <c r="G139" s="58">
        <f>'1.0 Lease Liability (Uttara HO)'!F147</f>
        <v>1542640</v>
      </c>
      <c r="H139" s="58">
        <f t="shared" si="9"/>
        <v>96288003.768679202</v>
      </c>
      <c r="I139" s="58">
        <f t="shared" si="10"/>
        <v>914871.43100205844</v>
      </c>
    </row>
    <row r="140" spans="3:9">
      <c r="C140" s="57">
        <f t="shared" si="13"/>
        <v>22</v>
      </c>
      <c r="D140" s="174" t="s">
        <v>91</v>
      </c>
      <c r="E140" s="58">
        <f t="shared" si="11"/>
        <v>96288003.768679202</v>
      </c>
      <c r="F140" s="58">
        <f t="shared" si="12"/>
        <v>621860.02433938649</v>
      </c>
      <c r="G140" s="58">
        <f>'1.0 Lease Liability (Uttara HO)'!F148</f>
        <v>1542640</v>
      </c>
      <c r="H140" s="58">
        <f t="shared" si="9"/>
        <v>95367223.793018594</v>
      </c>
      <c r="I140" s="58">
        <f t="shared" si="10"/>
        <v>920779.97566061351</v>
      </c>
    </row>
    <row r="141" spans="3:9">
      <c r="C141" s="57">
        <f t="shared" si="13"/>
        <v>23</v>
      </c>
      <c r="D141" s="174" t="s">
        <v>92</v>
      </c>
      <c r="E141" s="58">
        <f t="shared" si="11"/>
        <v>95367223.793018594</v>
      </c>
      <c r="F141" s="58">
        <f t="shared" si="12"/>
        <v>615913.32032991177</v>
      </c>
      <c r="G141" s="58">
        <f>'1.0 Lease Liability (Uttara HO)'!F149</f>
        <v>1542640</v>
      </c>
      <c r="H141" s="58">
        <f t="shared" si="9"/>
        <v>94440497.113348499</v>
      </c>
      <c r="I141" s="58">
        <f t="shared" si="10"/>
        <v>926726.67967008823</v>
      </c>
    </row>
    <row r="142" spans="3:9">
      <c r="C142" s="180">
        <f t="shared" si="13"/>
        <v>24</v>
      </c>
      <c r="D142" s="181" t="s">
        <v>93</v>
      </c>
      <c r="E142" s="199">
        <f t="shared" si="11"/>
        <v>94440497.113348499</v>
      </c>
      <c r="F142" s="199">
        <f t="shared" si="12"/>
        <v>609928.21052370907</v>
      </c>
      <c r="G142" s="199">
        <f>'1.0 Lease Liability (Uttara HO)'!F150</f>
        <v>1542640</v>
      </c>
      <c r="H142" s="199">
        <f t="shared" si="9"/>
        <v>93507785.323872209</v>
      </c>
      <c r="I142" s="199">
        <f t="shared" si="10"/>
        <v>932711.78947629093</v>
      </c>
    </row>
    <row r="143" spans="3:9">
      <c r="C143" s="180">
        <f t="shared" si="13"/>
        <v>25</v>
      </c>
      <c r="D143" s="181" t="s">
        <v>94</v>
      </c>
      <c r="E143" s="199">
        <f t="shared" si="11"/>
        <v>93507785.323872209</v>
      </c>
      <c r="F143" s="199">
        <f t="shared" si="12"/>
        <v>603904.4468833413</v>
      </c>
      <c r="G143" s="199">
        <f>'1.0 Lease Liability (Uttara HO)'!F151</f>
        <v>1542640</v>
      </c>
      <c r="H143" s="199">
        <f t="shared" si="9"/>
        <v>92569049.770755544</v>
      </c>
      <c r="I143" s="199">
        <f t="shared" si="10"/>
        <v>938735.5531166587</v>
      </c>
    </row>
    <row r="144" spans="3:9">
      <c r="C144" s="180">
        <f t="shared" si="13"/>
        <v>26</v>
      </c>
      <c r="D144" s="181" t="s">
        <v>95</v>
      </c>
      <c r="E144" s="199">
        <f t="shared" si="11"/>
        <v>92569049.770755544</v>
      </c>
      <c r="F144" s="199">
        <f t="shared" si="12"/>
        <v>597841.77976946288</v>
      </c>
      <c r="G144" s="199">
        <f>'1.0 Lease Liability (Uttara HO)'!F152</f>
        <v>1542640</v>
      </c>
      <c r="H144" s="199">
        <f t="shared" si="9"/>
        <v>91624251.55052501</v>
      </c>
      <c r="I144" s="199">
        <f t="shared" si="10"/>
        <v>944798.22023053712</v>
      </c>
    </row>
    <row r="145" spans="3:9">
      <c r="C145" s="180">
        <f t="shared" si="13"/>
        <v>27</v>
      </c>
      <c r="D145" s="181" t="s">
        <v>96</v>
      </c>
      <c r="E145" s="199">
        <f t="shared" si="11"/>
        <v>91624251.55052501</v>
      </c>
      <c r="F145" s="199">
        <f t="shared" si="12"/>
        <v>591739.95793047396</v>
      </c>
      <c r="G145" s="199">
        <f>'1.0 Lease Liability (Uttara HO)'!F153</f>
        <v>1542640</v>
      </c>
      <c r="H145" s="199">
        <f t="shared" si="9"/>
        <v>90673351.508455485</v>
      </c>
      <c r="I145" s="199">
        <f t="shared" si="10"/>
        <v>950900.04206952604</v>
      </c>
    </row>
    <row r="146" spans="3:9">
      <c r="C146" s="180">
        <f t="shared" si="13"/>
        <v>28</v>
      </c>
      <c r="D146" s="181" t="s">
        <v>97</v>
      </c>
      <c r="E146" s="199">
        <f t="shared" si="11"/>
        <v>90673351.508455485</v>
      </c>
      <c r="F146" s="199">
        <f t="shared" si="12"/>
        <v>585598.72849210829</v>
      </c>
      <c r="G146" s="199">
        <f>'1.0 Lease Liability (Uttara HO)'!F154</f>
        <v>1542640</v>
      </c>
      <c r="H146" s="199">
        <f t="shared" si="9"/>
        <v>89716310.236947596</v>
      </c>
      <c r="I146" s="199">
        <f t="shared" si="10"/>
        <v>957041.27150789171</v>
      </c>
    </row>
    <row r="147" spans="3:9">
      <c r="C147" s="180">
        <f t="shared" si="13"/>
        <v>29</v>
      </c>
      <c r="D147" s="181" t="s">
        <v>98</v>
      </c>
      <c r="E147" s="199">
        <f t="shared" si="11"/>
        <v>89716310.236947596</v>
      </c>
      <c r="F147" s="199">
        <f t="shared" si="12"/>
        <v>579417.8369469532</v>
      </c>
      <c r="G147" s="199">
        <f>'1.0 Lease Liability (Uttara HO)'!F155</f>
        <v>1542640</v>
      </c>
      <c r="H147" s="199">
        <f t="shared" si="9"/>
        <v>88753088.073894545</v>
      </c>
      <c r="I147" s="199">
        <f t="shared" si="10"/>
        <v>963222.1630530468</v>
      </c>
    </row>
    <row r="148" spans="3:9">
      <c r="C148" s="180">
        <f t="shared" si="13"/>
        <v>30</v>
      </c>
      <c r="D148" s="181" t="s">
        <v>99</v>
      </c>
      <c r="E148" s="199">
        <f t="shared" si="11"/>
        <v>88753088.073894545</v>
      </c>
      <c r="F148" s="199">
        <f t="shared" si="12"/>
        <v>573197.02714390226</v>
      </c>
      <c r="G148" s="199">
        <f>'1.0 Lease Liability (Uttara HO)'!F156</f>
        <v>1542640</v>
      </c>
      <c r="H148" s="199">
        <f t="shared" si="9"/>
        <v>87783645.101038441</v>
      </c>
      <c r="I148" s="199">
        <f t="shared" si="10"/>
        <v>969442.97285609774</v>
      </c>
    </row>
    <row r="149" spans="3:9">
      <c r="C149" s="180">
        <f t="shared" si="13"/>
        <v>31</v>
      </c>
      <c r="D149" s="181" t="s">
        <v>100</v>
      </c>
      <c r="E149" s="199">
        <f t="shared" si="11"/>
        <v>87783645.101038441</v>
      </c>
      <c r="F149" s="199">
        <f t="shared" si="12"/>
        <v>566936.04127753992</v>
      </c>
      <c r="G149" s="199">
        <f>'1.0 Lease Liability (Uttara HO)'!F157</f>
        <v>1542640</v>
      </c>
      <c r="H149" s="199">
        <f t="shared" si="9"/>
        <v>86807941.142315984</v>
      </c>
      <c r="I149" s="199">
        <f t="shared" si="10"/>
        <v>975703.95872246008</v>
      </c>
    </row>
    <row r="150" spans="3:9">
      <c r="C150" s="180">
        <f t="shared" si="13"/>
        <v>32</v>
      </c>
      <c r="D150" s="181" t="s">
        <v>101</v>
      </c>
      <c r="E150" s="199">
        <f t="shared" si="11"/>
        <v>86807941.142315984</v>
      </c>
      <c r="F150" s="199">
        <f t="shared" si="12"/>
        <v>560634.61987745739</v>
      </c>
      <c r="G150" s="199">
        <f>'1.0 Lease Liability (Uttara HO)'!F158</f>
        <v>1542640</v>
      </c>
      <c r="H150" s="199">
        <f t="shared" si="9"/>
        <v>85825935.762193441</v>
      </c>
      <c r="I150" s="199">
        <f t="shared" si="10"/>
        <v>982005.38012254261</v>
      </c>
    </row>
    <row r="151" spans="3:9">
      <c r="C151" s="180">
        <f t="shared" si="13"/>
        <v>33</v>
      </c>
      <c r="D151" s="181" t="s">
        <v>102</v>
      </c>
      <c r="E151" s="199">
        <f t="shared" si="11"/>
        <v>85825935.762193441</v>
      </c>
      <c r="F151" s="199">
        <f t="shared" si="12"/>
        <v>554292.50179749925</v>
      </c>
      <c r="G151" s="199">
        <f>'1.0 Lease Liability (Uttara HO)'!F159</f>
        <v>1542640</v>
      </c>
      <c r="H151" s="199">
        <f t="shared" si="9"/>
        <v>84837588.263990939</v>
      </c>
      <c r="I151" s="199">
        <f t="shared" si="10"/>
        <v>988347.49820250075</v>
      </c>
    </row>
    <row r="152" spans="3:9">
      <c r="C152" s="180">
        <f t="shared" si="13"/>
        <v>34</v>
      </c>
      <c r="D152" s="181" t="s">
        <v>103</v>
      </c>
      <c r="E152" s="199">
        <f t="shared" si="11"/>
        <v>84837588.263990939</v>
      </c>
      <c r="F152" s="199">
        <f t="shared" si="12"/>
        <v>547909.42420494149</v>
      </c>
      <c r="G152" s="199">
        <f>'1.0 Lease Liability (Uttara HO)'!F160</f>
        <v>1542640</v>
      </c>
      <c r="H152" s="199">
        <f t="shared" si="9"/>
        <v>83842857.688195884</v>
      </c>
      <c r="I152" s="199">
        <f t="shared" si="10"/>
        <v>994730.57579505851</v>
      </c>
    </row>
    <row r="153" spans="3:9">
      <c r="C153" s="180">
        <f t="shared" si="13"/>
        <v>35</v>
      </c>
      <c r="D153" s="181" t="s">
        <v>104</v>
      </c>
      <c r="E153" s="199">
        <f t="shared" si="11"/>
        <v>83842857.688195884</v>
      </c>
      <c r="F153" s="199">
        <f t="shared" si="12"/>
        <v>541485.12256959837</v>
      </c>
      <c r="G153" s="199">
        <f>'1.0 Lease Liability (Uttara HO)'!F161</f>
        <v>1542640</v>
      </c>
      <c r="H153" s="199">
        <f t="shared" si="9"/>
        <v>82841702.81076549</v>
      </c>
      <c r="I153" s="199">
        <f t="shared" si="10"/>
        <v>1001154.8774304016</v>
      </c>
    </row>
    <row r="154" spans="3:9">
      <c r="C154" s="57">
        <f t="shared" si="13"/>
        <v>36</v>
      </c>
      <c r="D154" s="174" t="s">
        <v>105</v>
      </c>
      <c r="E154" s="58">
        <f t="shared" si="11"/>
        <v>82841702.81076549</v>
      </c>
      <c r="F154" s="58">
        <f t="shared" si="12"/>
        <v>535019.33065286046</v>
      </c>
      <c r="G154" s="58">
        <f>'1.0 Lease Liability (Uttara HO)'!F162</f>
        <v>1542640</v>
      </c>
      <c r="H154" s="58">
        <f t="shared" si="9"/>
        <v>81834082.141418353</v>
      </c>
      <c r="I154" s="58">
        <f t="shared" si="10"/>
        <v>1007620.6693471395</v>
      </c>
    </row>
    <row r="155" spans="3:9">
      <c r="C155" s="57">
        <f t="shared" si="13"/>
        <v>37</v>
      </c>
      <c r="D155" s="174" t="s">
        <v>106</v>
      </c>
      <c r="E155" s="58">
        <f t="shared" si="11"/>
        <v>81834082.141418353</v>
      </c>
      <c r="F155" s="58">
        <f t="shared" si="12"/>
        <v>528511.78049666015</v>
      </c>
      <c r="G155" s="58">
        <f>'1.0 Lease Liability (Uttara HO)'!F163</f>
        <v>1542640</v>
      </c>
      <c r="H155" s="58">
        <f t="shared" si="9"/>
        <v>80819953.92191501</v>
      </c>
      <c r="I155" s="58">
        <f t="shared" si="10"/>
        <v>1014128.2195033398</v>
      </c>
    </row>
    <row r="156" spans="3:9">
      <c r="C156" s="57">
        <f t="shared" si="13"/>
        <v>38</v>
      </c>
      <c r="D156" s="174" t="s">
        <v>107</v>
      </c>
      <c r="E156" s="58">
        <f t="shared" si="11"/>
        <v>80819953.92191501</v>
      </c>
      <c r="F156" s="58">
        <f t="shared" si="12"/>
        <v>521962.20241236774</v>
      </c>
      <c r="G156" s="58">
        <f>'1.0 Lease Liability (Uttara HO)'!F164</f>
        <v>1542640</v>
      </c>
      <c r="H156" s="58">
        <f t="shared" si="9"/>
        <v>79799276.124327376</v>
      </c>
      <c r="I156" s="58">
        <f t="shared" si="10"/>
        <v>1020677.7975876322</v>
      </c>
    </row>
    <row r="157" spans="3:9">
      <c r="C157" s="57">
        <f t="shared" si="13"/>
        <v>39</v>
      </c>
      <c r="D157" s="174" t="s">
        <v>108</v>
      </c>
      <c r="E157" s="58">
        <f t="shared" si="11"/>
        <v>79799276.124327376</v>
      </c>
      <c r="F157" s="58">
        <f t="shared" si="12"/>
        <v>515370.32496961427</v>
      </c>
      <c r="G157" s="58">
        <f>'1.0 Lease Liability (Uttara HO)'!F165</f>
        <v>1542640</v>
      </c>
      <c r="H157" s="58">
        <f t="shared" si="9"/>
        <v>78772006.449296996</v>
      </c>
      <c r="I157" s="58">
        <f t="shared" si="10"/>
        <v>1027269.6750303857</v>
      </c>
    </row>
    <row r="158" spans="3:9">
      <c r="C158" s="57">
        <f t="shared" si="13"/>
        <v>40</v>
      </c>
      <c r="D158" s="174" t="s">
        <v>109</v>
      </c>
      <c r="E158" s="58">
        <f t="shared" si="11"/>
        <v>78772006.449296996</v>
      </c>
      <c r="F158" s="58">
        <f t="shared" si="12"/>
        <v>508735.87498504308</v>
      </c>
      <c r="G158" s="58">
        <f>'1.0 Lease Liability (Uttara HO)'!F166</f>
        <v>1542640</v>
      </c>
      <c r="H158" s="58">
        <f t="shared" si="9"/>
        <v>77738102.324282035</v>
      </c>
      <c r="I158" s="58">
        <f t="shared" si="10"/>
        <v>1033904.1250149569</v>
      </c>
    </row>
    <row r="159" spans="3:9">
      <c r="C159" s="57">
        <f t="shared" si="13"/>
        <v>41</v>
      </c>
      <c r="D159" s="174" t="s">
        <v>110</v>
      </c>
      <c r="E159" s="58">
        <f t="shared" si="11"/>
        <v>77738102.324282035</v>
      </c>
      <c r="F159" s="58">
        <f t="shared" si="12"/>
        <v>502058.57751098817</v>
      </c>
      <c r="G159" s="58">
        <f>'1.0 Lease Liability (Uttara HO)'!F167</f>
        <v>1542640</v>
      </c>
      <c r="H159" s="58">
        <f t="shared" si="9"/>
        <v>76697520.901793018</v>
      </c>
      <c r="I159" s="58">
        <f t="shared" si="10"/>
        <v>1040581.4224890119</v>
      </c>
    </row>
    <row r="160" spans="3:9">
      <c r="C160" s="57">
        <f t="shared" si="13"/>
        <v>42</v>
      </c>
      <c r="D160" s="174" t="s">
        <v>111</v>
      </c>
      <c r="E160" s="58">
        <f t="shared" si="11"/>
        <v>76697520.901793018</v>
      </c>
      <c r="F160" s="58">
        <f t="shared" si="12"/>
        <v>495338.15582407988</v>
      </c>
      <c r="G160" s="58">
        <f>'1.0 Lease Liability (Uttara HO)'!F168</f>
        <v>1542640</v>
      </c>
      <c r="H160" s="58">
        <f t="shared" si="9"/>
        <v>75650219.057617098</v>
      </c>
      <c r="I160" s="58">
        <f t="shared" si="10"/>
        <v>1047301.8441759201</v>
      </c>
    </row>
    <row r="161" spans="3:11">
      <c r="C161" s="57">
        <f t="shared" si="13"/>
        <v>43</v>
      </c>
      <c r="D161" s="174" t="s">
        <v>112</v>
      </c>
      <c r="E161" s="58">
        <f t="shared" si="11"/>
        <v>75650219.057617098</v>
      </c>
      <c r="F161" s="58">
        <f t="shared" si="12"/>
        <v>488574.33141377708</v>
      </c>
      <c r="G161" s="58">
        <f>'1.0 Lease Liability (Uttara HO)'!F169</f>
        <v>1542640</v>
      </c>
      <c r="H161" s="58">
        <f t="shared" si="9"/>
        <v>74596153.389030874</v>
      </c>
      <c r="I161" s="58">
        <f t="shared" si="10"/>
        <v>1054065.6685862229</v>
      </c>
    </row>
    <row r="162" spans="3:11">
      <c r="C162" s="57">
        <f t="shared" si="13"/>
        <v>44</v>
      </c>
      <c r="D162" s="174" t="s">
        <v>113</v>
      </c>
      <c r="E162" s="58">
        <f t="shared" si="11"/>
        <v>74596153.389030874</v>
      </c>
      <c r="F162" s="58">
        <f t="shared" si="12"/>
        <v>481766.82397082436</v>
      </c>
      <c r="G162" s="58">
        <f>'1.0 Lease Liability (Uttara HO)'!F170</f>
        <v>1542640</v>
      </c>
      <c r="H162" s="58">
        <f t="shared" si="9"/>
        <v>73535280.213001698</v>
      </c>
      <c r="I162" s="58">
        <f t="shared" si="10"/>
        <v>1060873.1760291755</v>
      </c>
    </row>
    <row r="163" spans="3:11">
      <c r="C163" s="57">
        <f t="shared" si="13"/>
        <v>45</v>
      </c>
      <c r="D163" s="174" t="s">
        <v>114</v>
      </c>
      <c r="E163" s="58">
        <f t="shared" si="11"/>
        <v>73535280.213001698</v>
      </c>
      <c r="F163" s="58">
        <f t="shared" si="12"/>
        <v>474915.35137563595</v>
      </c>
      <c r="G163" s="58">
        <f>'1.0 Lease Liability (Uttara HO)'!F171</f>
        <v>1542640</v>
      </c>
      <c r="H163" s="58">
        <f t="shared" si="9"/>
        <v>72467555.564377338</v>
      </c>
      <c r="I163" s="58">
        <f t="shared" si="10"/>
        <v>1067724.6486243641</v>
      </c>
    </row>
    <row r="164" spans="3:11">
      <c r="C164" s="57">
        <f t="shared" si="13"/>
        <v>46</v>
      </c>
      <c r="D164" s="174" t="s">
        <v>115</v>
      </c>
      <c r="E164" s="58">
        <f t="shared" si="11"/>
        <v>72467555.564377338</v>
      </c>
      <c r="F164" s="58">
        <f t="shared" si="12"/>
        <v>468019.62968660361</v>
      </c>
      <c r="G164" s="58">
        <f>'1.0 Lease Liability (Uttara HO)'!F172</f>
        <v>1542640</v>
      </c>
      <c r="H164" s="58">
        <f t="shared" si="9"/>
        <v>71392935.194063947</v>
      </c>
      <c r="I164" s="58">
        <f t="shared" si="10"/>
        <v>1074620.3703133964</v>
      </c>
    </row>
    <row r="165" spans="3:11">
      <c r="C165" s="57">
        <f t="shared" si="13"/>
        <v>47</v>
      </c>
      <c r="D165" s="174" t="s">
        <v>116</v>
      </c>
      <c r="E165" s="58">
        <f t="shared" si="11"/>
        <v>71392935.194063947</v>
      </c>
      <c r="F165" s="58">
        <f t="shared" si="12"/>
        <v>461079.37312832964</v>
      </c>
      <c r="G165" s="58">
        <f>'1.0 Lease Liability (Uttara HO)'!F173</f>
        <v>1696903.9999999998</v>
      </c>
      <c r="H165" s="58">
        <f t="shared" si="9"/>
        <v>70157110.567192271</v>
      </c>
      <c r="I165" s="58">
        <f t="shared" si="10"/>
        <v>1235824.6268716701</v>
      </c>
    </row>
    <row r="166" spans="3:11">
      <c r="C166" s="57">
        <f t="shared" si="13"/>
        <v>48</v>
      </c>
      <c r="D166" s="174" t="s">
        <v>117</v>
      </c>
      <c r="E166" s="58">
        <f t="shared" si="11"/>
        <v>70157110.567192271</v>
      </c>
      <c r="F166" s="58">
        <f t="shared" si="12"/>
        <v>453098.0057464501</v>
      </c>
      <c r="G166" s="58">
        <f>'1.0 Lease Liability (Uttara HO)'!F174</f>
        <v>1696903.9999999998</v>
      </c>
      <c r="H166" s="58">
        <f t="shared" si="9"/>
        <v>68913304.572938725</v>
      </c>
      <c r="I166" s="58">
        <f t="shared" si="10"/>
        <v>1243805.9942535497</v>
      </c>
    </row>
    <row r="167" spans="3:11">
      <c r="C167" s="57">
        <f t="shared" si="13"/>
        <v>49</v>
      </c>
      <c r="D167" s="174" t="s">
        <v>118</v>
      </c>
      <c r="E167" s="58">
        <f t="shared" si="11"/>
        <v>68913304.572938725</v>
      </c>
      <c r="F167" s="58">
        <f t="shared" si="12"/>
        <v>445065.0920335626</v>
      </c>
      <c r="G167" s="58">
        <f>'1.0 Lease Liability (Uttara HO)'!F175</f>
        <v>1696903.9999999998</v>
      </c>
      <c r="H167" s="58">
        <f t="shared" si="9"/>
        <v>67661465.66497229</v>
      </c>
      <c r="I167" s="58">
        <f t="shared" si="10"/>
        <v>1251838.9079664373</v>
      </c>
    </row>
    <row r="168" spans="3:11">
      <c r="C168" s="57">
        <f t="shared" si="13"/>
        <v>50</v>
      </c>
      <c r="D168" s="174" t="s">
        <v>119</v>
      </c>
      <c r="E168" s="58">
        <f t="shared" si="11"/>
        <v>67661465.66497229</v>
      </c>
      <c r="F168" s="58">
        <f t="shared" si="12"/>
        <v>436980.29908627935</v>
      </c>
      <c r="G168" s="58">
        <f>'1.0 Lease Liability (Uttara HO)'!F176</f>
        <v>1696903.9999999998</v>
      </c>
      <c r="H168" s="58">
        <f t="shared" si="9"/>
        <v>66401541.964058563</v>
      </c>
      <c r="I168" s="58">
        <f t="shared" si="10"/>
        <v>1259923.7009137203</v>
      </c>
    </row>
    <row r="169" spans="3:11">
      <c r="C169" s="57">
        <f t="shared" si="13"/>
        <v>51</v>
      </c>
      <c r="D169" s="174" t="s">
        <v>120</v>
      </c>
      <c r="E169" s="58">
        <f t="shared" si="11"/>
        <v>66401541.964058563</v>
      </c>
      <c r="F169" s="58">
        <f t="shared" si="12"/>
        <v>428843.29185121157</v>
      </c>
      <c r="G169" s="58">
        <f>'1.0 Lease Liability (Uttara HO)'!F177</f>
        <v>1696903.9999999998</v>
      </c>
      <c r="H169" s="58">
        <f t="shared" si="9"/>
        <v>65133481.255909778</v>
      </c>
      <c r="I169" s="58">
        <f t="shared" si="10"/>
        <v>1268060.7081487882</v>
      </c>
      <c r="K169" s="200"/>
    </row>
    <row r="170" spans="3:11">
      <c r="C170" s="57">
        <f t="shared" si="13"/>
        <v>52</v>
      </c>
      <c r="D170" s="174" t="s">
        <v>121</v>
      </c>
      <c r="E170" s="58">
        <f t="shared" si="11"/>
        <v>65133481.255909778</v>
      </c>
      <c r="F170" s="58">
        <f t="shared" si="12"/>
        <v>420653.73311108397</v>
      </c>
      <c r="G170" s="58">
        <f>'1.0 Lease Liability (Uttara HO)'!F178</f>
        <v>1696903.9999999998</v>
      </c>
      <c r="H170" s="58">
        <f t="shared" si="9"/>
        <v>63857230.989020862</v>
      </c>
      <c r="I170" s="58">
        <f t="shared" si="10"/>
        <v>1276250.2668889158</v>
      </c>
    </row>
    <row r="171" spans="3:11">
      <c r="C171" s="57">
        <f t="shared" si="13"/>
        <v>53</v>
      </c>
      <c r="D171" s="174" t="s">
        <v>122</v>
      </c>
      <c r="E171" s="58">
        <f t="shared" si="11"/>
        <v>63857230.989020862</v>
      </c>
      <c r="F171" s="58">
        <f t="shared" si="12"/>
        <v>412411.28347075975</v>
      </c>
      <c r="G171" s="58">
        <f>'1.0 Lease Liability (Uttara HO)'!F179</f>
        <v>1696903.9999999998</v>
      </c>
      <c r="H171" s="58">
        <f t="shared" si="9"/>
        <v>62572738.272491619</v>
      </c>
      <c r="I171" s="58">
        <f t="shared" si="10"/>
        <v>1284492.7165292399</v>
      </c>
    </row>
    <row r="172" spans="3:11">
      <c r="C172" s="57">
        <f t="shared" si="13"/>
        <v>54</v>
      </c>
      <c r="D172" s="174" t="s">
        <v>123</v>
      </c>
      <c r="E172" s="58">
        <f t="shared" si="11"/>
        <v>62572738.272491619</v>
      </c>
      <c r="F172" s="58">
        <f t="shared" si="12"/>
        <v>404115.60134317505</v>
      </c>
      <c r="G172" s="58">
        <f>'1.0 Lease Liability (Uttara HO)'!F180</f>
        <v>1696903.9999999998</v>
      </c>
      <c r="H172" s="58">
        <f t="shared" si="9"/>
        <v>61279949.873834796</v>
      </c>
      <c r="I172" s="58">
        <f t="shared" si="10"/>
        <v>1292788.3986568246</v>
      </c>
      <c r="K172" s="200"/>
    </row>
    <row r="173" spans="3:11">
      <c r="C173" s="57">
        <f t="shared" si="13"/>
        <v>55</v>
      </c>
      <c r="D173" s="174" t="s">
        <v>124</v>
      </c>
      <c r="E173" s="58">
        <f t="shared" si="11"/>
        <v>61279949.873834796</v>
      </c>
      <c r="F173" s="58">
        <f t="shared" si="12"/>
        <v>395766.34293518303</v>
      </c>
      <c r="G173" s="58">
        <f>'1.0 Lease Liability (Uttara HO)'!F181</f>
        <v>1696903.9999999998</v>
      </c>
      <c r="H173" s="58">
        <f t="shared" si="9"/>
        <v>59978812.216769978</v>
      </c>
      <c r="I173" s="58">
        <f t="shared" si="10"/>
        <v>1301137.6570648167</v>
      </c>
      <c r="K173" s="200"/>
    </row>
    <row r="174" spans="3:11">
      <c r="C174" s="57">
        <f t="shared" si="13"/>
        <v>56</v>
      </c>
      <c r="D174" s="174" t="s">
        <v>125</v>
      </c>
      <c r="E174" s="58">
        <f t="shared" si="11"/>
        <v>59978812.216769978</v>
      </c>
      <c r="F174" s="58">
        <f t="shared" si="12"/>
        <v>387363.1622333061</v>
      </c>
      <c r="G174" s="58">
        <f>'1.0 Lease Liability (Uttara HO)'!F182</f>
        <v>1696903.9999999998</v>
      </c>
      <c r="H174" s="58">
        <f t="shared" si="9"/>
        <v>58669271.379003286</v>
      </c>
      <c r="I174" s="58">
        <f t="shared" si="10"/>
        <v>1309540.8377666937</v>
      </c>
      <c r="K174" s="200"/>
    </row>
    <row r="175" spans="3:11">
      <c r="C175" s="57">
        <f t="shared" si="13"/>
        <v>57</v>
      </c>
      <c r="D175" s="174" t="s">
        <v>126</v>
      </c>
      <c r="E175" s="58">
        <f t="shared" si="11"/>
        <v>58669271.379003286</v>
      </c>
      <c r="F175" s="58">
        <f t="shared" si="12"/>
        <v>378905.7109893962</v>
      </c>
      <c r="G175" s="58">
        <f>'1.0 Lease Liability (Uttara HO)'!F183</f>
        <v>1696903.9999999998</v>
      </c>
      <c r="H175" s="58">
        <f t="shared" si="9"/>
        <v>57351273.08999268</v>
      </c>
      <c r="I175" s="58">
        <f t="shared" si="10"/>
        <v>1317998.2890106034</v>
      </c>
    </row>
    <row r="176" spans="3:11">
      <c r="C176" s="57">
        <f t="shared" si="13"/>
        <v>58</v>
      </c>
      <c r="D176" s="174" t="s">
        <v>127</v>
      </c>
      <c r="E176" s="58">
        <f t="shared" si="11"/>
        <v>57351273.08999268</v>
      </c>
      <c r="F176" s="58">
        <f t="shared" si="12"/>
        <v>370393.63870620274</v>
      </c>
      <c r="G176" s="58">
        <f>'1.0 Lease Liability (Uttara HO)'!F184</f>
        <v>1696903.9999999998</v>
      </c>
      <c r="H176" s="58">
        <f t="shared" si="9"/>
        <v>56024762.728698879</v>
      </c>
      <c r="I176" s="58">
        <f t="shared" si="10"/>
        <v>1326510.3612937969</v>
      </c>
    </row>
    <row r="177" spans="3:9">
      <c r="C177" s="57">
        <f t="shared" si="13"/>
        <v>59</v>
      </c>
      <c r="D177" s="174" t="s">
        <v>128</v>
      </c>
      <c r="E177" s="58">
        <f t="shared" si="11"/>
        <v>56024762.728698879</v>
      </c>
      <c r="F177" s="58">
        <f t="shared" si="12"/>
        <v>361826.59262284695</v>
      </c>
      <c r="G177" s="58">
        <f>'1.0 Lease Liability (Uttara HO)'!F185</f>
        <v>1696903.9999999998</v>
      </c>
      <c r="H177" s="58">
        <f t="shared" si="9"/>
        <v>54689685.321321726</v>
      </c>
      <c r="I177" s="58">
        <f t="shared" si="10"/>
        <v>1335077.4073771527</v>
      </c>
    </row>
    <row r="178" spans="3:9">
      <c r="C178" s="57">
        <f t="shared" si="13"/>
        <v>60</v>
      </c>
      <c r="D178" s="174" t="s">
        <v>129</v>
      </c>
      <c r="E178" s="58">
        <f t="shared" si="11"/>
        <v>54689685.321321726</v>
      </c>
      <c r="F178" s="58">
        <f t="shared" si="12"/>
        <v>353204.21770020283</v>
      </c>
      <c r="G178" s="58">
        <f>'1.0 Lease Liability (Uttara HO)'!F186</f>
        <v>1696903.9999999998</v>
      </c>
      <c r="H178" s="58">
        <f t="shared" si="9"/>
        <v>53345985.539021932</v>
      </c>
      <c r="I178" s="58">
        <f t="shared" si="10"/>
        <v>1343699.7822997971</v>
      </c>
    </row>
    <row r="179" spans="3:9">
      <c r="C179" s="57">
        <f t="shared" si="13"/>
        <v>61</v>
      </c>
      <c r="D179" s="174" t="s">
        <v>130</v>
      </c>
      <c r="E179" s="58">
        <f t="shared" si="11"/>
        <v>53345985.539021932</v>
      </c>
      <c r="F179" s="58">
        <f t="shared" si="12"/>
        <v>344526.15660618333</v>
      </c>
      <c r="G179" s="58">
        <f>'1.0 Lease Liability (Uttara HO)'!F187</f>
        <v>1696903.9999999998</v>
      </c>
      <c r="H179" s="58">
        <f t="shared" si="9"/>
        <v>51993607.695628114</v>
      </c>
      <c r="I179" s="58">
        <f t="shared" si="10"/>
        <v>1352377.8433938164</v>
      </c>
    </row>
    <row r="180" spans="3:9">
      <c r="C180" s="57">
        <f t="shared" si="13"/>
        <v>62</v>
      </c>
      <c r="D180" s="174" t="s">
        <v>131</v>
      </c>
      <c r="E180" s="58">
        <f t="shared" si="11"/>
        <v>51993607.695628114</v>
      </c>
      <c r="F180" s="58">
        <f t="shared" si="12"/>
        <v>335792.04970093159</v>
      </c>
      <c r="G180" s="58">
        <f>'1.0 Lease Liability (Uttara HO)'!F188</f>
        <v>1696903.9999999998</v>
      </c>
      <c r="H180" s="58">
        <f t="shared" si="9"/>
        <v>50632495.745329045</v>
      </c>
      <c r="I180" s="58">
        <f t="shared" si="10"/>
        <v>1361111.9502990681</v>
      </c>
    </row>
    <row r="181" spans="3:9">
      <c r="C181" s="57">
        <f t="shared" si="13"/>
        <v>63</v>
      </c>
      <c r="D181" s="174" t="s">
        <v>132</v>
      </c>
      <c r="E181" s="58">
        <f t="shared" si="11"/>
        <v>50632495.745329045</v>
      </c>
      <c r="F181" s="58">
        <f t="shared" si="12"/>
        <v>327001.53502191673</v>
      </c>
      <c r="G181" s="58">
        <f>'1.0 Lease Liability (Uttara HO)'!F189</f>
        <v>1696903.9999999998</v>
      </c>
      <c r="H181" s="58">
        <f t="shared" si="9"/>
        <v>49262593.280350961</v>
      </c>
      <c r="I181" s="58">
        <f t="shared" si="10"/>
        <v>1369902.464978083</v>
      </c>
    </row>
    <row r="182" spans="3:9">
      <c r="C182" s="57">
        <f t="shared" si="13"/>
        <v>64</v>
      </c>
      <c r="D182" s="174" t="s">
        <v>133</v>
      </c>
      <c r="E182" s="58">
        <f t="shared" si="11"/>
        <v>49262593.280350961</v>
      </c>
      <c r="F182" s="58">
        <f t="shared" si="12"/>
        <v>318154.24826893327</v>
      </c>
      <c r="G182" s="58">
        <f>'1.0 Lease Liability (Uttara HO)'!F190</f>
        <v>1696903.9999999998</v>
      </c>
      <c r="H182" s="58">
        <f t="shared" si="9"/>
        <v>47883843.528619893</v>
      </c>
      <c r="I182" s="58">
        <f t="shared" si="10"/>
        <v>1378749.7517310665</v>
      </c>
    </row>
    <row r="183" spans="3:9">
      <c r="C183" s="57">
        <f t="shared" si="13"/>
        <v>65</v>
      </c>
      <c r="D183" s="174" t="s">
        <v>134</v>
      </c>
      <c r="E183" s="58">
        <f t="shared" si="11"/>
        <v>47883843.528619893</v>
      </c>
      <c r="F183" s="58">
        <f t="shared" si="12"/>
        <v>309249.82278900349</v>
      </c>
      <c r="G183" s="58">
        <f>'1.0 Lease Liability (Uttara HO)'!F191</f>
        <v>1696903.9999999998</v>
      </c>
      <c r="H183" s="58">
        <f t="shared" si="9"/>
        <v>46496189.351408899</v>
      </c>
      <c r="I183" s="58">
        <f t="shared" ref="I183:I212" si="14">G183-F183</f>
        <v>1387654.1772109964</v>
      </c>
    </row>
    <row r="184" spans="3:9">
      <c r="C184" s="57">
        <f t="shared" si="13"/>
        <v>66</v>
      </c>
      <c r="D184" s="174" t="s">
        <v>135</v>
      </c>
      <c r="E184" s="58">
        <f t="shared" ref="E184:E212" si="15">H183</f>
        <v>46496189.351408899</v>
      </c>
      <c r="F184" s="58">
        <f t="shared" ref="F184:F212" si="16">E184*$C$8</f>
        <v>300287.88956118247</v>
      </c>
      <c r="G184" s="58">
        <f>'1.0 Lease Liability (Uttara HO)'!F192</f>
        <v>1696903.9999999998</v>
      </c>
      <c r="H184" s="58">
        <f t="shared" si="9"/>
        <v>45099573.240970083</v>
      </c>
      <c r="I184" s="58">
        <f t="shared" si="14"/>
        <v>1396616.1104388172</v>
      </c>
    </row>
    <row r="185" spans="3:9">
      <c r="C185" s="57">
        <f t="shared" ref="C185:C212" si="17">C184+1</f>
        <v>67</v>
      </c>
      <c r="D185" s="174" t="s">
        <v>136</v>
      </c>
      <c r="E185" s="58">
        <f t="shared" si="15"/>
        <v>45099573.240970083</v>
      </c>
      <c r="F185" s="58">
        <f t="shared" si="16"/>
        <v>291268.07718126511</v>
      </c>
      <c r="G185" s="58">
        <f>'1.0 Lease Liability (Uttara HO)'!F193</f>
        <v>1696903.9999999998</v>
      </c>
      <c r="H185" s="58">
        <f t="shared" si="9"/>
        <v>43693937.318151347</v>
      </c>
      <c r="I185" s="58">
        <f t="shared" si="14"/>
        <v>1405635.9228187348</v>
      </c>
    </row>
    <row r="186" spans="3:9">
      <c r="C186" s="57">
        <f t="shared" si="17"/>
        <v>68</v>
      </c>
      <c r="D186" s="174" t="s">
        <v>137</v>
      </c>
      <c r="E186" s="58">
        <f t="shared" si="15"/>
        <v>43693937.318151347</v>
      </c>
      <c r="F186" s="58">
        <f t="shared" si="16"/>
        <v>282190.0118463941</v>
      </c>
      <c r="G186" s="58">
        <f>'1.0 Lease Liability (Uttara HO)'!F194</f>
        <v>1696903.9999999998</v>
      </c>
      <c r="H186" s="58">
        <f t="shared" si="9"/>
        <v>42279223.329997741</v>
      </c>
      <c r="I186" s="58">
        <f t="shared" si="14"/>
        <v>1414713.9881536057</v>
      </c>
    </row>
    <row r="187" spans="3:9">
      <c r="C187" s="57">
        <f t="shared" si="17"/>
        <v>69</v>
      </c>
      <c r="D187" s="174" t="s">
        <v>138</v>
      </c>
      <c r="E187" s="58">
        <f t="shared" si="15"/>
        <v>42279223.329997741</v>
      </c>
      <c r="F187" s="58">
        <f t="shared" si="16"/>
        <v>273053.31733956875</v>
      </c>
      <c r="G187" s="58">
        <f>'1.0 Lease Liability (Uttara HO)'!F195</f>
        <v>1696903.9999999998</v>
      </c>
      <c r="H187" s="58">
        <f t="shared" si="9"/>
        <v>40855372.64733731</v>
      </c>
      <c r="I187" s="58">
        <f t="shared" si="14"/>
        <v>1423850.6826604311</v>
      </c>
    </row>
    <row r="188" spans="3:9">
      <c r="C188" s="57">
        <f t="shared" si="17"/>
        <v>70</v>
      </c>
      <c r="D188" s="174" t="s">
        <v>139</v>
      </c>
      <c r="E188" s="58">
        <f t="shared" si="15"/>
        <v>40855372.64733731</v>
      </c>
      <c r="F188" s="58">
        <f t="shared" si="16"/>
        <v>263857.61501405347</v>
      </c>
      <c r="G188" s="58">
        <f>'1.0 Lease Liability (Uttara HO)'!F196</f>
        <v>1696903.9999999998</v>
      </c>
      <c r="H188" s="58">
        <f t="shared" si="9"/>
        <v>39422326.262351364</v>
      </c>
      <c r="I188" s="58">
        <f t="shared" si="14"/>
        <v>1433046.3849859464</v>
      </c>
    </row>
    <row r="189" spans="3:9">
      <c r="C189" s="57">
        <f t="shared" si="17"/>
        <v>71</v>
      </c>
      <c r="D189" s="174" t="s">
        <v>140</v>
      </c>
      <c r="E189" s="58">
        <f t="shared" si="15"/>
        <v>39422326.262351364</v>
      </c>
      <c r="F189" s="58">
        <f t="shared" si="16"/>
        <v>254602.52377768588</v>
      </c>
      <c r="G189" s="58">
        <f>'1.0 Lease Liability (Uttara HO)'!F197</f>
        <v>1696903.9999999998</v>
      </c>
      <c r="H189" s="58">
        <f t="shared" si="9"/>
        <v>37980024.78612905</v>
      </c>
      <c r="I189" s="58">
        <f t="shared" si="14"/>
        <v>1442301.4762223139</v>
      </c>
    </row>
    <row r="190" spans="3:9">
      <c r="C190" s="57">
        <f t="shared" si="17"/>
        <v>72</v>
      </c>
      <c r="D190" s="174" t="s">
        <v>141</v>
      </c>
      <c r="E190" s="58">
        <f t="shared" si="15"/>
        <v>37980024.78612905</v>
      </c>
      <c r="F190" s="58">
        <f t="shared" si="16"/>
        <v>245287.66007708345</v>
      </c>
      <c r="G190" s="58">
        <f>'1.0 Lease Liability (Uttara HO)'!F198</f>
        <v>1696903.9999999998</v>
      </c>
      <c r="H190" s="58">
        <f t="shared" si="9"/>
        <v>36528408.44620613</v>
      </c>
      <c r="I190" s="58">
        <f t="shared" si="14"/>
        <v>1451616.3399229164</v>
      </c>
    </row>
    <row r="191" spans="3:9">
      <c r="C191" s="57">
        <f t="shared" si="17"/>
        <v>73</v>
      </c>
      <c r="D191" s="174" t="s">
        <v>142</v>
      </c>
      <c r="E191" s="58">
        <f t="shared" si="15"/>
        <v>36528408.44620613</v>
      </c>
      <c r="F191" s="58">
        <f t="shared" si="16"/>
        <v>235912.63788174791</v>
      </c>
      <c r="G191" s="58">
        <f>'1.0 Lease Liability (Uttara HO)'!F199</f>
        <v>1696903.9999999998</v>
      </c>
      <c r="H191" s="58">
        <f t="shared" si="9"/>
        <v>35067417.084087878</v>
      </c>
      <c r="I191" s="58">
        <f t="shared" si="14"/>
        <v>1460991.3621182519</v>
      </c>
    </row>
    <row r="192" spans="3:9">
      <c r="C192" s="57">
        <f t="shared" si="17"/>
        <v>74</v>
      </c>
      <c r="D192" s="174" t="s">
        <v>143</v>
      </c>
      <c r="E192" s="58">
        <f t="shared" si="15"/>
        <v>35067417.084087878</v>
      </c>
      <c r="F192" s="58">
        <f t="shared" si="16"/>
        <v>226477.06866806754</v>
      </c>
      <c r="G192" s="58">
        <f>'1.0 Lease Liability (Uttara HO)'!F200</f>
        <v>1696903.9999999998</v>
      </c>
      <c r="H192" s="58">
        <f t="shared" si="9"/>
        <v>33596990.152755946</v>
      </c>
      <c r="I192" s="58">
        <f t="shared" si="14"/>
        <v>1470426.9313319323</v>
      </c>
    </row>
    <row r="193" spans="3:9">
      <c r="C193" s="57">
        <f t="shared" si="17"/>
        <v>75</v>
      </c>
      <c r="D193" s="174" t="s">
        <v>144</v>
      </c>
      <c r="E193" s="58">
        <f t="shared" si="15"/>
        <v>33596990.152755946</v>
      </c>
      <c r="F193" s="58">
        <f t="shared" si="16"/>
        <v>216980.56140321548</v>
      </c>
      <c r="G193" s="58">
        <f>'1.0 Lease Liability (Uttara HO)'!F201</f>
        <v>1696903.9999999998</v>
      </c>
      <c r="H193" s="58">
        <f t="shared" si="9"/>
        <v>32117066.714159161</v>
      </c>
      <c r="I193" s="58">
        <f t="shared" si="14"/>
        <v>1479923.4385967844</v>
      </c>
    </row>
    <row r="194" spans="3:9">
      <c r="C194" s="57">
        <f t="shared" si="17"/>
        <v>76</v>
      </c>
      <c r="D194" s="174" t="s">
        <v>145</v>
      </c>
      <c r="E194" s="58">
        <f t="shared" si="15"/>
        <v>32117066.714159161</v>
      </c>
      <c r="F194" s="58">
        <f t="shared" si="16"/>
        <v>207422.72252894458</v>
      </c>
      <c r="G194" s="58">
        <f>'1.0 Lease Liability (Uttara HO)'!F202</f>
        <v>1696903.9999999998</v>
      </c>
      <c r="H194" s="58">
        <f t="shared" si="9"/>
        <v>30627585.436688107</v>
      </c>
      <c r="I194" s="58">
        <f t="shared" si="14"/>
        <v>1489481.2774710553</v>
      </c>
    </row>
    <row r="195" spans="3:9">
      <c r="C195" s="57">
        <f t="shared" si="17"/>
        <v>77</v>
      </c>
      <c r="D195" s="174" t="s">
        <v>146</v>
      </c>
      <c r="E195" s="58">
        <f t="shared" si="15"/>
        <v>30627585.436688107</v>
      </c>
      <c r="F195" s="58">
        <f t="shared" si="16"/>
        <v>197803.15594527737</v>
      </c>
      <c r="G195" s="58">
        <f>'1.0 Lease Liability (Uttara HO)'!F203</f>
        <v>1696903.9999999998</v>
      </c>
      <c r="H195" s="58">
        <f t="shared" si="9"/>
        <v>29128484.592633385</v>
      </c>
      <c r="I195" s="58">
        <f t="shared" si="14"/>
        <v>1499100.8440547225</v>
      </c>
    </row>
    <row r="196" spans="3:9">
      <c r="C196" s="57">
        <f t="shared" si="17"/>
        <v>78</v>
      </c>
      <c r="D196" s="174" t="s">
        <v>147</v>
      </c>
      <c r="E196" s="58">
        <f t="shared" si="15"/>
        <v>29128484.592633385</v>
      </c>
      <c r="F196" s="58">
        <f t="shared" si="16"/>
        <v>188121.4629940906</v>
      </c>
      <c r="G196" s="58">
        <f>'1.0 Lease Liability (Uttara HO)'!F204</f>
        <v>1696903.9999999998</v>
      </c>
      <c r="H196" s="58">
        <f t="shared" si="9"/>
        <v>27619702.055627476</v>
      </c>
      <c r="I196" s="58">
        <f t="shared" si="14"/>
        <v>1508782.5370059093</v>
      </c>
    </row>
    <row r="197" spans="3:9">
      <c r="C197" s="57">
        <f t="shared" si="17"/>
        <v>79</v>
      </c>
      <c r="D197" s="174" t="s">
        <v>148</v>
      </c>
      <c r="E197" s="58">
        <f t="shared" si="15"/>
        <v>27619702.055627476</v>
      </c>
      <c r="F197" s="58">
        <f t="shared" si="16"/>
        <v>178377.24244259411</v>
      </c>
      <c r="G197" s="58">
        <f>'1.0 Lease Liability (Uttara HO)'!F205</f>
        <v>1696903.9999999998</v>
      </c>
      <c r="H197" s="58">
        <f t="shared" si="9"/>
        <v>26101175.298070069</v>
      </c>
      <c r="I197" s="58">
        <f t="shared" si="14"/>
        <v>1518526.7575574056</v>
      </c>
    </row>
    <row r="198" spans="3:9">
      <c r="C198" s="57">
        <f t="shared" si="17"/>
        <v>80</v>
      </c>
      <c r="D198" s="174" t="s">
        <v>149</v>
      </c>
      <c r="E198" s="58">
        <f t="shared" si="15"/>
        <v>26101175.298070069</v>
      </c>
      <c r="F198" s="58">
        <f t="shared" si="16"/>
        <v>168570.09046670253</v>
      </c>
      <c r="G198" s="58">
        <f>'1.0 Lease Liability (Uttara HO)'!F206</f>
        <v>1696903.9999999998</v>
      </c>
      <c r="H198" s="58">
        <f t="shared" si="9"/>
        <v>24572841.388536774</v>
      </c>
      <c r="I198" s="58">
        <f t="shared" si="14"/>
        <v>1528333.9095332972</v>
      </c>
    </row>
    <row r="199" spans="3:9">
      <c r="C199" s="57">
        <f t="shared" si="17"/>
        <v>81</v>
      </c>
      <c r="D199" s="174" t="s">
        <v>150</v>
      </c>
      <c r="E199" s="58">
        <f t="shared" si="15"/>
        <v>24572841.388536774</v>
      </c>
      <c r="F199" s="58">
        <f t="shared" si="16"/>
        <v>158699.6006343</v>
      </c>
      <c r="G199" s="58">
        <f>'1.0 Lease Liability (Uttara HO)'!F207</f>
        <v>1696903.9999999998</v>
      </c>
      <c r="H199" s="58">
        <f t="shared" si="9"/>
        <v>23034636.989171073</v>
      </c>
      <c r="I199" s="58">
        <f t="shared" si="14"/>
        <v>1538204.3993656999</v>
      </c>
    </row>
    <row r="200" spans="3:9">
      <c r="C200" s="57">
        <f t="shared" si="17"/>
        <v>82</v>
      </c>
      <c r="D200" s="174" t="s">
        <v>151</v>
      </c>
      <c r="E200" s="58">
        <f t="shared" si="15"/>
        <v>23034636.989171073</v>
      </c>
      <c r="F200" s="58">
        <f t="shared" si="16"/>
        <v>148765.3638883965</v>
      </c>
      <c r="G200" s="58">
        <f>'1.0 Lease Liability (Uttara HO)'!F208</f>
        <v>1696903.9999999998</v>
      </c>
      <c r="H200" s="58">
        <f t="shared" si="9"/>
        <v>21486498.353059471</v>
      </c>
      <c r="I200" s="58">
        <f t="shared" si="14"/>
        <v>1548138.6361116034</v>
      </c>
    </row>
    <row r="201" spans="3:9">
      <c r="C201" s="57">
        <f t="shared" si="17"/>
        <v>83</v>
      </c>
      <c r="D201" s="174" t="s">
        <v>152</v>
      </c>
      <c r="E201" s="58">
        <f t="shared" si="15"/>
        <v>21486498.353059471</v>
      </c>
      <c r="F201" s="58">
        <f t="shared" si="16"/>
        <v>138766.96853017574</v>
      </c>
      <c r="G201" s="58">
        <f>'1.0 Lease Liability (Uttara HO)'!F209</f>
        <v>1866594</v>
      </c>
      <c r="H201" s="58">
        <f t="shared" si="9"/>
        <v>19758671.321589645</v>
      </c>
      <c r="I201" s="58">
        <f t="shared" si="14"/>
        <v>1727827.0314698243</v>
      </c>
    </row>
    <row r="202" spans="3:9">
      <c r="C202" s="57">
        <f t="shared" si="17"/>
        <v>84</v>
      </c>
      <c r="D202" s="174" t="s">
        <v>153</v>
      </c>
      <c r="E202" s="58">
        <f t="shared" si="15"/>
        <v>19758671.321589645</v>
      </c>
      <c r="F202" s="58">
        <f t="shared" si="16"/>
        <v>127608.08561859978</v>
      </c>
      <c r="G202" s="58">
        <f>'1.0 Lease Liability (Uttara HO)'!F210</f>
        <v>1866594</v>
      </c>
      <c r="H202" s="58">
        <f t="shared" si="9"/>
        <v>18019685.407208245</v>
      </c>
      <c r="I202" s="58">
        <f t="shared" si="14"/>
        <v>1738985.9143814002</v>
      </c>
    </row>
    <row r="203" spans="3:9">
      <c r="C203" s="57">
        <f t="shared" si="17"/>
        <v>85</v>
      </c>
      <c r="D203" s="174" t="s">
        <v>154</v>
      </c>
      <c r="E203" s="58">
        <f t="shared" si="15"/>
        <v>18019685.407208245</v>
      </c>
      <c r="F203" s="58">
        <f t="shared" si="16"/>
        <v>116377.13492155325</v>
      </c>
      <c r="G203" s="58">
        <f>'1.0 Lease Liability (Uttara HO)'!F211</f>
        <v>1866594</v>
      </c>
      <c r="H203" s="58">
        <f t="shared" si="9"/>
        <v>16269468.5421298</v>
      </c>
      <c r="I203" s="58">
        <f t="shared" si="14"/>
        <v>1750216.8650784467</v>
      </c>
    </row>
    <row r="204" spans="3:9">
      <c r="C204" s="57">
        <f t="shared" si="17"/>
        <v>86</v>
      </c>
      <c r="D204" s="174" t="s">
        <v>155</v>
      </c>
      <c r="E204" s="58">
        <f t="shared" si="15"/>
        <v>16269468.5421298</v>
      </c>
      <c r="F204" s="58">
        <f t="shared" si="16"/>
        <v>105073.65100125496</v>
      </c>
      <c r="G204" s="58">
        <f>'1.0 Lease Liability (Uttara HO)'!F212</f>
        <v>1866594</v>
      </c>
      <c r="H204" s="58">
        <f t="shared" si="9"/>
        <v>14507948.193131054</v>
      </c>
      <c r="I204" s="58">
        <f t="shared" si="14"/>
        <v>1761520.348998745</v>
      </c>
    </row>
    <row r="205" spans="3:9">
      <c r="C205" s="57">
        <f t="shared" si="17"/>
        <v>87</v>
      </c>
      <c r="D205" s="174" t="s">
        <v>156</v>
      </c>
      <c r="E205" s="58">
        <f t="shared" si="15"/>
        <v>14507948.193131054</v>
      </c>
      <c r="F205" s="58">
        <f t="shared" si="16"/>
        <v>93697.165413971394</v>
      </c>
      <c r="G205" s="58">
        <f>'1.0 Lease Liability (Uttara HO)'!F213</f>
        <v>1866594</v>
      </c>
      <c r="H205" s="58">
        <f t="shared" si="9"/>
        <v>12735051.358545026</v>
      </c>
      <c r="I205" s="58">
        <f t="shared" si="14"/>
        <v>1772896.8345860287</v>
      </c>
    </row>
    <row r="206" spans="3:9">
      <c r="C206" s="57">
        <f t="shared" si="17"/>
        <v>88</v>
      </c>
      <c r="D206" s="174" t="s">
        <v>157</v>
      </c>
      <c r="E206" s="58">
        <f t="shared" si="15"/>
        <v>12735051.358545026</v>
      </c>
      <c r="F206" s="58">
        <f t="shared" si="16"/>
        <v>82247.206690603285</v>
      </c>
      <c r="G206" s="58">
        <f>'1.0 Lease Liability (Uttara HO)'!F214</f>
        <v>1866594</v>
      </c>
      <c r="H206" s="58">
        <f t="shared" si="9"/>
        <v>10950704.56523563</v>
      </c>
      <c r="I206" s="58">
        <f t="shared" si="14"/>
        <v>1784346.7933093966</v>
      </c>
    </row>
    <row r="207" spans="3:9">
      <c r="C207" s="57">
        <f t="shared" si="17"/>
        <v>89</v>
      </c>
      <c r="D207" s="174" t="s">
        <v>158</v>
      </c>
      <c r="E207" s="58">
        <f t="shared" si="15"/>
        <v>10950704.56523563</v>
      </c>
      <c r="F207" s="58">
        <f t="shared" si="16"/>
        <v>70723.300317146772</v>
      </c>
      <c r="G207" s="58">
        <f>'1.0 Lease Liability (Uttara HO)'!F215</f>
        <v>1866594</v>
      </c>
      <c r="H207" s="58">
        <f t="shared" si="9"/>
        <v>9154833.8655527756</v>
      </c>
      <c r="I207" s="58">
        <f t="shared" si="14"/>
        <v>1795870.6996828532</v>
      </c>
    </row>
    <row r="208" spans="3:9">
      <c r="C208" s="57">
        <f t="shared" si="17"/>
        <v>90</v>
      </c>
      <c r="D208" s="174" t="s">
        <v>159</v>
      </c>
      <c r="E208" s="58">
        <f t="shared" si="15"/>
        <v>9154833.8655527756</v>
      </c>
      <c r="F208" s="58">
        <f t="shared" si="16"/>
        <v>59124.968715028343</v>
      </c>
      <c r="G208" s="58">
        <f>'1.0 Lease Liability (Uttara HO)'!F216</f>
        <v>1866594</v>
      </c>
      <c r="H208" s="58">
        <f t="shared" si="9"/>
        <v>7347364.8342678044</v>
      </c>
      <c r="I208" s="58">
        <f t="shared" si="14"/>
        <v>1807469.0312849716</v>
      </c>
    </row>
    <row r="209" spans="3:9">
      <c r="C209" s="57">
        <f t="shared" si="17"/>
        <v>91</v>
      </c>
      <c r="D209" s="174" t="s">
        <v>160</v>
      </c>
      <c r="E209" s="58">
        <f t="shared" si="15"/>
        <v>7347364.8342678044</v>
      </c>
      <c r="F209" s="58">
        <f t="shared" si="16"/>
        <v>47451.731221312904</v>
      </c>
      <c r="G209" s="58">
        <f>'1.0 Lease Liability (Uttara HO)'!F217</f>
        <v>1866594</v>
      </c>
      <c r="H209" s="58">
        <f t="shared" si="9"/>
        <v>5528222.5654891171</v>
      </c>
      <c r="I209" s="58">
        <f t="shared" si="14"/>
        <v>1819142.2687786871</v>
      </c>
    </row>
    <row r="210" spans="3:9">
      <c r="C210" s="57">
        <f t="shared" si="17"/>
        <v>92</v>
      </c>
      <c r="D210" s="174" t="s">
        <v>161</v>
      </c>
      <c r="E210" s="58">
        <f t="shared" si="15"/>
        <v>5528222.5654891171</v>
      </c>
      <c r="F210" s="58">
        <f t="shared" si="16"/>
        <v>35703.104068783883</v>
      </c>
      <c r="G210" s="58">
        <f>'1.0 Lease Liability (Uttara HO)'!F218</f>
        <v>1866594</v>
      </c>
      <c r="H210" s="58">
        <f t="shared" si="9"/>
        <v>3697331.6695579011</v>
      </c>
      <c r="I210" s="58">
        <f t="shared" si="14"/>
        <v>1830890.8959312162</v>
      </c>
    </row>
    <row r="211" spans="3:9">
      <c r="C211" s="57">
        <f t="shared" si="17"/>
        <v>93</v>
      </c>
      <c r="D211" s="174" t="s">
        <v>162</v>
      </c>
      <c r="E211" s="58">
        <f t="shared" si="15"/>
        <v>3697331.6695579011</v>
      </c>
      <c r="F211" s="58">
        <f t="shared" si="16"/>
        <v>23878.600365894777</v>
      </c>
      <c r="G211" s="58">
        <f>'1.0 Lease Liability (Uttara HO)'!F219</f>
        <v>1866594</v>
      </c>
      <c r="H211" s="58">
        <f t="shared" si="9"/>
        <v>1854616.2699237959</v>
      </c>
      <c r="I211" s="58">
        <f t="shared" si="14"/>
        <v>1842715.3996341052</v>
      </c>
    </row>
    <row r="212" spans="3:9">
      <c r="C212" s="57">
        <f t="shared" si="17"/>
        <v>94</v>
      </c>
      <c r="D212" s="174" t="s">
        <v>163</v>
      </c>
      <c r="E212" s="58">
        <f t="shared" si="15"/>
        <v>1854616.2699237959</v>
      </c>
      <c r="F212" s="58">
        <f t="shared" si="16"/>
        <v>11977.730076591182</v>
      </c>
      <c r="G212" s="58">
        <f>'1.0 Lease Liability (Uttara HO)'!F220</f>
        <v>1866594</v>
      </c>
      <c r="H212" s="58">
        <f t="shared" si="9"/>
        <v>3.8719736039638519E-7</v>
      </c>
      <c r="I212" s="58">
        <f t="shared" si="14"/>
        <v>1854616.2699234087</v>
      </c>
    </row>
    <row r="213" spans="3:9" ht="15" thickBot="1">
      <c r="F213" s="201">
        <f>SUM(F118:F212)</f>
        <v>40084399.488427848</v>
      </c>
      <c r="G213" s="201">
        <f>SUM(G118:G212)</f>
        <v>154449112</v>
      </c>
      <c r="I213" s="202">
        <f>SUM(I118:I212)</f>
        <v>114364712.51157212</v>
      </c>
    </row>
    <row r="214" spans="3:9" ht="15" thickTop="1"/>
    <row r="216" spans="3:9">
      <c r="C216" s="237" t="s">
        <v>189</v>
      </c>
      <c r="D216" s="237"/>
      <c r="E216" s="237"/>
      <c r="F216" s="203">
        <f>SUM(F142:F153)</f>
        <v>6912885.6974169873</v>
      </c>
    </row>
    <row r="217" spans="3:9">
      <c r="C217" s="236" t="s">
        <v>190</v>
      </c>
      <c r="D217" s="236"/>
      <c r="E217" s="236"/>
      <c r="F217" s="203">
        <f>H153-H165</f>
        <v>12684592.243573219</v>
      </c>
    </row>
    <row r="218" spans="3:9">
      <c r="C218" s="236" t="s">
        <v>191</v>
      </c>
      <c r="D218" s="236"/>
      <c r="E218" s="236"/>
      <c r="F218" s="203">
        <f>H165</f>
        <v>70157110.567192271</v>
      </c>
    </row>
  </sheetData>
  <mergeCells count="8">
    <mergeCell ref="C218:E218"/>
    <mergeCell ref="C112:E112"/>
    <mergeCell ref="C113:E113"/>
    <mergeCell ref="C111:E111"/>
    <mergeCell ref="C11:I11"/>
    <mergeCell ref="C116:I116"/>
    <mergeCell ref="C216:E216"/>
    <mergeCell ref="C217:E217"/>
  </mergeCells>
  <conditionalFormatting sqref="A1">
    <cfRule type="duplicateValues" dxfId="17" priority="2"/>
  </conditionalFormatting>
  <conditionalFormatting sqref="A2">
    <cfRule type="duplicateValues" dxfId="16" priority="1"/>
  </conditionalFormatting>
  <pageMargins left="0.7" right="0.7" top="0.75" bottom="0.75" header="0.3" footer="0.3"/>
  <pageSetup scale="32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AAB9-AE5C-42B5-96D8-6D960B3B2792}">
  <dimension ref="A1:L216"/>
  <sheetViews>
    <sheetView view="pageBreakPreview" zoomScale="85" zoomScaleNormal="100" zoomScaleSheetLayoutView="85" workbookViewId="0">
      <selection activeCell="C1" sqref="C1"/>
    </sheetView>
  </sheetViews>
  <sheetFormatPr defaultColWidth="8.81640625" defaultRowHeight="14.5"/>
  <cols>
    <col min="1" max="1" width="16.54296875" style="192" bestFit="1" customWidth="1"/>
    <col min="2" max="2" width="8" style="192" customWidth="1"/>
    <col min="3" max="3" width="11.7265625" style="192" customWidth="1"/>
    <col min="4" max="4" width="14.7265625" style="192" bestFit="1" customWidth="1"/>
    <col min="5" max="5" width="14.1796875" style="190" customWidth="1"/>
    <col min="6" max="6" width="11.7265625" style="192" customWidth="1"/>
    <col min="7" max="7" width="12.7265625" style="192" customWidth="1"/>
    <col min="8" max="8" width="10.54296875" style="192" bestFit="1" customWidth="1"/>
    <col min="9" max="9" width="15.26953125" style="192" bestFit="1" customWidth="1"/>
    <col min="10" max="10" width="9.26953125" style="192" bestFit="1" customWidth="1"/>
    <col min="11" max="11" width="8.81640625" style="192"/>
    <col min="12" max="12" width="12.26953125" style="192" bestFit="1" customWidth="1"/>
    <col min="13" max="16384" width="8.81640625" style="192"/>
  </cols>
  <sheetData>
    <row r="1" spans="1:10" s="155" customFormat="1" ht="13">
      <c r="A1" s="156" t="s">
        <v>17</v>
      </c>
      <c r="B1" s="189" t="s">
        <v>18</v>
      </c>
      <c r="C1" s="155" t="str">
        <f>'1.1 Lease Lia and Int (Uttara)'!C1</f>
        <v>CIPL</v>
      </c>
      <c r="E1" s="160"/>
      <c r="F1" s="160"/>
      <c r="G1" s="160"/>
      <c r="H1" s="160"/>
    </row>
    <row r="2" spans="1:10" s="155" customFormat="1">
      <c r="A2" s="156" t="s">
        <v>20</v>
      </c>
      <c r="B2" s="189" t="s">
        <v>21</v>
      </c>
      <c r="C2" s="155" t="str">
        <f>'1.1 Lease Lia and Int (Uttara)'!C2</f>
        <v>01 July 2021 30 June 2022</v>
      </c>
      <c r="E2" s="190"/>
      <c r="F2" s="160"/>
      <c r="G2" s="191"/>
      <c r="H2" s="160"/>
    </row>
    <row r="3" spans="1:10" s="155" customFormat="1" ht="13">
      <c r="A3" s="156" t="s">
        <v>22</v>
      </c>
      <c r="B3" s="189" t="s">
        <v>21</v>
      </c>
      <c r="C3" s="155" t="s">
        <v>193</v>
      </c>
      <c r="E3" s="160"/>
      <c r="F3" s="160"/>
      <c r="G3" s="160"/>
      <c r="H3" s="160"/>
    </row>
    <row r="4" spans="1:10" s="155" customFormat="1" ht="13">
      <c r="A4" s="156" t="s">
        <v>24</v>
      </c>
      <c r="B4" s="189" t="s">
        <v>21</v>
      </c>
      <c r="C4" s="155" t="s">
        <v>25</v>
      </c>
      <c r="E4" s="160"/>
      <c r="F4" s="160"/>
      <c r="G4" s="160"/>
      <c r="H4" s="160"/>
    </row>
    <row r="5" spans="1:10" s="155" customFormat="1" ht="13">
      <c r="A5" s="156" t="s">
        <v>26</v>
      </c>
      <c r="B5" s="189" t="s">
        <v>21</v>
      </c>
      <c r="C5" s="155" t="s">
        <v>27</v>
      </c>
      <c r="E5" s="160"/>
      <c r="F5" s="160"/>
      <c r="G5" s="160"/>
      <c r="H5" s="160"/>
    </row>
    <row r="6" spans="1:10" s="155" customFormat="1" ht="13">
      <c r="A6" s="156"/>
      <c r="B6" s="189"/>
      <c r="D6" s="204"/>
      <c r="E6" s="160"/>
    </row>
    <row r="8" spans="1:10">
      <c r="B8" s="242" t="s">
        <v>194</v>
      </c>
      <c r="C8" s="243"/>
      <c r="D8" s="243"/>
      <c r="E8" s="243"/>
      <c r="F8" s="243"/>
      <c r="G8" s="244"/>
    </row>
    <row r="9" spans="1:10" ht="52">
      <c r="B9" s="205" t="s">
        <v>60</v>
      </c>
      <c r="C9" s="206" t="s">
        <v>195</v>
      </c>
      <c r="D9" s="207" t="s">
        <v>196</v>
      </c>
      <c r="E9" s="208" t="s">
        <v>197</v>
      </c>
      <c r="F9" s="207" t="s">
        <v>198</v>
      </c>
      <c r="G9" s="207" t="s">
        <v>199</v>
      </c>
    </row>
    <row r="10" spans="1:10">
      <c r="B10" s="209">
        <f>'1.1 Lease Lia and Int (Uttara)'!C13</f>
        <v>0</v>
      </c>
      <c r="C10" s="174" t="str">
        <f>'1.1 Lease Lia and Int (Uttara)'!D13</f>
        <v>Jul-19</v>
      </c>
      <c r="D10" s="93">
        <f>'1.1 Lease Lia and Int (Uttara)'!E13</f>
        <v>1346259.1231497652</v>
      </c>
      <c r="E10" s="93">
        <f>$D$10/95</f>
        <v>14171.14866473437</v>
      </c>
      <c r="F10" s="93">
        <f>E10</f>
        <v>14171.14866473437</v>
      </c>
      <c r="G10" s="93">
        <f>D10-E10</f>
        <v>1332087.9744850309</v>
      </c>
    </row>
    <row r="11" spans="1:10">
      <c r="B11" s="209">
        <f>'1.1 Lease Lia and Int (Uttara)'!C14</f>
        <v>1</v>
      </c>
      <c r="C11" s="174" t="str">
        <f>'1.1 Lease Lia and Int (Uttara)'!D14</f>
        <v>Aug-19</v>
      </c>
      <c r="D11" s="92">
        <f>G10</f>
        <v>1332087.9744850309</v>
      </c>
      <c r="E11" s="93">
        <f t="shared" ref="E11:E74" si="0">$D$10/95</f>
        <v>14171.14866473437</v>
      </c>
      <c r="F11" s="93">
        <f>F10+E11</f>
        <v>28342.29732946874</v>
      </c>
      <c r="G11" s="93">
        <f>D11-E11</f>
        <v>1317916.8258202965</v>
      </c>
    </row>
    <row r="12" spans="1:10">
      <c r="B12" s="209">
        <f>B11+1</f>
        <v>2</v>
      </c>
      <c r="C12" s="174" t="str">
        <f>'1.1 Lease Lia and Int (Uttara)'!D15</f>
        <v>Sep-19</v>
      </c>
      <c r="D12" s="92">
        <f>G11</f>
        <v>1317916.8258202965</v>
      </c>
      <c r="E12" s="93">
        <f t="shared" si="0"/>
        <v>14171.14866473437</v>
      </c>
      <c r="F12" s="93">
        <f t="shared" ref="F12:F75" si="1">F11+E12</f>
        <v>42513.44599420311</v>
      </c>
      <c r="G12" s="93">
        <f t="shared" ref="G12:G75" si="2">D12-E12</f>
        <v>1303745.6771555622</v>
      </c>
    </row>
    <row r="13" spans="1:10">
      <c r="B13" s="209">
        <f t="shared" ref="B13:B104" si="3">B12+1</f>
        <v>3</v>
      </c>
      <c r="C13" s="174" t="str">
        <f>'1.1 Lease Lia and Int (Uttara)'!D16</f>
        <v>Oct-19</v>
      </c>
      <c r="D13" s="92">
        <f t="shared" ref="D13:D76" si="4">G12</f>
        <v>1303745.6771555622</v>
      </c>
      <c r="E13" s="93">
        <f t="shared" si="0"/>
        <v>14171.14866473437</v>
      </c>
      <c r="F13" s="93">
        <f t="shared" si="1"/>
        <v>56684.59465893748</v>
      </c>
      <c r="G13" s="93">
        <f t="shared" si="2"/>
        <v>1289574.5284908279</v>
      </c>
    </row>
    <row r="14" spans="1:10">
      <c r="B14" s="209">
        <f t="shared" si="3"/>
        <v>4</v>
      </c>
      <c r="C14" s="174" t="str">
        <f>'1.1 Lease Lia and Int (Uttara)'!D17</f>
        <v>Nov-19</v>
      </c>
      <c r="D14" s="92">
        <f t="shared" si="4"/>
        <v>1289574.5284908279</v>
      </c>
      <c r="E14" s="93">
        <f t="shared" si="0"/>
        <v>14171.14866473437</v>
      </c>
      <c r="F14" s="93">
        <f t="shared" si="1"/>
        <v>70855.74332367185</v>
      </c>
      <c r="G14" s="93">
        <f t="shared" si="2"/>
        <v>1275403.3798260936</v>
      </c>
    </row>
    <row r="15" spans="1:10">
      <c r="B15" s="209">
        <f t="shared" si="3"/>
        <v>5</v>
      </c>
      <c r="C15" s="174" t="str">
        <f>'1.1 Lease Lia and Int (Uttara)'!D18</f>
        <v>Dec-19</v>
      </c>
      <c r="D15" s="92">
        <f t="shared" si="4"/>
        <v>1275403.3798260936</v>
      </c>
      <c r="E15" s="93">
        <f t="shared" si="0"/>
        <v>14171.14866473437</v>
      </c>
      <c r="F15" s="93">
        <f t="shared" si="1"/>
        <v>85026.89198840622</v>
      </c>
      <c r="G15" s="93">
        <f t="shared" si="2"/>
        <v>1261232.2311613592</v>
      </c>
    </row>
    <row r="16" spans="1:10">
      <c r="B16" s="209">
        <f t="shared" si="3"/>
        <v>6</v>
      </c>
      <c r="C16" s="174" t="str">
        <f>'1.1 Lease Lia and Int (Uttara)'!D19</f>
        <v>Jan-20</v>
      </c>
      <c r="D16" s="92">
        <f t="shared" si="4"/>
        <v>1261232.2311613592</v>
      </c>
      <c r="E16" s="93">
        <f t="shared" si="0"/>
        <v>14171.14866473437</v>
      </c>
      <c r="F16" s="93">
        <f t="shared" si="1"/>
        <v>99198.04065314059</v>
      </c>
      <c r="G16" s="93">
        <f t="shared" si="2"/>
        <v>1247061.0824966249</v>
      </c>
      <c r="J16" s="210"/>
    </row>
    <row r="17" spans="2:10">
      <c r="B17" s="209">
        <f t="shared" si="3"/>
        <v>7</v>
      </c>
      <c r="C17" s="174" t="str">
        <f>'1.1 Lease Lia and Int (Uttara)'!D20</f>
        <v>Feb-20</v>
      </c>
      <c r="D17" s="92">
        <f t="shared" si="4"/>
        <v>1247061.0824966249</v>
      </c>
      <c r="E17" s="93">
        <f t="shared" si="0"/>
        <v>14171.14866473437</v>
      </c>
      <c r="F17" s="93">
        <f t="shared" si="1"/>
        <v>113369.18931787496</v>
      </c>
      <c r="G17" s="93">
        <f t="shared" si="2"/>
        <v>1232889.9338318906</v>
      </c>
      <c r="J17" s="200"/>
    </row>
    <row r="18" spans="2:10">
      <c r="B18" s="209">
        <f t="shared" si="3"/>
        <v>8</v>
      </c>
      <c r="C18" s="174" t="str">
        <f>'1.1 Lease Lia and Int (Uttara)'!D21</f>
        <v>Mar-20</v>
      </c>
      <c r="D18" s="92">
        <f t="shared" si="4"/>
        <v>1232889.9338318906</v>
      </c>
      <c r="E18" s="93">
        <f t="shared" si="0"/>
        <v>14171.14866473437</v>
      </c>
      <c r="F18" s="93">
        <f t="shared" si="1"/>
        <v>127540.33798260933</v>
      </c>
      <c r="G18" s="93">
        <f t="shared" si="2"/>
        <v>1218718.7851671563</v>
      </c>
    </row>
    <row r="19" spans="2:10">
      <c r="B19" s="209">
        <f t="shared" si="3"/>
        <v>9</v>
      </c>
      <c r="C19" s="174" t="str">
        <f>'1.1 Lease Lia and Int (Uttara)'!D22</f>
        <v>Apr-20</v>
      </c>
      <c r="D19" s="92">
        <f t="shared" si="4"/>
        <v>1218718.7851671563</v>
      </c>
      <c r="E19" s="93">
        <f t="shared" si="0"/>
        <v>14171.14866473437</v>
      </c>
      <c r="F19" s="93">
        <f t="shared" si="1"/>
        <v>141711.4866473437</v>
      </c>
      <c r="G19" s="93">
        <f t="shared" si="2"/>
        <v>1204547.6365024219</v>
      </c>
    </row>
    <row r="20" spans="2:10">
      <c r="B20" s="209">
        <f t="shared" si="3"/>
        <v>10</v>
      </c>
      <c r="C20" s="174" t="str">
        <f>'1.1 Lease Lia and Int (Uttara)'!D23</f>
        <v>May-20</v>
      </c>
      <c r="D20" s="92">
        <f t="shared" si="4"/>
        <v>1204547.6365024219</v>
      </c>
      <c r="E20" s="93">
        <f t="shared" si="0"/>
        <v>14171.14866473437</v>
      </c>
      <c r="F20" s="93">
        <f t="shared" si="1"/>
        <v>155882.63531207805</v>
      </c>
      <c r="G20" s="93">
        <f t="shared" si="2"/>
        <v>1190376.4878376876</v>
      </c>
    </row>
    <row r="21" spans="2:10">
      <c r="B21" s="209">
        <f t="shared" si="3"/>
        <v>11</v>
      </c>
      <c r="C21" s="174" t="str">
        <f>'1.1 Lease Lia and Int (Uttara)'!D24</f>
        <v>Jun-20</v>
      </c>
      <c r="D21" s="92">
        <f t="shared" si="4"/>
        <v>1190376.4878376876</v>
      </c>
      <c r="E21" s="93">
        <f t="shared" si="0"/>
        <v>14171.14866473437</v>
      </c>
      <c r="F21" s="93">
        <f t="shared" si="1"/>
        <v>170053.78397681244</v>
      </c>
      <c r="G21" s="93">
        <f t="shared" si="2"/>
        <v>1176205.3391729533</v>
      </c>
    </row>
    <row r="22" spans="2:10">
      <c r="B22" s="209">
        <f t="shared" si="3"/>
        <v>12</v>
      </c>
      <c r="C22" s="174" t="str">
        <f>'1.1 Lease Lia and Int (Uttara)'!D25</f>
        <v>Jul-20</v>
      </c>
      <c r="D22" s="92">
        <f t="shared" si="4"/>
        <v>1176205.3391729533</v>
      </c>
      <c r="E22" s="93">
        <f t="shared" si="0"/>
        <v>14171.14866473437</v>
      </c>
      <c r="F22" s="93">
        <f t="shared" si="1"/>
        <v>184224.93264154682</v>
      </c>
      <c r="G22" s="93">
        <f t="shared" si="2"/>
        <v>1162034.1905082189</v>
      </c>
    </row>
    <row r="23" spans="2:10">
      <c r="B23" s="209">
        <f t="shared" si="3"/>
        <v>13</v>
      </c>
      <c r="C23" s="174" t="str">
        <f>'1.1 Lease Lia and Int (Uttara)'!D26</f>
        <v>Aug-20</v>
      </c>
      <c r="D23" s="92">
        <f t="shared" si="4"/>
        <v>1162034.1905082189</v>
      </c>
      <c r="E23" s="93">
        <f t="shared" si="0"/>
        <v>14171.14866473437</v>
      </c>
      <c r="F23" s="93">
        <f t="shared" si="1"/>
        <v>198396.08130628121</v>
      </c>
      <c r="G23" s="93">
        <f t="shared" si="2"/>
        <v>1147863.0418434846</v>
      </c>
    </row>
    <row r="24" spans="2:10">
      <c r="B24" s="209">
        <f t="shared" si="3"/>
        <v>14</v>
      </c>
      <c r="C24" s="174" t="str">
        <f>'1.1 Lease Lia and Int (Uttara)'!D27</f>
        <v>Sep-20</v>
      </c>
      <c r="D24" s="92">
        <f t="shared" si="4"/>
        <v>1147863.0418434846</v>
      </c>
      <c r="E24" s="93">
        <f t="shared" si="0"/>
        <v>14171.14866473437</v>
      </c>
      <c r="F24" s="93">
        <f t="shared" si="1"/>
        <v>212567.22997101559</v>
      </c>
      <c r="G24" s="93">
        <f t="shared" si="2"/>
        <v>1133691.8931787503</v>
      </c>
    </row>
    <row r="25" spans="2:10">
      <c r="B25" s="209">
        <f t="shared" si="3"/>
        <v>15</v>
      </c>
      <c r="C25" s="174" t="str">
        <f>'1.1 Lease Lia and Int (Uttara)'!D28</f>
        <v>Oct-20</v>
      </c>
      <c r="D25" s="92">
        <f t="shared" si="4"/>
        <v>1133691.8931787503</v>
      </c>
      <c r="E25" s="93">
        <f t="shared" si="0"/>
        <v>14171.14866473437</v>
      </c>
      <c r="F25" s="93">
        <f t="shared" si="1"/>
        <v>226738.37863574998</v>
      </c>
      <c r="G25" s="93">
        <f t="shared" si="2"/>
        <v>1119520.744514016</v>
      </c>
    </row>
    <row r="26" spans="2:10">
      <c r="B26" s="209">
        <f t="shared" si="3"/>
        <v>16</v>
      </c>
      <c r="C26" s="174" t="str">
        <f>'1.1 Lease Lia and Int (Uttara)'!D29</f>
        <v>Nov-20</v>
      </c>
      <c r="D26" s="92">
        <f t="shared" si="4"/>
        <v>1119520.744514016</v>
      </c>
      <c r="E26" s="93">
        <f t="shared" si="0"/>
        <v>14171.14866473437</v>
      </c>
      <c r="F26" s="93">
        <f t="shared" si="1"/>
        <v>240909.52730048436</v>
      </c>
      <c r="G26" s="93">
        <f t="shared" si="2"/>
        <v>1105349.5958492816</v>
      </c>
    </row>
    <row r="27" spans="2:10">
      <c r="B27" s="209">
        <f t="shared" si="3"/>
        <v>17</v>
      </c>
      <c r="C27" s="174" t="str">
        <f>'1.1 Lease Lia and Int (Uttara)'!D30</f>
        <v>Dec-20</v>
      </c>
      <c r="D27" s="92">
        <f t="shared" si="4"/>
        <v>1105349.5958492816</v>
      </c>
      <c r="E27" s="93">
        <f t="shared" si="0"/>
        <v>14171.14866473437</v>
      </c>
      <c r="F27" s="93">
        <f t="shared" si="1"/>
        <v>255080.67596521875</v>
      </c>
      <c r="G27" s="93">
        <f t="shared" si="2"/>
        <v>1091178.4471845473</v>
      </c>
    </row>
    <row r="28" spans="2:10">
      <c r="B28" s="209">
        <f t="shared" si="3"/>
        <v>18</v>
      </c>
      <c r="C28" s="174" t="str">
        <f>'1.1 Lease Lia and Int (Uttara)'!D31</f>
        <v>Jan-21</v>
      </c>
      <c r="D28" s="92">
        <f t="shared" si="4"/>
        <v>1091178.4471845473</v>
      </c>
      <c r="E28" s="93">
        <f t="shared" si="0"/>
        <v>14171.14866473437</v>
      </c>
      <c r="F28" s="93">
        <f t="shared" si="1"/>
        <v>269251.82462995313</v>
      </c>
      <c r="G28" s="93">
        <f t="shared" si="2"/>
        <v>1077007.298519813</v>
      </c>
    </row>
    <row r="29" spans="2:10">
      <c r="B29" s="209">
        <f t="shared" si="3"/>
        <v>19</v>
      </c>
      <c r="C29" s="174" t="str">
        <f>'1.1 Lease Lia and Int (Uttara)'!D32</f>
        <v>Feb-21</v>
      </c>
      <c r="D29" s="92">
        <f t="shared" si="4"/>
        <v>1077007.298519813</v>
      </c>
      <c r="E29" s="93">
        <f t="shared" si="0"/>
        <v>14171.14866473437</v>
      </c>
      <c r="F29" s="93">
        <f t="shared" si="1"/>
        <v>283422.97329468752</v>
      </c>
      <c r="G29" s="93">
        <f t="shared" si="2"/>
        <v>1062836.1498550787</v>
      </c>
    </row>
    <row r="30" spans="2:10">
      <c r="B30" s="209">
        <f t="shared" si="3"/>
        <v>20</v>
      </c>
      <c r="C30" s="174" t="str">
        <f>'1.1 Lease Lia and Int (Uttara)'!D33</f>
        <v>Mar-21</v>
      </c>
      <c r="D30" s="92">
        <f t="shared" si="4"/>
        <v>1062836.1498550787</v>
      </c>
      <c r="E30" s="93">
        <f t="shared" si="0"/>
        <v>14171.14866473437</v>
      </c>
      <c r="F30" s="93">
        <f t="shared" si="1"/>
        <v>297594.1219594219</v>
      </c>
      <c r="G30" s="93">
        <f t="shared" si="2"/>
        <v>1048665.0011903443</v>
      </c>
    </row>
    <row r="31" spans="2:10">
      <c r="B31" s="209">
        <f t="shared" si="3"/>
        <v>21</v>
      </c>
      <c r="C31" s="174" t="str">
        <f>'1.1 Lease Lia and Int (Uttara)'!D34</f>
        <v>Apr-21</v>
      </c>
      <c r="D31" s="92">
        <f t="shared" si="4"/>
        <v>1048665.0011903443</v>
      </c>
      <c r="E31" s="93">
        <f t="shared" si="0"/>
        <v>14171.14866473437</v>
      </c>
      <c r="F31" s="93">
        <f t="shared" si="1"/>
        <v>311765.27062415628</v>
      </c>
      <c r="G31" s="93">
        <f t="shared" si="2"/>
        <v>1034493.85252561</v>
      </c>
    </row>
    <row r="32" spans="2:10">
      <c r="B32" s="209">
        <f t="shared" si="3"/>
        <v>22</v>
      </c>
      <c r="C32" s="174" t="str">
        <f>'1.1 Lease Lia and Int (Uttara)'!D35</f>
        <v>May-21</v>
      </c>
      <c r="D32" s="92">
        <f t="shared" si="4"/>
        <v>1034493.85252561</v>
      </c>
      <c r="E32" s="93">
        <f t="shared" si="0"/>
        <v>14171.14866473437</v>
      </c>
      <c r="F32" s="93">
        <f t="shared" si="1"/>
        <v>325936.41928889067</v>
      </c>
      <c r="G32" s="93">
        <f t="shared" si="2"/>
        <v>1020322.7038608757</v>
      </c>
      <c r="H32" s="211"/>
    </row>
    <row r="33" spans="2:12">
      <c r="B33" s="209">
        <f t="shared" si="3"/>
        <v>23</v>
      </c>
      <c r="C33" s="174" t="str">
        <f>'1.1 Lease Lia and Int (Uttara)'!D36</f>
        <v>Jun-21</v>
      </c>
      <c r="D33" s="92">
        <f t="shared" si="4"/>
        <v>1020322.7038608757</v>
      </c>
      <c r="E33" s="93">
        <f t="shared" si="0"/>
        <v>14171.14866473437</v>
      </c>
      <c r="F33" s="93">
        <f t="shared" si="1"/>
        <v>340107.56795362505</v>
      </c>
      <c r="G33" s="93">
        <f t="shared" si="2"/>
        <v>1006151.5551961414</v>
      </c>
      <c r="H33" s="211"/>
    </row>
    <row r="34" spans="2:12">
      <c r="B34" s="212">
        <f t="shared" si="3"/>
        <v>24</v>
      </c>
      <c r="C34" s="181" t="str">
        <f>'1.1 Lease Lia and Int (Uttara)'!D37</f>
        <v>Jul-21</v>
      </c>
      <c r="D34" s="213">
        <f t="shared" si="4"/>
        <v>1006151.5551961414</v>
      </c>
      <c r="E34" s="214">
        <f t="shared" si="0"/>
        <v>14171.14866473437</v>
      </c>
      <c r="F34" s="214">
        <f t="shared" si="1"/>
        <v>354278.71661835944</v>
      </c>
      <c r="G34" s="214">
        <f t="shared" si="2"/>
        <v>991980.40653140703</v>
      </c>
      <c r="H34" s="211"/>
    </row>
    <row r="35" spans="2:12">
      <c r="B35" s="212">
        <f t="shared" si="3"/>
        <v>25</v>
      </c>
      <c r="C35" s="181" t="str">
        <f>'1.1 Lease Lia and Int (Uttara)'!D38</f>
        <v>Aug-21</v>
      </c>
      <c r="D35" s="213">
        <f t="shared" si="4"/>
        <v>991980.40653140703</v>
      </c>
      <c r="E35" s="214">
        <f t="shared" si="0"/>
        <v>14171.14866473437</v>
      </c>
      <c r="F35" s="214">
        <f t="shared" si="1"/>
        <v>368449.86528309382</v>
      </c>
      <c r="G35" s="214">
        <f t="shared" si="2"/>
        <v>977809.25786667271</v>
      </c>
      <c r="H35" s="211"/>
      <c r="I35" s="190"/>
      <c r="L35" s="210"/>
    </row>
    <row r="36" spans="2:12">
      <c r="B36" s="212">
        <f t="shared" si="3"/>
        <v>26</v>
      </c>
      <c r="C36" s="181" t="str">
        <f>'1.1 Lease Lia and Int (Uttara)'!D39</f>
        <v>Sep-21</v>
      </c>
      <c r="D36" s="213">
        <f t="shared" si="4"/>
        <v>977809.25786667271</v>
      </c>
      <c r="E36" s="214">
        <f t="shared" si="0"/>
        <v>14171.14866473437</v>
      </c>
      <c r="F36" s="214">
        <f t="shared" si="1"/>
        <v>382621.01394782821</v>
      </c>
      <c r="G36" s="214">
        <f t="shared" si="2"/>
        <v>963638.10920193838</v>
      </c>
      <c r="H36" s="211"/>
      <c r="L36" s="210"/>
    </row>
    <row r="37" spans="2:12">
      <c r="B37" s="212">
        <f t="shared" si="3"/>
        <v>27</v>
      </c>
      <c r="C37" s="181" t="str">
        <f>'1.1 Lease Lia and Int (Uttara)'!D40</f>
        <v>Oct-21</v>
      </c>
      <c r="D37" s="213">
        <f t="shared" si="4"/>
        <v>963638.10920193838</v>
      </c>
      <c r="E37" s="214">
        <f t="shared" si="0"/>
        <v>14171.14866473437</v>
      </c>
      <c r="F37" s="214">
        <f t="shared" si="1"/>
        <v>396792.16261256259</v>
      </c>
      <c r="G37" s="214">
        <f t="shared" si="2"/>
        <v>949466.96053720405</v>
      </c>
      <c r="H37" s="211"/>
    </row>
    <row r="38" spans="2:12">
      <c r="B38" s="212">
        <f t="shared" si="3"/>
        <v>28</v>
      </c>
      <c r="C38" s="181" t="str">
        <f>'1.1 Lease Lia and Int (Uttara)'!D41</f>
        <v>Nov-21</v>
      </c>
      <c r="D38" s="213">
        <f t="shared" si="4"/>
        <v>949466.96053720405</v>
      </c>
      <c r="E38" s="214">
        <f t="shared" si="0"/>
        <v>14171.14866473437</v>
      </c>
      <c r="F38" s="214">
        <f t="shared" si="1"/>
        <v>410963.31127729698</v>
      </c>
      <c r="G38" s="214">
        <f t="shared" si="2"/>
        <v>935295.81187246973</v>
      </c>
      <c r="H38" s="211"/>
    </row>
    <row r="39" spans="2:12">
      <c r="B39" s="212">
        <f t="shared" si="3"/>
        <v>29</v>
      </c>
      <c r="C39" s="181" t="str">
        <f>'1.1 Lease Lia and Int (Uttara)'!D42</f>
        <v>Dec-21</v>
      </c>
      <c r="D39" s="213">
        <f t="shared" si="4"/>
        <v>935295.81187246973</v>
      </c>
      <c r="E39" s="214">
        <f t="shared" si="0"/>
        <v>14171.14866473437</v>
      </c>
      <c r="F39" s="214">
        <f t="shared" si="1"/>
        <v>425134.45994203136</v>
      </c>
      <c r="G39" s="214">
        <f t="shared" si="2"/>
        <v>921124.6632077354</v>
      </c>
      <c r="H39" s="211"/>
    </row>
    <row r="40" spans="2:12">
      <c r="B40" s="212">
        <f t="shared" si="3"/>
        <v>30</v>
      </c>
      <c r="C40" s="181" t="str">
        <f>'1.1 Lease Lia and Int (Uttara)'!D43</f>
        <v>Jan-22</v>
      </c>
      <c r="D40" s="213">
        <f t="shared" si="4"/>
        <v>921124.6632077354</v>
      </c>
      <c r="E40" s="214">
        <f t="shared" si="0"/>
        <v>14171.14866473437</v>
      </c>
      <c r="F40" s="214">
        <f t="shared" si="1"/>
        <v>439305.60860676575</v>
      </c>
      <c r="G40" s="214">
        <f t="shared" si="2"/>
        <v>906953.51454300107</v>
      </c>
      <c r="H40" s="211"/>
    </row>
    <row r="41" spans="2:12">
      <c r="B41" s="212">
        <f t="shared" si="3"/>
        <v>31</v>
      </c>
      <c r="C41" s="181" t="str">
        <f>'1.1 Lease Lia and Int (Uttara)'!D44</f>
        <v>Feb-22</v>
      </c>
      <c r="D41" s="213">
        <f t="shared" si="4"/>
        <v>906953.51454300107</v>
      </c>
      <c r="E41" s="214">
        <f t="shared" si="0"/>
        <v>14171.14866473437</v>
      </c>
      <c r="F41" s="214">
        <f t="shared" si="1"/>
        <v>453476.75727150013</v>
      </c>
      <c r="G41" s="214">
        <f t="shared" si="2"/>
        <v>892782.36587826675</v>
      </c>
      <c r="H41" s="215"/>
    </row>
    <row r="42" spans="2:12">
      <c r="B42" s="212">
        <f t="shared" si="3"/>
        <v>32</v>
      </c>
      <c r="C42" s="181" t="str">
        <f>'1.1 Lease Lia and Int (Uttara)'!D45</f>
        <v>Mar-22</v>
      </c>
      <c r="D42" s="213">
        <f t="shared" si="4"/>
        <v>892782.36587826675</v>
      </c>
      <c r="E42" s="214">
        <f t="shared" si="0"/>
        <v>14171.14866473437</v>
      </c>
      <c r="F42" s="214">
        <f t="shared" si="1"/>
        <v>467647.90593623451</v>
      </c>
      <c r="G42" s="214">
        <f t="shared" si="2"/>
        <v>878611.21721353242</v>
      </c>
    </row>
    <row r="43" spans="2:12">
      <c r="B43" s="212">
        <f t="shared" si="3"/>
        <v>33</v>
      </c>
      <c r="C43" s="181" t="str">
        <f>'1.1 Lease Lia and Int (Uttara)'!D46</f>
        <v>Apr-22</v>
      </c>
      <c r="D43" s="213">
        <f t="shared" si="4"/>
        <v>878611.21721353242</v>
      </c>
      <c r="E43" s="214">
        <f t="shared" si="0"/>
        <v>14171.14866473437</v>
      </c>
      <c r="F43" s="214">
        <f t="shared" si="1"/>
        <v>481819.0546009689</v>
      </c>
      <c r="G43" s="214">
        <f t="shared" si="2"/>
        <v>864440.0685487981</v>
      </c>
    </row>
    <row r="44" spans="2:12">
      <c r="B44" s="212">
        <f t="shared" si="3"/>
        <v>34</v>
      </c>
      <c r="C44" s="181" t="str">
        <f>'1.1 Lease Lia and Int (Uttara)'!D47</f>
        <v>May-22</v>
      </c>
      <c r="D44" s="213">
        <f t="shared" si="4"/>
        <v>864440.0685487981</v>
      </c>
      <c r="E44" s="214">
        <f t="shared" si="0"/>
        <v>14171.14866473437</v>
      </c>
      <c r="F44" s="214">
        <f t="shared" si="1"/>
        <v>495990.20326570328</v>
      </c>
      <c r="G44" s="214">
        <f t="shared" si="2"/>
        <v>850268.91988406377</v>
      </c>
    </row>
    <row r="45" spans="2:12">
      <c r="B45" s="212">
        <f t="shared" si="3"/>
        <v>35</v>
      </c>
      <c r="C45" s="181" t="str">
        <f>'1.1 Lease Lia and Int (Uttara)'!D48</f>
        <v>Jun-22</v>
      </c>
      <c r="D45" s="213">
        <f t="shared" si="4"/>
        <v>850268.91988406377</v>
      </c>
      <c r="E45" s="214">
        <f t="shared" si="0"/>
        <v>14171.14866473437</v>
      </c>
      <c r="F45" s="214">
        <f t="shared" si="1"/>
        <v>510161.35193043767</v>
      </c>
      <c r="G45" s="214">
        <f t="shared" si="2"/>
        <v>836097.77121932944</v>
      </c>
    </row>
    <row r="46" spans="2:12">
      <c r="B46" s="209">
        <f t="shared" si="3"/>
        <v>36</v>
      </c>
      <c r="C46" s="174" t="str">
        <f>'1.1 Lease Lia and Int (Uttara)'!D49</f>
        <v>Jul-22</v>
      </c>
      <c r="D46" s="92">
        <f t="shared" si="4"/>
        <v>836097.77121932944</v>
      </c>
      <c r="E46" s="93">
        <f t="shared" si="0"/>
        <v>14171.14866473437</v>
      </c>
      <c r="F46" s="93">
        <f t="shared" si="1"/>
        <v>524332.50059517205</v>
      </c>
      <c r="G46" s="93">
        <f t="shared" si="2"/>
        <v>821926.62255459512</v>
      </c>
    </row>
    <row r="47" spans="2:12">
      <c r="B47" s="209">
        <f t="shared" si="3"/>
        <v>37</v>
      </c>
      <c r="C47" s="174" t="str">
        <f>'1.1 Lease Lia and Int (Uttara)'!D50</f>
        <v>Aug-22</v>
      </c>
      <c r="D47" s="92">
        <f t="shared" si="4"/>
        <v>821926.62255459512</v>
      </c>
      <c r="E47" s="93">
        <f t="shared" si="0"/>
        <v>14171.14866473437</v>
      </c>
      <c r="F47" s="93">
        <f t="shared" si="1"/>
        <v>538503.64925990638</v>
      </c>
      <c r="G47" s="93">
        <f t="shared" si="2"/>
        <v>807755.47388986079</v>
      </c>
    </row>
    <row r="48" spans="2:12">
      <c r="B48" s="209">
        <f t="shared" si="3"/>
        <v>38</v>
      </c>
      <c r="C48" s="174" t="str">
        <f>'1.1 Lease Lia and Int (Uttara)'!D51</f>
        <v>Sep-22</v>
      </c>
      <c r="D48" s="92">
        <f t="shared" si="4"/>
        <v>807755.47388986079</v>
      </c>
      <c r="E48" s="93">
        <f t="shared" si="0"/>
        <v>14171.14866473437</v>
      </c>
      <c r="F48" s="93">
        <f t="shared" si="1"/>
        <v>552674.7979246407</v>
      </c>
      <c r="G48" s="93">
        <f t="shared" si="2"/>
        <v>793584.32522512646</v>
      </c>
    </row>
    <row r="49" spans="2:7">
      <c r="B49" s="209">
        <f t="shared" si="3"/>
        <v>39</v>
      </c>
      <c r="C49" s="174" t="str">
        <f>'1.1 Lease Lia and Int (Uttara)'!D52</f>
        <v>Oct-22</v>
      </c>
      <c r="D49" s="92">
        <f t="shared" si="4"/>
        <v>793584.32522512646</v>
      </c>
      <c r="E49" s="93">
        <f t="shared" si="0"/>
        <v>14171.14866473437</v>
      </c>
      <c r="F49" s="93">
        <f t="shared" si="1"/>
        <v>566845.94658937503</v>
      </c>
      <c r="G49" s="93">
        <f t="shared" si="2"/>
        <v>779413.17656039214</v>
      </c>
    </row>
    <row r="50" spans="2:7">
      <c r="B50" s="209">
        <f t="shared" si="3"/>
        <v>40</v>
      </c>
      <c r="C50" s="174" t="str">
        <f>'1.1 Lease Lia and Int (Uttara)'!D53</f>
        <v>Nov-22</v>
      </c>
      <c r="D50" s="92">
        <f t="shared" si="4"/>
        <v>779413.17656039214</v>
      </c>
      <c r="E50" s="93">
        <f t="shared" si="0"/>
        <v>14171.14866473437</v>
      </c>
      <c r="F50" s="93">
        <f t="shared" si="1"/>
        <v>581017.09525410936</v>
      </c>
      <c r="G50" s="93">
        <f t="shared" si="2"/>
        <v>765242.02789565781</v>
      </c>
    </row>
    <row r="51" spans="2:7">
      <c r="B51" s="209">
        <f t="shared" si="3"/>
        <v>41</v>
      </c>
      <c r="C51" s="174" t="str">
        <f>'1.1 Lease Lia and Int (Uttara)'!D54</f>
        <v>Dec-22</v>
      </c>
      <c r="D51" s="92">
        <f t="shared" si="4"/>
        <v>765242.02789565781</v>
      </c>
      <c r="E51" s="93">
        <f t="shared" si="0"/>
        <v>14171.14866473437</v>
      </c>
      <c r="F51" s="93">
        <f t="shared" si="1"/>
        <v>595188.24391884368</v>
      </c>
      <c r="G51" s="93">
        <f t="shared" si="2"/>
        <v>751070.87923092349</v>
      </c>
    </row>
    <row r="52" spans="2:7">
      <c r="B52" s="209">
        <f t="shared" si="3"/>
        <v>42</v>
      </c>
      <c r="C52" s="174" t="str">
        <f>'1.1 Lease Lia and Int (Uttara)'!D55</f>
        <v>Jan-23</v>
      </c>
      <c r="D52" s="92">
        <f t="shared" si="4"/>
        <v>751070.87923092349</v>
      </c>
      <c r="E52" s="93">
        <f t="shared" si="0"/>
        <v>14171.14866473437</v>
      </c>
      <c r="F52" s="93">
        <f t="shared" si="1"/>
        <v>609359.39258357801</v>
      </c>
      <c r="G52" s="93">
        <f t="shared" si="2"/>
        <v>736899.73056618916</v>
      </c>
    </row>
    <row r="53" spans="2:7">
      <c r="B53" s="209">
        <f t="shared" si="3"/>
        <v>43</v>
      </c>
      <c r="C53" s="174" t="str">
        <f>'1.1 Lease Lia and Int (Uttara)'!D56</f>
        <v>Feb-23</v>
      </c>
      <c r="D53" s="92">
        <f t="shared" si="4"/>
        <v>736899.73056618916</v>
      </c>
      <c r="E53" s="93">
        <f t="shared" si="0"/>
        <v>14171.14866473437</v>
      </c>
      <c r="F53" s="93">
        <f t="shared" si="1"/>
        <v>623530.54124831234</v>
      </c>
      <c r="G53" s="93">
        <f t="shared" si="2"/>
        <v>722728.58190145483</v>
      </c>
    </row>
    <row r="54" spans="2:7">
      <c r="B54" s="209">
        <f t="shared" si="3"/>
        <v>44</v>
      </c>
      <c r="C54" s="174" t="str">
        <f>'1.1 Lease Lia and Int (Uttara)'!D57</f>
        <v>Mar-23</v>
      </c>
      <c r="D54" s="92">
        <f t="shared" si="4"/>
        <v>722728.58190145483</v>
      </c>
      <c r="E54" s="93">
        <f t="shared" si="0"/>
        <v>14171.14866473437</v>
      </c>
      <c r="F54" s="93">
        <f t="shared" si="1"/>
        <v>637701.68991304666</v>
      </c>
      <c r="G54" s="93">
        <f t="shared" si="2"/>
        <v>708557.43323672051</v>
      </c>
    </row>
    <row r="55" spans="2:7">
      <c r="B55" s="209">
        <f t="shared" si="3"/>
        <v>45</v>
      </c>
      <c r="C55" s="174" t="str">
        <f>'1.1 Lease Lia and Int (Uttara)'!D58</f>
        <v>Apr-23</v>
      </c>
      <c r="D55" s="92">
        <f t="shared" si="4"/>
        <v>708557.43323672051</v>
      </c>
      <c r="E55" s="93">
        <f t="shared" si="0"/>
        <v>14171.14866473437</v>
      </c>
      <c r="F55" s="93">
        <f t="shared" si="1"/>
        <v>651872.83857778099</v>
      </c>
      <c r="G55" s="93">
        <f t="shared" si="2"/>
        <v>694386.28457198618</v>
      </c>
    </row>
    <row r="56" spans="2:7">
      <c r="B56" s="209">
        <f t="shared" si="3"/>
        <v>46</v>
      </c>
      <c r="C56" s="174" t="str">
        <f>'1.1 Lease Lia and Int (Uttara)'!D59</f>
        <v>May-23</v>
      </c>
      <c r="D56" s="92">
        <f t="shared" si="4"/>
        <v>694386.28457198618</v>
      </c>
      <c r="E56" s="93">
        <f t="shared" si="0"/>
        <v>14171.14866473437</v>
      </c>
      <c r="F56" s="93">
        <f t="shared" si="1"/>
        <v>666043.98724251532</v>
      </c>
      <c r="G56" s="93">
        <f t="shared" si="2"/>
        <v>680215.13590725185</v>
      </c>
    </row>
    <row r="57" spans="2:7">
      <c r="B57" s="209">
        <f t="shared" si="3"/>
        <v>47</v>
      </c>
      <c r="C57" s="174" t="str">
        <f>'1.1 Lease Lia and Int (Uttara)'!D60</f>
        <v>Jun-23</v>
      </c>
      <c r="D57" s="92">
        <f t="shared" si="4"/>
        <v>680215.13590725185</v>
      </c>
      <c r="E57" s="93">
        <f t="shared" si="0"/>
        <v>14171.14866473437</v>
      </c>
      <c r="F57" s="93">
        <f t="shared" si="1"/>
        <v>680215.13590724964</v>
      </c>
      <c r="G57" s="93">
        <f t="shared" si="2"/>
        <v>666043.98724251753</v>
      </c>
    </row>
    <row r="58" spans="2:7">
      <c r="B58" s="209">
        <f t="shared" si="3"/>
        <v>48</v>
      </c>
      <c r="C58" s="174" t="str">
        <f>'1.1 Lease Lia and Int (Uttara)'!D61</f>
        <v>Jul-23</v>
      </c>
      <c r="D58" s="92">
        <f t="shared" si="4"/>
        <v>666043.98724251753</v>
      </c>
      <c r="E58" s="93">
        <f t="shared" si="0"/>
        <v>14171.14866473437</v>
      </c>
      <c r="F58" s="93">
        <f t="shared" si="1"/>
        <v>694386.28457198397</v>
      </c>
      <c r="G58" s="93">
        <f t="shared" si="2"/>
        <v>651872.8385777832</v>
      </c>
    </row>
    <row r="59" spans="2:7">
      <c r="B59" s="209">
        <f t="shared" si="3"/>
        <v>49</v>
      </c>
      <c r="C59" s="174" t="str">
        <f>'1.1 Lease Lia and Int (Uttara)'!D62</f>
        <v>Aug-23</v>
      </c>
      <c r="D59" s="92">
        <f t="shared" si="4"/>
        <v>651872.8385777832</v>
      </c>
      <c r="E59" s="93">
        <f t="shared" si="0"/>
        <v>14171.14866473437</v>
      </c>
      <c r="F59" s="93">
        <f t="shared" si="1"/>
        <v>708557.43323671829</v>
      </c>
      <c r="G59" s="93">
        <f t="shared" si="2"/>
        <v>637701.68991304887</v>
      </c>
    </row>
    <row r="60" spans="2:7">
      <c r="B60" s="209">
        <f t="shared" si="3"/>
        <v>50</v>
      </c>
      <c r="C60" s="174" t="str">
        <f>'1.1 Lease Lia and Int (Uttara)'!D63</f>
        <v>Sep-23</v>
      </c>
      <c r="D60" s="92">
        <f t="shared" si="4"/>
        <v>637701.68991304887</v>
      </c>
      <c r="E60" s="93">
        <f t="shared" si="0"/>
        <v>14171.14866473437</v>
      </c>
      <c r="F60" s="93">
        <f t="shared" si="1"/>
        <v>722728.58190145262</v>
      </c>
      <c r="G60" s="93">
        <f t="shared" si="2"/>
        <v>623530.54124831455</v>
      </c>
    </row>
    <row r="61" spans="2:7">
      <c r="B61" s="209">
        <f t="shared" si="3"/>
        <v>51</v>
      </c>
      <c r="C61" s="174" t="str">
        <f>'1.1 Lease Lia and Int (Uttara)'!D64</f>
        <v>Oct-23</v>
      </c>
      <c r="D61" s="92">
        <f t="shared" si="4"/>
        <v>623530.54124831455</v>
      </c>
      <c r="E61" s="93">
        <f t="shared" si="0"/>
        <v>14171.14866473437</v>
      </c>
      <c r="F61" s="93">
        <f t="shared" si="1"/>
        <v>736899.73056618695</v>
      </c>
      <c r="G61" s="93">
        <f t="shared" si="2"/>
        <v>609359.39258358022</v>
      </c>
    </row>
    <row r="62" spans="2:7">
      <c r="B62" s="209">
        <f t="shared" si="3"/>
        <v>52</v>
      </c>
      <c r="C62" s="174" t="str">
        <f>'1.1 Lease Lia and Int (Uttara)'!D65</f>
        <v>Nov-23</v>
      </c>
      <c r="D62" s="92">
        <f t="shared" si="4"/>
        <v>609359.39258358022</v>
      </c>
      <c r="E62" s="93">
        <f t="shared" si="0"/>
        <v>14171.14866473437</v>
      </c>
      <c r="F62" s="93">
        <f t="shared" si="1"/>
        <v>751070.87923092127</v>
      </c>
      <c r="G62" s="93">
        <f t="shared" si="2"/>
        <v>595188.2439188459</v>
      </c>
    </row>
    <row r="63" spans="2:7">
      <c r="B63" s="209">
        <f t="shared" si="3"/>
        <v>53</v>
      </c>
      <c r="C63" s="174" t="str">
        <f>'1.1 Lease Lia and Int (Uttara)'!D66</f>
        <v>Dec-23</v>
      </c>
      <c r="D63" s="92">
        <f t="shared" si="4"/>
        <v>595188.2439188459</v>
      </c>
      <c r="E63" s="93">
        <f t="shared" si="0"/>
        <v>14171.14866473437</v>
      </c>
      <c r="F63" s="93">
        <f t="shared" si="1"/>
        <v>765242.0278956556</v>
      </c>
      <c r="G63" s="93">
        <f t="shared" si="2"/>
        <v>581017.09525411157</v>
      </c>
    </row>
    <row r="64" spans="2:7">
      <c r="B64" s="209">
        <f t="shared" si="3"/>
        <v>54</v>
      </c>
      <c r="C64" s="174" t="str">
        <f>'1.1 Lease Lia and Int (Uttara)'!D67</f>
        <v>Jan-24</v>
      </c>
      <c r="D64" s="92">
        <f t="shared" si="4"/>
        <v>581017.09525411157</v>
      </c>
      <c r="E64" s="93">
        <f t="shared" si="0"/>
        <v>14171.14866473437</v>
      </c>
      <c r="F64" s="93">
        <f t="shared" si="1"/>
        <v>779413.17656038993</v>
      </c>
      <c r="G64" s="93">
        <f t="shared" si="2"/>
        <v>566845.94658937724</v>
      </c>
    </row>
    <row r="65" spans="2:7">
      <c r="B65" s="209">
        <f t="shared" si="3"/>
        <v>55</v>
      </c>
      <c r="C65" s="174" t="str">
        <f>'1.1 Lease Lia and Int (Uttara)'!D68</f>
        <v>Feb-24</v>
      </c>
      <c r="D65" s="92">
        <f t="shared" si="4"/>
        <v>566845.94658937724</v>
      </c>
      <c r="E65" s="93">
        <f t="shared" si="0"/>
        <v>14171.14866473437</v>
      </c>
      <c r="F65" s="93">
        <f t="shared" si="1"/>
        <v>793584.32522512425</v>
      </c>
      <c r="G65" s="93">
        <f t="shared" si="2"/>
        <v>552674.79792464292</v>
      </c>
    </row>
    <row r="66" spans="2:7">
      <c r="B66" s="209">
        <f t="shared" si="3"/>
        <v>56</v>
      </c>
      <c r="C66" s="174" t="str">
        <f>'1.1 Lease Lia and Int (Uttara)'!D69</f>
        <v>Mar-24</v>
      </c>
      <c r="D66" s="92">
        <f t="shared" si="4"/>
        <v>552674.79792464292</v>
      </c>
      <c r="E66" s="93">
        <f t="shared" si="0"/>
        <v>14171.14866473437</v>
      </c>
      <c r="F66" s="93">
        <f t="shared" si="1"/>
        <v>807755.47388985858</v>
      </c>
      <c r="G66" s="93">
        <f t="shared" si="2"/>
        <v>538503.64925990859</v>
      </c>
    </row>
    <row r="67" spans="2:7">
      <c r="B67" s="209">
        <f t="shared" si="3"/>
        <v>57</v>
      </c>
      <c r="C67" s="174" t="str">
        <f>'1.1 Lease Lia and Int (Uttara)'!D70</f>
        <v>Apr-24</v>
      </c>
      <c r="D67" s="92">
        <f t="shared" si="4"/>
        <v>538503.64925990859</v>
      </c>
      <c r="E67" s="93">
        <f t="shared" si="0"/>
        <v>14171.14866473437</v>
      </c>
      <c r="F67" s="93">
        <f t="shared" si="1"/>
        <v>821926.6225545929</v>
      </c>
      <c r="G67" s="93">
        <f t="shared" si="2"/>
        <v>524332.50059517426</v>
      </c>
    </row>
    <row r="68" spans="2:7">
      <c r="B68" s="209">
        <f t="shared" si="3"/>
        <v>58</v>
      </c>
      <c r="C68" s="174" t="str">
        <f>'1.1 Lease Lia and Int (Uttara)'!D71</f>
        <v>May-24</v>
      </c>
      <c r="D68" s="92">
        <f t="shared" si="4"/>
        <v>524332.50059517426</v>
      </c>
      <c r="E68" s="93">
        <f t="shared" si="0"/>
        <v>14171.14866473437</v>
      </c>
      <c r="F68" s="93">
        <f t="shared" si="1"/>
        <v>836097.77121932723</v>
      </c>
      <c r="G68" s="93">
        <f t="shared" si="2"/>
        <v>510161.35193043988</v>
      </c>
    </row>
    <row r="69" spans="2:7">
      <c r="B69" s="209">
        <f t="shared" si="3"/>
        <v>59</v>
      </c>
      <c r="C69" s="174" t="str">
        <f>'1.1 Lease Lia and Int (Uttara)'!D72</f>
        <v>Jun-24</v>
      </c>
      <c r="D69" s="92">
        <f t="shared" si="4"/>
        <v>510161.35193043988</v>
      </c>
      <c r="E69" s="93">
        <f t="shared" si="0"/>
        <v>14171.14866473437</v>
      </c>
      <c r="F69" s="93">
        <f t="shared" si="1"/>
        <v>850268.91988406156</v>
      </c>
      <c r="G69" s="93">
        <f t="shared" si="2"/>
        <v>495990.2032657055</v>
      </c>
    </row>
    <row r="70" spans="2:7">
      <c r="B70" s="209">
        <f t="shared" si="3"/>
        <v>60</v>
      </c>
      <c r="C70" s="174" t="str">
        <f>'1.1 Lease Lia and Int (Uttara)'!D73</f>
        <v>Jul-24</v>
      </c>
      <c r="D70" s="92">
        <f t="shared" si="4"/>
        <v>495990.2032657055</v>
      </c>
      <c r="E70" s="93">
        <f t="shared" si="0"/>
        <v>14171.14866473437</v>
      </c>
      <c r="F70" s="93">
        <f t="shared" si="1"/>
        <v>864440.06854879588</v>
      </c>
      <c r="G70" s="93">
        <f t="shared" si="2"/>
        <v>481819.05460097111</v>
      </c>
    </row>
    <row r="71" spans="2:7">
      <c r="B71" s="209">
        <f t="shared" si="3"/>
        <v>61</v>
      </c>
      <c r="C71" s="174" t="str">
        <f>'1.1 Lease Lia and Int (Uttara)'!D74</f>
        <v>Aug-24</v>
      </c>
      <c r="D71" s="92">
        <f t="shared" si="4"/>
        <v>481819.05460097111</v>
      </c>
      <c r="E71" s="93">
        <f t="shared" si="0"/>
        <v>14171.14866473437</v>
      </c>
      <c r="F71" s="93">
        <f t="shared" si="1"/>
        <v>878611.21721353021</v>
      </c>
      <c r="G71" s="93">
        <f t="shared" si="2"/>
        <v>467647.90593623673</v>
      </c>
    </row>
    <row r="72" spans="2:7">
      <c r="B72" s="209">
        <f t="shared" si="3"/>
        <v>62</v>
      </c>
      <c r="C72" s="174" t="str">
        <f>'1.1 Lease Lia and Int (Uttara)'!D75</f>
        <v>Sep-24</v>
      </c>
      <c r="D72" s="92">
        <f t="shared" si="4"/>
        <v>467647.90593623673</v>
      </c>
      <c r="E72" s="93">
        <f t="shared" si="0"/>
        <v>14171.14866473437</v>
      </c>
      <c r="F72" s="93">
        <f t="shared" si="1"/>
        <v>892782.36587826454</v>
      </c>
      <c r="G72" s="93">
        <f t="shared" si="2"/>
        <v>453476.75727150234</v>
      </c>
    </row>
    <row r="73" spans="2:7">
      <c r="B73" s="209">
        <f t="shared" si="3"/>
        <v>63</v>
      </c>
      <c r="C73" s="174" t="str">
        <f>'1.1 Lease Lia and Int (Uttara)'!D76</f>
        <v>Oct-24</v>
      </c>
      <c r="D73" s="92">
        <f t="shared" si="4"/>
        <v>453476.75727150234</v>
      </c>
      <c r="E73" s="93">
        <f t="shared" si="0"/>
        <v>14171.14866473437</v>
      </c>
      <c r="F73" s="93">
        <f t="shared" si="1"/>
        <v>906953.51454299886</v>
      </c>
      <c r="G73" s="93">
        <f t="shared" si="2"/>
        <v>439305.60860676796</v>
      </c>
    </row>
    <row r="74" spans="2:7">
      <c r="B74" s="209">
        <f t="shared" si="3"/>
        <v>64</v>
      </c>
      <c r="C74" s="174" t="str">
        <f>'1.1 Lease Lia and Int (Uttara)'!D77</f>
        <v>Nov-24</v>
      </c>
      <c r="D74" s="92">
        <f t="shared" si="4"/>
        <v>439305.60860676796</v>
      </c>
      <c r="E74" s="93">
        <f t="shared" si="0"/>
        <v>14171.14866473437</v>
      </c>
      <c r="F74" s="93">
        <f t="shared" si="1"/>
        <v>921124.66320773319</v>
      </c>
      <c r="G74" s="93">
        <f t="shared" si="2"/>
        <v>425134.45994203357</v>
      </c>
    </row>
    <row r="75" spans="2:7">
      <c r="B75" s="209">
        <f t="shared" si="3"/>
        <v>65</v>
      </c>
      <c r="C75" s="174" t="str">
        <f>'1.1 Lease Lia and Int (Uttara)'!D78</f>
        <v>Dec-24</v>
      </c>
      <c r="D75" s="92">
        <f t="shared" si="4"/>
        <v>425134.45994203357</v>
      </c>
      <c r="E75" s="93">
        <f t="shared" ref="E75:E104" si="5">$D$10/95</f>
        <v>14171.14866473437</v>
      </c>
      <c r="F75" s="93">
        <f t="shared" si="1"/>
        <v>935295.81187246752</v>
      </c>
      <c r="G75" s="93">
        <f t="shared" si="2"/>
        <v>410963.31127729919</v>
      </c>
    </row>
    <row r="76" spans="2:7">
      <c r="B76" s="209">
        <f t="shared" si="3"/>
        <v>66</v>
      </c>
      <c r="C76" s="174" t="str">
        <f>'1.1 Lease Lia and Int (Uttara)'!D79</f>
        <v>Jan-25</v>
      </c>
      <c r="D76" s="92">
        <f t="shared" si="4"/>
        <v>410963.31127729919</v>
      </c>
      <c r="E76" s="93">
        <f t="shared" si="5"/>
        <v>14171.14866473437</v>
      </c>
      <c r="F76" s="93">
        <f t="shared" ref="F76:F104" si="6">F75+E76</f>
        <v>949466.96053720184</v>
      </c>
      <c r="G76" s="93">
        <f t="shared" ref="G76:G104" si="7">D76-E76</f>
        <v>396792.1626125648</v>
      </c>
    </row>
    <row r="77" spans="2:7">
      <c r="B77" s="209">
        <f t="shared" si="3"/>
        <v>67</v>
      </c>
      <c r="C77" s="174" t="str">
        <f>'1.1 Lease Lia and Int (Uttara)'!D80</f>
        <v>Feb-25</v>
      </c>
      <c r="D77" s="92">
        <f t="shared" ref="D77:D104" si="8">G76</f>
        <v>396792.1626125648</v>
      </c>
      <c r="E77" s="93">
        <f t="shared" si="5"/>
        <v>14171.14866473437</v>
      </c>
      <c r="F77" s="93">
        <f t="shared" si="6"/>
        <v>963638.10920193617</v>
      </c>
      <c r="G77" s="93">
        <f t="shared" si="7"/>
        <v>382621.01394783042</v>
      </c>
    </row>
    <row r="78" spans="2:7">
      <c r="B78" s="209">
        <f t="shared" si="3"/>
        <v>68</v>
      </c>
      <c r="C78" s="174" t="str">
        <f>'1.1 Lease Lia and Int (Uttara)'!D81</f>
        <v>Mar-25</v>
      </c>
      <c r="D78" s="92">
        <f t="shared" si="8"/>
        <v>382621.01394783042</v>
      </c>
      <c r="E78" s="93">
        <f t="shared" si="5"/>
        <v>14171.14866473437</v>
      </c>
      <c r="F78" s="93">
        <f t="shared" si="6"/>
        <v>977809.25786667049</v>
      </c>
      <c r="G78" s="93">
        <f t="shared" si="7"/>
        <v>368449.86528309603</v>
      </c>
    </row>
    <row r="79" spans="2:7">
      <c r="B79" s="209">
        <f t="shared" si="3"/>
        <v>69</v>
      </c>
      <c r="C79" s="174" t="str">
        <f>'1.1 Lease Lia and Int (Uttara)'!D82</f>
        <v>Apr-25</v>
      </c>
      <c r="D79" s="92">
        <f t="shared" si="8"/>
        <v>368449.86528309603</v>
      </c>
      <c r="E79" s="93">
        <f t="shared" si="5"/>
        <v>14171.14866473437</v>
      </c>
      <c r="F79" s="93">
        <f t="shared" si="6"/>
        <v>991980.40653140482</v>
      </c>
      <c r="G79" s="93">
        <f t="shared" si="7"/>
        <v>354278.71661836165</v>
      </c>
    </row>
    <row r="80" spans="2:7">
      <c r="B80" s="209">
        <f t="shared" si="3"/>
        <v>70</v>
      </c>
      <c r="C80" s="174" t="str">
        <f>'1.1 Lease Lia and Int (Uttara)'!D83</f>
        <v>May-25</v>
      </c>
      <c r="D80" s="92">
        <f t="shared" si="8"/>
        <v>354278.71661836165</v>
      </c>
      <c r="E80" s="93">
        <f t="shared" si="5"/>
        <v>14171.14866473437</v>
      </c>
      <c r="F80" s="93">
        <f t="shared" si="6"/>
        <v>1006151.5551961391</v>
      </c>
      <c r="G80" s="93">
        <f t="shared" si="7"/>
        <v>340107.56795362727</v>
      </c>
    </row>
    <row r="81" spans="2:7">
      <c r="B81" s="209">
        <f t="shared" si="3"/>
        <v>71</v>
      </c>
      <c r="C81" s="174" t="str">
        <f>'1.1 Lease Lia and Int (Uttara)'!D84</f>
        <v>Jun-25</v>
      </c>
      <c r="D81" s="92">
        <f t="shared" si="8"/>
        <v>340107.56795362727</v>
      </c>
      <c r="E81" s="93">
        <f t="shared" si="5"/>
        <v>14171.14866473437</v>
      </c>
      <c r="F81" s="93">
        <f t="shared" si="6"/>
        <v>1020322.7038608735</v>
      </c>
      <c r="G81" s="93">
        <f t="shared" si="7"/>
        <v>325936.41928889288</v>
      </c>
    </row>
    <row r="82" spans="2:7">
      <c r="B82" s="209">
        <f t="shared" si="3"/>
        <v>72</v>
      </c>
      <c r="C82" s="174" t="str">
        <f>'1.1 Lease Lia and Int (Uttara)'!D85</f>
        <v>Jul-25</v>
      </c>
      <c r="D82" s="92">
        <f t="shared" si="8"/>
        <v>325936.41928889288</v>
      </c>
      <c r="E82" s="93">
        <f t="shared" si="5"/>
        <v>14171.14866473437</v>
      </c>
      <c r="F82" s="93">
        <f t="shared" si="6"/>
        <v>1034493.8525256078</v>
      </c>
      <c r="G82" s="93">
        <f t="shared" si="7"/>
        <v>311765.2706241585</v>
      </c>
    </row>
    <row r="83" spans="2:7">
      <c r="B83" s="209">
        <f t="shared" si="3"/>
        <v>73</v>
      </c>
      <c r="C83" s="174" t="str">
        <f>'1.1 Lease Lia and Int (Uttara)'!D86</f>
        <v>Aug-25</v>
      </c>
      <c r="D83" s="92">
        <f t="shared" si="8"/>
        <v>311765.2706241585</v>
      </c>
      <c r="E83" s="93">
        <f t="shared" si="5"/>
        <v>14171.14866473437</v>
      </c>
      <c r="F83" s="93">
        <f t="shared" si="6"/>
        <v>1048665.0011903422</v>
      </c>
      <c r="G83" s="93">
        <f t="shared" si="7"/>
        <v>297594.12195942411</v>
      </c>
    </row>
    <row r="84" spans="2:7">
      <c r="B84" s="209">
        <f t="shared" si="3"/>
        <v>74</v>
      </c>
      <c r="C84" s="174" t="str">
        <f>'1.1 Lease Lia and Int (Uttara)'!D87</f>
        <v>Sep-25</v>
      </c>
      <c r="D84" s="92">
        <f t="shared" si="8"/>
        <v>297594.12195942411</v>
      </c>
      <c r="E84" s="93">
        <f t="shared" si="5"/>
        <v>14171.14866473437</v>
      </c>
      <c r="F84" s="93">
        <f t="shared" si="6"/>
        <v>1062836.1498550766</v>
      </c>
      <c r="G84" s="93">
        <f t="shared" si="7"/>
        <v>283422.97329468973</v>
      </c>
    </row>
    <row r="85" spans="2:7">
      <c r="B85" s="209">
        <f t="shared" si="3"/>
        <v>75</v>
      </c>
      <c r="C85" s="174" t="str">
        <f>'1.1 Lease Lia and Int (Uttara)'!D88</f>
        <v>Oct-25</v>
      </c>
      <c r="D85" s="92">
        <f t="shared" si="8"/>
        <v>283422.97329468973</v>
      </c>
      <c r="E85" s="93">
        <f t="shared" si="5"/>
        <v>14171.14866473437</v>
      </c>
      <c r="F85" s="93">
        <f t="shared" si="6"/>
        <v>1077007.2985198109</v>
      </c>
      <c r="G85" s="93">
        <f t="shared" si="7"/>
        <v>269251.82462995534</v>
      </c>
    </row>
    <row r="86" spans="2:7">
      <c r="B86" s="209">
        <f t="shared" si="3"/>
        <v>76</v>
      </c>
      <c r="C86" s="174" t="str">
        <f>'1.1 Lease Lia and Int (Uttara)'!D89</f>
        <v>Nov-25</v>
      </c>
      <c r="D86" s="92">
        <f t="shared" si="8"/>
        <v>269251.82462995534</v>
      </c>
      <c r="E86" s="93">
        <f t="shared" si="5"/>
        <v>14171.14866473437</v>
      </c>
      <c r="F86" s="93">
        <f t="shared" si="6"/>
        <v>1091178.4471845452</v>
      </c>
      <c r="G86" s="93">
        <f t="shared" si="7"/>
        <v>255080.67596522096</v>
      </c>
    </row>
    <row r="87" spans="2:7">
      <c r="B87" s="209">
        <f t="shared" si="3"/>
        <v>77</v>
      </c>
      <c r="C87" s="174" t="str">
        <f>'1.1 Lease Lia and Int (Uttara)'!D90</f>
        <v>Dec-25</v>
      </c>
      <c r="D87" s="92">
        <f t="shared" si="8"/>
        <v>255080.67596522096</v>
      </c>
      <c r="E87" s="93">
        <f t="shared" si="5"/>
        <v>14171.14866473437</v>
      </c>
      <c r="F87" s="93">
        <f t="shared" si="6"/>
        <v>1105349.5958492795</v>
      </c>
      <c r="G87" s="93">
        <f t="shared" si="7"/>
        <v>240909.52730048657</v>
      </c>
    </row>
    <row r="88" spans="2:7">
      <c r="B88" s="209">
        <f t="shared" si="3"/>
        <v>78</v>
      </c>
      <c r="C88" s="174" t="str">
        <f>'1.1 Lease Lia and Int (Uttara)'!D91</f>
        <v>Jan-26</v>
      </c>
      <c r="D88" s="92">
        <f t="shared" si="8"/>
        <v>240909.52730048657</v>
      </c>
      <c r="E88" s="93">
        <f t="shared" si="5"/>
        <v>14171.14866473437</v>
      </c>
      <c r="F88" s="93">
        <f t="shared" si="6"/>
        <v>1119520.7445140139</v>
      </c>
      <c r="G88" s="93">
        <f t="shared" si="7"/>
        <v>226738.37863575219</v>
      </c>
    </row>
    <row r="89" spans="2:7">
      <c r="B89" s="209">
        <f t="shared" si="3"/>
        <v>79</v>
      </c>
      <c r="C89" s="174" t="str">
        <f>'1.1 Lease Lia and Int (Uttara)'!D92</f>
        <v>Feb-26</v>
      </c>
      <c r="D89" s="92">
        <f t="shared" si="8"/>
        <v>226738.37863575219</v>
      </c>
      <c r="E89" s="93">
        <f t="shared" si="5"/>
        <v>14171.14866473437</v>
      </c>
      <c r="F89" s="93">
        <f t="shared" si="6"/>
        <v>1133691.8931787482</v>
      </c>
      <c r="G89" s="93">
        <f t="shared" si="7"/>
        <v>212567.2299710178</v>
      </c>
    </row>
    <row r="90" spans="2:7">
      <c r="B90" s="209">
        <f t="shared" si="3"/>
        <v>80</v>
      </c>
      <c r="C90" s="174" t="str">
        <f>'1.1 Lease Lia and Int (Uttara)'!D93</f>
        <v>Mar-26</v>
      </c>
      <c r="D90" s="92">
        <f t="shared" si="8"/>
        <v>212567.2299710178</v>
      </c>
      <c r="E90" s="93">
        <f t="shared" si="5"/>
        <v>14171.14866473437</v>
      </c>
      <c r="F90" s="93">
        <f t="shared" si="6"/>
        <v>1147863.0418434825</v>
      </c>
      <c r="G90" s="93">
        <f t="shared" si="7"/>
        <v>198396.08130628342</v>
      </c>
    </row>
    <row r="91" spans="2:7">
      <c r="B91" s="209">
        <f t="shared" si="3"/>
        <v>81</v>
      </c>
      <c r="C91" s="174" t="str">
        <f>'1.1 Lease Lia and Int (Uttara)'!D94</f>
        <v>Apr-26</v>
      </c>
      <c r="D91" s="92">
        <f t="shared" si="8"/>
        <v>198396.08130628342</v>
      </c>
      <c r="E91" s="93">
        <f t="shared" si="5"/>
        <v>14171.14866473437</v>
      </c>
      <c r="F91" s="93">
        <f t="shared" si="6"/>
        <v>1162034.1905082169</v>
      </c>
      <c r="G91" s="93">
        <f t="shared" si="7"/>
        <v>184224.93264154904</v>
      </c>
    </row>
    <row r="92" spans="2:7">
      <c r="B92" s="209">
        <f t="shared" si="3"/>
        <v>82</v>
      </c>
      <c r="C92" s="174" t="str">
        <f>'1.1 Lease Lia and Int (Uttara)'!D95</f>
        <v>May-26</v>
      </c>
      <c r="D92" s="92">
        <f t="shared" si="8"/>
        <v>184224.93264154904</v>
      </c>
      <c r="E92" s="93">
        <f t="shared" si="5"/>
        <v>14171.14866473437</v>
      </c>
      <c r="F92" s="93">
        <f t="shared" si="6"/>
        <v>1176205.3391729512</v>
      </c>
      <c r="G92" s="93">
        <f t="shared" si="7"/>
        <v>170053.78397681465</v>
      </c>
    </row>
    <row r="93" spans="2:7">
      <c r="B93" s="209">
        <f t="shared" si="3"/>
        <v>83</v>
      </c>
      <c r="C93" s="174" t="str">
        <f>'1.1 Lease Lia and Int (Uttara)'!D96</f>
        <v>Jun-26</v>
      </c>
      <c r="D93" s="92">
        <f t="shared" si="8"/>
        <v>170053.78397681465</v>
      </c>
      <c r="E93" s="93">
        <f t="shared" si="5"/>
        <v>14171.14866473437</v>
      </c>
      <c r="F93" s="93">
        <f t="shared" si="6"/>
        <v>1190376.4878376855</v>
      </c>
      <c r="G93" s="93">
        <f t="shared" si="7"/>
        <v>155882.63531208027</v>
      </c>
    </row>
    <row r="94" spans="2:7">
      <c r="B94" s="209">
        <f t="shared" si="3"/>
        <v>84</v>
      </c>
      <c r="C94" s="174" t="str">
        <f>'1.1 Lease Lia and Int (Uttara)'!D97</f>
        <v>Jul-26</v>
      </c>
      <c r="D94" s="92">
        <f t="shared" si="8"/>
        <v>155882.63531208027</v>
      </c>
      <c r="E94" s="93">
        <f t="shared" si="5"/>
        <v>14171.14866473437</v>
      </c>
      <c r="F94" s="93">
        <f t="shared" si="6"/>
        <v>1204547.6365024198</v>
      </c>
      <c r="G94" s="93">
        <f t="shared" si="7"/>
        <v>141711.48664734588</v>
      </c>
    </row>
    <row r="95" spans="2:7">
      <c r="B95" s="209">
        <f t="shared" si="3"/>
        <v>85</v>
      </c>
      <c r="C95" s="174" t="str">
        <f>'1.1 Lease Lia and Int (Uttara)'!D98</f>
        <v>Aug-26</v>
      </c>
      <c r="D95" s="92">
        <f t="shared" si="8"/>
        <v>141711.48664734588</v>
      </c>
      <c r="E95" s="93">
        <f t="shared" si="5"/>
        <v>14171.14866473437</v>
      </c>
      <c r="F95" s="93">
        <f t="shared" si="6"/>
        <v>1218718.7851671542</v>
      </c>
      <c r="G95" s="93">
        <f t="shared" si="7"/>
        <v>127540.33798261151</v>
      </c>
    </row>
    <row r="96" spans="2:7">
      <c r="B96" s="209">
        <f t="shared" si="3"/>
        <v>86</v>
      </c>
      <c r="C96" s="174" t="str">
        <f>'1.1 Lease Lia and Int (Uttara)'!D99</f>
        <v>Sep-26</v>
      </c>
      <c r="D96" s="92">
        <f t="shared" si="8"/>
        <v>127540.33798261151</v>
      </c>
      <c r="E96" s="93">
        <f t="shared" si="5"/>
        <v>14171.14866473437</v>
      </c>
      <c r="F96" s="93">
        <f t="shared" si="6"/>
        <v>1232889.9338318885</v>
      </c>
      <c r="G96" s="93">
        <f t="shared" si="7"/>
        <v>113369.18931787714</v>
      </c>
    </row>
    <row r="97" spans="2:7">
      <c r="B97" s="209">
        <f t="shared" si="3"/>
        <v>87</v>
      </c>
      <c r="C97" s="174" t="str">
        <f>'1.1 Lease Lia and Int (Uttara)'!D100</f>
        <v>Oct-26</v>
      </c>
      <c r="D97" s="92">
        <f t="shared" si="8"/>
        <v>113369.18931787714</v>
      </c>
      <c r="E97" s="93">
        <f t="shared" si="5"/>
        <v>14171.14866473437</v>
      </c>
      <c r="F97" s="93">
        <f t="shared" si="6"/>
        <v>1247061.0824966228</v>
      </c>
      <c r="G97" s="93">
        <f t="shared" si="7"/>
        <v>99198.040653142772</v>
      </c>
    </row>
    <row r="98" spans="2:7">
      <c r="B98" s="209">
        <f t="shared" si="3"/>
        <v>88</v>
      </c>
      <c r="C98" s="174" t="str">
        <f>'1.1 Lease Lia and Int (Uttara)'!D101</f>
        <v>Nov-26</v>
      </c>
      <c r="D98" s="92">
        <f t="shared" si="8"/>
        <v>99198.040653142772</v>
      </c>
      <c r="E98" s="93">
        <f t="shared" si="5"/>
        <v>14171.14866473437</v>
      </c>
      <c r="F98" s="93">
        <f t="shared" si="6"/>
        <v>1261232.2311613571</v>
      </c>
      <c r="G98" s="93">
        <f t="shared" si="7"/>
        <v>85026.891988408403</v>
      </c>
    </row>
    <row r="99" spans="2:7">
      <c r="B99" s="209">
        <f t="shared" si="3"/>
        <v>89</v>
      </c>
      <c r="C99" s="174" t="str">
        <f>'1.1 Lease Lia and Int (Uttara)'!D102</f>
        <v>Dec-26</v>
      </c>
      <c r="D99" s="92">
        <f t="shared" si="8"/>
        <v>85026.891988408403</v>
      </c>
      <c r="E99" s="93">
        <f t="shared" si="5"/>
        <v>14171.14866473437</v>
      </c>
      <c r="F99" s="93">
        <f t="shared" si="6"/>
        <v>1275403.3798260915</v>
      </c>
      <c r="G99" s="93">
        <f t="shared" si="7"/>
        <v>70855.743323674033</v>
      </c>
    </row>
    <row r="100" spans="2:7">
      <c r="B100" s="209">
        <f t="shared" si="3"/>
        <v>90</v>
      </c>
      <c r="C100" s="174" t="str">
        <f>'1.1 Lease Lia and Int (Uttara)'!D103</f>
        <v>Jan-27</v>
      </c>
      <c r="D100" s="92">
        <f t="shared" si="8"/>
        <v>70855.743323674033</v>
      </c>
      <c r="E100" s="93">
        <f t="shared" si="5"/>
        <v>14171.14866473437</v>
      </c>
      <c r="F100" s="93">
        <f t="shared" si="6"/>
        <v>1289574.5284908258</v>
      </c>
      <c r="G100" s="93">
        <f t="shared" si="7"/>
        <v>56684.594658939663</v>
      </c>
    </row>
    <row r="101" spans="2:7">
      <c r="B101" s="209">
        <f t="shared" si="3"/>
        <v>91</v>
      </c>
      <c r="C101" s="174" t="str">
        <f>'1.1 Lease Lia and Int (Uttara)'!D104</f>
        <v>Feb-27</v>
      </c>
      <c r="D101" s="92">
        <f t="shared" si="8"/>
        <v>56684.594658939663</v>
      </c>
      <c r="E101" s="93">
        <f t="shared" si="5"/>
        <v>14171.14866473437</v>
      </c>
      <c r="F101" s="93">
        <f t="shared" si="6"/>
        <v>1303745.6771555601</v>
      </c>
      <c r="G101" s="93">
        <f t="shared" si="7"/>
        <v>42513.445994205293</v>
      </c>
    </row>
    <row r="102" spans="2:7">
      <c r="B102" s="209">
        <f t="shared" si="3"/>
        <v>92</v>
      </c>
      <c r="C102" s="174" t="str">
        <f>'1.1 Lease Lia and Int (Uttara)'!D105</f>
        <v>Mar-27</v>
      </c>
      <c r="D102" s="92">
        <f t="shared" si="8"/>
        <v>42513.445994205293</v>
      </c>
      <c r="E102" s="93">
        <f t="shared" si="5"/>
        <v>14171.14866473437</v>
      </c>
      <c r="F102" s="93">
        <f t="shared" si="6"/>
        <v>1317916.8258202944</v>
      </c>
      <c r="G102" s="93">
        <f t="shared" si="7"/>
        <v>28342.297329470923</v>
      </c>
    </row>
    <row r="103" spans="2:7">
      <c r="B103" s="209">
        <f t="shared" si="3"/>
        <v>93</v>
      </c>
      <c r="C103" s="174" t="str">
        <f>'1.1 Lease Lia and Int (Uttara)'!D106</f>
        <v>Apr-27</v>
      </c>
      <c r="D103" s="92">
        <f t="shared" si="8"/>
        <v>28342.297329470923</v>
      </c>
      <c r="E103" s="93">
        <f t="shared" si="5"/>
        <v>14171.14866473437</v>
      </c>
      <c r="F103" s="93">
        <f t="shared" si="6"/>
        <v>1332087.9744850288</v>
      </c>
      <c r="G103" s="93">
        <f t="shared" si="7"/>
        <v>14171.148664736553</v>
      </c>
    </row>
    <row r="104" spans="2:7">
      <c r="B104" s="209">
        <f t="shared" si="3"/>
        <v>94</v>
      </c>
      <c r="C104" s="174" t="str">
        <f>'1.1 Lease Lia and Int (Uttara)'!D107</f>
        <v>May-27</v>
      </c>
      <c r="D104" s="92">
        <f t="shared" si="8"/>
        <v>14171.148664736553</v>
      </c>
      <c r="E104" s="93">
        <f t="shared" si="5"/>
        <v>14171.14866473437</v>
      </c>
      <c r="F104" s="93">
        <f t="shared" si="6"/>
        <v>1346259.1231497631</v>
      </c>
      <c r="G104" s="93">
        <f t="shared" si="7"/>
        <v>2.1827872842550278E-9</v>
      </c>
    </row>
    <row r="107" spans="2:7">
      <c r="B107" s="236" t="s">
        <v>200</v>
      </c>
      <c r="C107" s="236"/>
      <c r="D107" s="236"/>
      <c r="E107" s="216">
        <f>SUM(E34:E45)</f>
        <v>170053.78397681244</v>
      </c>
    </row>
    <row r="108" spans="2:7" ht="28.5" customHeight="1">
      <c r="B108" s="241" t="s">
        <v>201</v>
      </c>
      <c r="C108" s="241"/>
      <c r="D108" s="241"/>
      <c r="E108" s="216">
        <f>F45</f>
        <v>510161.35193043767</v>
      </c>
    </row>
    <row r="109" spans="2:7" ht="29.65" customHeight="1">
      <c r="B109" s="241" t="s">
        <v>202</v>
      </c>
      <c r="C109" s="241"/>
      <c r="D109" s="241"/>
      <c r="E109" s="216">
        <f>G33</f>
        <v>1006151.5551961414</v>
      </c>
    </row>
    <row r="110" spans="2:7" ht="28.5" customHeight="1">
      <c r="B110" s="241" t="s">
        <v>203</v>
      </c>
      <c r="C110" s="241"/>
      <c r="D110" s="241"/>
      <c r="E110" s="217">
        <f>G45</f>
        <v>836097.77121932944</v>
      </c>
    </row>
    <row r="114" spans="2:10">
      <c r="B114" s="242" t="s">
        <v>204</v>
      </c>
      <c r="C114" s="243"/>
      <c r="D114" s="243"/>
      <c r="E114" s="243"/>
      <c r="F114" s="243"/>
      <c r="G114" s="244"/>
    </row>
    <row r="115" spans="2:10" ht="52">
      <c r="B115" s="205" t="s">
        <v>60</v>
      </c>
      <c r="C115" s="206" t="s">
        <v>195</v>
      </c>
      <c r="D115" s="207" t="s">
        <v>196</v>
      </c>
      <c r="E115" s="208" t="s">
        <v>197</v>
      </c>
      <c r="F115" s="207" t="s">
        <v>198</v>
      </c>
      <c r="G115" s="207" t="s">
        <v>199</v>
      </c>
    </row>
    <row r="116" spans="2:10">
      <c r="B116" s="209">
        <f>'1.1 Lease Lia and Int (Uttara)'!C119</f>
        <v>1</v>
      </c>
      <c r="C116" s="174" t="str">
        <f>'1.1 Lease Lia and Int (Uttara)'!D119</f>
        <v>Aug-19</v>
      </c>
      <c r="D116" s="93">
        <f>'1.1 Lease Lia and Int (Uttara)'!E118</f>
        <v>114364712.51157258</v>
      </c>
      <c r="E116" s="93">
        <f>$D$116/95</f>
        <v>1203839.0790691851</v>
      </c>
      <c r="F116" s="93">
        <f>E116</f>
        <v>1203839.0790691851</v>
      </c>
      <c r="G116" s="93">
        <f>D116-E116</f>
        <v>113160873.4325034</v>
      </c>
    </row>
    <row r="117" spans="2:10">
      <c r="B117" s="209">
        <f>'1.1 Lease Lia and Int (Uttara)'!C120</f>
        <v>2</v>
      </c>
      <c r="C117" s="174" t="str">
        <f>'1.1 Lease Lia and Int (Uttara)'!D120</f>
        <v>Sep-19</v>
      </c>
      <c r="D117" s="92">
        <f>G116</f>
        <v>113160873.4325034</v>
      </c>
      <c r="E117" s="93">
        <f t="shared" ref="E117:E180" si="9">$D$116/95</f>
        <v>1203839.0790691851</v>
      </c>
      <c r="F117" s="93">
        <f>F116+E117</f>
        <v>2407678.1581383701</v>
      </c>
      <c r="G117" s="93">
        <f>D117-E117</f>
        <v>111957034.35343422</v>
      </c>
    </row>
    <row r="118" spans="2:10">
      <c r="B118" s="209">
        <f>B117+1</f>
        <v>3</v>
      </c>
      <c r="C118" s="174" t="str">
        <f>'1.1 Lease Lia and Int (Uttara)'!D121</f>
        <v>Oct-19</v>
      </c>
      <c r="D118" s="92">
        <f>G117</f>
        <v>111957034.35343422</v>
      </c>
      <c r="E118" s="93">
        <f t="shared" si="9"/>
        <v>1203839.0790691851</v>
      </c>
      <c r="F118" s="93">
        <f t="shared" ref="F118:F181" si="10">F117+E118</f>
        <v>3611517.2372075552</v>
      </c>
      <c r="G118" s="93">
        <f t="shared" ref="G118:G181" si="11">D118-E118</f>
        <v>110753195.27436504</v>
      </c>
    </row>
    <row r="119" spans="2:10">
      <c r="B119" s="209">
        <f t="shared" ref="B119:B182" si="12">B118+1</f>
        <v>4</v>
      </c>
      <c r="C119" s="174" t="str">
        <f>'1.1 Lease Lia and Int (Uttara)'!D122</f>
        <v>Nov-19</v>
      </c>
      <c r="D119" s="92">
        <f t="shared" ref="D119:D182" si="13">G118</f>
        <v>110753195.27436504</v>
      </c>
      <c r="E119" s="93">
        <f t="shared" si="9"/>
        <v>1203839.0790691851</v>
      </c>
      <c r="F119" s="93">
        <f t="shared" si="10"/>
        <v>4815356.3162767403</v>
      </c>
      <c r="G119" s="93">
        <f t="shared" si="11"/>
        <v>109549356.19529586</v>
      </c>
    </row>
    <row r="120" spans="2:10">
      <c r="B120" s="209">
        <f t="shared" si="12"/>
        <v>5</v>
      </c>
      <c r="C120" s="174" t="str">
        <f>'1.1 Lease Lia and Int (Uttara)'!D123</f>
        <v>Dec-19</v>
      </c>
      <c r="D120" s="92">
        <f t="shared" si="13"/>
        <v>109549356.19529586</v>
      </c>
      <c r="E120" s="93">
        <f t="shared" si="9"/>
        <v>1203839.0790691851</v>
      </c>
      <c r="F120" s="93">
        <f t="shared" si="10"/>
        <v>6019195.3953459254</v>
      </c>
      <c r="G120" s="93">
        <f t="shared" si="11"/>
        <v>108345517.11622667</v>
      </c>
    </row>
    <row r="121" spans="2:10">
      <c r="B121" s="209">
        <f t="shared" si="12"/>
        <v>6</v>
      </c>
      <c r="C121" s="174" t="str">
        <f>'1.1 Lease Lia and Int (Uttara)'!D124</f>
        <v>Jan-20</v>
      </c>
      <c r="D121" s="92">
        <f t="shared" si="13"/>
        <v>108345517.11622667</v>
      </c>
      <c r="E121" s="93">
        <f t="shared" si="9"/>
        <v>1203839.0790691851</v>
      </c>
      <c r="F121" s="93">
        <f t="shared" si="10"/>
        <v>7223034.4744151104</v>
      </c>
      <c r="G121" s="93">
        <f t="shared" si="11"/>
        <v>107141678.03715749</v>
      </c>
    </row>
    <row r="122" spans="2:10">
      <c r="B122" s="209">
        <f t="shared" si="12"/>
        <v>7</v>
      </c>
      <c r="C122" s="174" t="str">
        <f>'1.1 Lease Lia and Int (Uttara)'!D125</f>
        <v>Feb-20</v>
      </c>
      <c r="D122" s="92">
        <f t="shared" si="13"/>
        <v>107141678.03715749</v>
      </c>
      <c r="E122" s="93">
        <f t="shared" si="9"/>
        <v>1203839.0790691851</v>
      </c>
      <c r="F122" s="93">
        <f t="shared" si="10"/>
        <v>8426873.5534842946</v>
      </c>
      <c r="G122" s="93">
        <f t="shared" si="11"/>
        <v>105937838.95808831</v>
      </c>
      <c r="J122" s="210"/>
    </row>
    <row r="123" spans="2:10">
      <c r="B123" s="209">
        <f t="shared" si="12"/>
        <v>8</v>
      </c>
      <c r="C123" s="174" t="str">
        <f>'1.1 Lease Lia and Int (Uttara)'!D126</f>
        <v>Mar-20</v>
      </c>
      <c r="D123" s="92">
        <f t="shared" si="13"/>
        <v>105937838.95808831</v>
      </c>
      <c r="E123" s="93">
        <f t="shared" si="9"/>
        <v>1203839.0790691851</v>
      </c>
      <c r="F123" s="93">
        <f t="shared" si="10"/>
        <v>9630712.6325534806</v>
      </c>
      <c r="G123" s="93">
        <f t="shared" si="11"/>
        <v>104733999.87901913</v>
      </c>
      <c r="J123" s="200"/>
    </row>
    <row r="124" spans="2:10">
      <c r="B124" s="209">
        <f t="shared" si="12"/>
        <v>9</v>
      </c>
      <c r="C124" s="174" t="str">
        <f>'1.1 Lease Lia and Int (Uttara)'!D127</f>
        <v>Apr-20</v>
      </c>
      <c r="D124" s="92">
        <f t="shared" si="13"/>
        <v>104733999.87901913</v>
      </c>
      <c r="E124" s="93">
        <f t="shared" si="9"/>
        <v>1203839.0790691851</v>
      </c>
      <c r="F124" s="93">
        <f t="shared" si="10"/>
        <v>10834551.711622667</v>
      </c>
      <c r="G124" s="93">
        <f t="shared" si="11"/>
        <v>103530160.79994994</v>
      </c>
    </row>
    <row r="125" spans="2:10">
      <c r="B125" s="209">
        <f t="shared" si="12"/>
        <v>10</v>
      </c>
      <c r="C125" s="174" t="str">
        <f>'1.1 Lease Lia and Int (Uttara)'!D128</f>
        <v>May-20</v>
      </c>
      <c r="D125" s="92">
        <f t="shared" si="13"/>
        <v>103530160.79994994</v>
      </c>
      <c r="E125" s="93">
        <f t="shared" si="9"/>
        <v>1203839.0790691851</v>
      </c>
      <c r="F125" s="93">
        <f t="shared" si="10"/>
        <v>12038390.790691853</v>
      </c>
      <c r="G125" s="93">
        <f t="shared" si="11"/>
        <v>102326321.72088076</v>
      </c>
    </row>
    <row r="126" spans="2:10">
      <c r="B126" s="209">
        <f t="shared" si="12"/>
        <v>11</v>
      </c>
      <c r="C126" s="174" t="str">
        <f>'1.1 Lease Lia and Int (Uttara)'!D129</f>
        <v>Jun-20</v>
      </c>
      <c r="D126" s="92">
        <f t="shared" si="13"/>
        <v>102326321.72088076</v>
      </c>
      <c r="E126" s="93">
        <f t="shared" si="9"/>
        <v>1203839.0790691851</v>
      </c>
      <c r="F126" s="93">
        <f t="shared" si="10"/>
        <v>13242229.869761039</v>
      </c>
      <c r="G126" s="93">
        <f t="shared" si="11"/>
        <v>101122482.64181158</v>
      </c>
    </row>
    <row r="127" spans="2:10">
      <c r="B127" s="209">
        <f t="shared" si="12"/>
        <v>12</v>
      </c>
      <c r="C127" s="174" t="str">
        <f>'1.1 Lease Lia and Int (Uttara)'!D130</f>
        <v>Jul-20</v>
      </c>
      <c r="D127" s="92">
        <f t="shared" si="13"/>
        <v>101122482.64181158</v>
      </c>
      <c r="E127" s="93">
        <f t="shared" si="9"/>
        <v>1203839.0790691851</v>
      </c>
      <c r="F127" s="93">
        <f t="shared" si="10"/>
        <v>14446068.948830225</v>
      </c>
      <c r="G127" s="93">
        <f t="shared" si="11"/>
        <v>99918643.562742397</v>
      </c>
    </row>
    <row r="128" spans="2:10">
      <c r="B128" s="209">
        <f t="shared" si="12"/>
        <v>13</v>
      </c>
      <c r="C128" s="174" t="str">
        <f>'1.1 Lease Lia and Int (Uttara)'!D131</f>
        <v>Aug-20</v>
      </c>
      <c r="D128" s="92">
        <f t="shared" si="13"/>
        <v>99918643.562742397</v>
      </c>
      <c r="E128" s="93">
        <f t="shared" si="9"/>
        <v>1203839.0790691851</v>
      </c>
      <c r="F128" s="93">
        <f t="shared" si="10"/>
        <v>15649908.027899411</v>
      </c>
      <c r="G128" s="93">
        <f t="shared" si="11"/>
        <v>98714804.483673215</v>
      </c>
    </row>
    <row r="129" spans="2:12">
      <c r="B129" s="209">
        <f t="shared" si="12"/>
        <v>14</v>
      </c>
      <c r="C129" s="174" t="str">
        <f>'1.1 Lease Lia and Int (Uttara)'!D132</f>
        <v>Sep-20</v>
      </c>
      <c r="D129" s="92">
        <f t="shared" si="13"/>
        <v>98714804.483673215</v>
      </c>
      <c r="E129" s="93">
        <f t="shared" si="9"/>
        <v>1203839.0790691851</v>
      </c>
      <c r="F129" s="93">
        <f t="shared" si="10"/>
        <v>16853747.106968597</v>
      </c>
      <c r="G129" s="93">
        <f t="shared" si="11"/>
        <v>97510965.404604033</v>
      </c>
    </row>
    <row r="130" spans="2:12">
      <c r="B130" s="209">
        <f t="shared" si="12"/>
        <v>15</v>
      </c>
      <c r="C130" s="174" t="str">
        <f>'1.1 Lease Lia and Int (Uttara)'!D133</f>
        <v>Oct-20</v>
      </c>
      <c r="D130" s="92">
        <f t="shared" si="13"/>
        <v>97510965.404604033</v>
      </c>
      <c r="E130" s="93">
        <f t="shared" si="9"/>
        <v>1203839.0790691851</v>
      </c>
      <c r="F130" s="93">
        <f t="shared" si="10"/>
        <v>18057586.186037783</v>
      </c>
      <c r="G130" s="93">
        <f t="shared" si="11"/>
        <v>96307126.32553485</v>
      </c>
    </row>
    <row r="131" spans="2:12">
      <c r="B131" s="209">
        <f t="shared" si="12"/>
        <v>16</v>
      </c>
      <c r="C131" s="174" t="str">
        <f>'1.1 Lease Lia and Int (Uttara)'!D134</f>
        <v>Nov-20</v>
      </c>
      <c r="D131" s="92">
        <f t="shared" si="13"/>
        <v>96307126.32553485</v>
      </c>
      <c r="E131" s="93">
        <f t="shared" si="9"/>
        <v>1203839.0790691851</v>
      </c>
      <c r="F131" s="93">
        <f t="shared" si="10"/>
        <v>19261425.265106969</v>
      </c>
      <c r="G131" s="93">
        <f t="shared" si="11"/>
        <v>95103287.246465668</v>
      </c>
    </row>
    <row r="132" spans="2:12">
      <c r="B132" s="209">
        <f t="shared" si="12"/>
        <v>17</v>
      </c>
      <c r="C132" s="174" t="str">
        <f>'1.1 Lease Lia and Int (Uttara)'!D135</f>
        <v>Dec-20</v>
      </c>
      <c r="D132" s="92">
        <f t="shared" si="13"/>
        <v>95103287.246465668</v>
      </c>
      <c r="E132" s="93">
        <f t="shared" si="9"/>
        <v>1203839.0790691851</v>
      </c>
      <c r="F132" s="93">
        <f t="shared" si="10"/>
        <v>20465264.344176155</v>
      </c>
      <c r="G132" s="93">
        <f t="shared" si="11"/>
        <v>93899448.167396486</v>
      </c>
    </row>
    <row r="133" spans="2:12">
      <c r="B133" s="209">
        <f t="shared" si="12"/>
        <v>18</v>
      </c>
      <c r="C133" s="174" t="str">
        <f>'1.1 Lease Lia and Int (Uttara)'!D136</f>
        <v>Jan-21</v>
      </c>
      <c r="D133" s="92">
        <f t="shared" si="13"/>
        <v>93899448.167396486</v>
      </c>
      <c r="E133" s="93">
        <f t="shared" si="9"/>
        <v>1203839.0790691851</v>
      </c>
      <c r="F133" s="93">
        <f t="shared" si="10"/>
        <v>21669103.423245341</v>
      </c>
      <c r="G133" s="93">
        <f t="shared" si="11"/>
        <v>92695609.088327304</v>
      </c>
    </row>
    <row r="134" spans="2:12">
      <c r="B134" s="209">
        <f t="shared" si="12"/>
        <v>19</v>
      </c>
      <c r="C134" s="174" t="str">
        <f>'1.1 Lease Lia and Int (Uttara)'!D137</f>
        <v>Feb-21</v>
      </c>
      <c r="D134" s="92">
        <f t="shared" si="13"/>
        <v>92695609.088327304</v>
      </c>
      <c r="E134" s="93">
        <f t="shared" si="9"/>
        <v>1203839.0790691851</v>
      </c>
      <c r="F134" s="93">
        <f t="shared" si="10"/>
        <v>22872942.502314527</v>
      </c>
      <c r="G134" s="93">
        <f t="shared" si="11"/>
        <v>91491770.009258121</v>
      </c>
    </row>
    <row r="135" spans="2:12">
      <c r="B135" s="209">
        <f t="shared" si="12"/>
        <v>20</v>
      </c>
      <c r="C135" s="174" t="str">
        <f>'1.1 Lease Lia and Int (Uttara)'!D138</f>
        <v>Mar-21</v>
      </c>
      <c r="D135" s="92">
        <f t="shared" si="13"/>
        <v>91491770.009258121</v>
      </c>
      <c r="E135" s="93">
        <f t="shared" si="9"/>
        <v>1203839.0790691851</v>
      </c>
      <c r="F135" s="93">
        <f t="shared" si="10"/>
        <v>24076781.581383713</v>
      </c>
      <c r="G135" s="93">
        <f t="shared" si="11"/>
        <v>90287930.930188939</v>
      </c>
    </row>
    <row r="136" spans="2:12">
      <c r="B136" s="209">
        <f t="shared" si="12"/>
        <v>21</v>
      </c>
      <c r="C136" s="174" t="str">
        <f>'1.1 Lease Lia and Int (Uttara)'!D139</f>
        <v>Apr-21</v>
      </c>
      <c r="D136" s="92">
        <f t="shared" si="13"/>
        <v>90287930.930188939</v>
      </c>
      <c r="E136" s="93">
        <f t="shared" si="9"/>
        <v>1203839.0790691851</v>
      </c>
      <c r="F136" s="93">
        <f t="shared" si="10"/>
        <v>25280620.660452899</v>
      </c>
      <c r="G136" s="93">
        <f t="shared" si="11"/>
        <v>89084091.851119757</v>
      </c>
    </row>
    <row r="137" spans="2:12">
      <c r="B137" s="209">
        <f t="shared" si="12"/>
        <v>22</v>
      </c>
      <c r="C137" s="174" t="str">
        <f>'1.1 Lease Lia and Int (Uttara)'!D140</f>
        <v>May-21</v>
      </c>
      <c r="D137" s="92">
        <f t="shared" si="13"/>
        <v>89084091.851119757</v>
      </c>
      <c r="E137" s="93">
        <f t="shared" si="9"/>
        <v>1203839.0790691851</v>
      </c>
      <c r="F137" s="93">
        <f t="shared" si="10"/>
        <v>26484459.739522085</v>
      </c>
      <c r="G137" s="93">
        <f t="shared" si="11"/>
        <v>87880252.772050574</v>
      </c>
    </row>
    <row r="138" spans="2:12">
      <c r="B138" s="209">
        <f t="shared" si="12"/>
        <v>23</v>
      </c>
      <c r="C138" s="174" t="str">
        <f>'1.1 Lease Lia and Int (Uttara)'!D141</f>
        <v>Jun-21</v>
      </c>
      <c r="D138" s="92">
        <f t="shared" si="13"/>
        <v>87880252.772050574</v>
      </c>
      <c r="E138" s="93">
        <f t="shared" si="9"/>
        <v>1203839.0790691851</v>
      </c>
      <c r="F138" s="93">
        <f t="shared" si="10"/>
        <v>27688298.818591271</v>
      </c>
      <c r="G138" s="93">
        <f t="shared" si="11"/>
        <v>86676413.692981392</v>
      </c>
      <c r="H138" s="211"/>
    </row>
    <row r="139" spans="2:12">
      <c r="B139" s="209">
        <f t="shared" si="12"/>
        <v>24</v>
      </c>
      <c r="C139" s="174" t="str">
        <f>'1.1 Lease Lia and Int (Uttara)'!D142</f>
        <v>Jul-21</v>
      </c>
      <c r="D139" s="92">
        <f t="shared" si="13"/>
        <v>86676413.692981392</v>
      </c>
      <c r="E139" s="93">
        <f t="shared" si="9"/>
        <v>1203839.0790691851</v>
      </c>
      <c r="F139" s="93">
        <f t="shared" si="10"/>
        <v>28892137.897660457</v>
      </c>
      <c r="G139" s="93">
        <f t="shared" si="11"/>
        <v>85472574.61391221</v>
      </c>
      <c r="H139" s="211"/>
    </row>
    <row r="140" spans="2:12">
      <c r="B140" s="212">
        <f t="shared" si="12"/>
        <v>25</v>
      </c>
      <c r="C140" s="181" t="str">
        <f>'1.1 Lease Lia and Int (Uttara)'!D143</f>
        <v>Aug-21</v>
      </c>
      <c r="D140" s="213">
        <f t="shared" si="13"/>
        <v>85472574.61391221</v>
      </c>
      <c r="E140" s="214">
        <f t="shared" si="9"/>
        <v>1203839.0790691851</v>
      </c>
      <c r="F140" s="214">
        <f t="shared" si="10"/>
        <v>30095976.976729643</v>
      </c>
      <c r="G140" s="214">
        <f t="shared" si="11"/>
        <v>84268735.534843028</v>
      </c>
      <c r="H140" s="211"/>
    </row>
    <row r="141" spans="2:12">
      <c r="B141" s="212">
        <f t="shared" si="12"/>
        <v>26</v>
      </c>
      <c r="C141" s="181" t="str">
        <f>'1.1 Lease Lia and Int (Uttara)'!D144</f>
        <v>Sep-21</v>
      </c>
      <c r="D141" s="213">
        <f t="shared" si="13"/>
        <v>84268735.534843028</v>
      </c>
      <c r="E141" s="214">
        <f t="shared" si="9"/>
        <v>1203839.0790691851</v>
      </c>
      <c r="F141" s="214">
        <f t="shared" si="10"/>
        <v>31299816.055798829</v>
      </c>
      <c r="G141" s="214">
        <f t="shared" si="11"/>
        <v>83064896.455773845</v>
      </c>
      <c r="H141" s="211"/>
      <c r="I141" s="190"/>
      <c r="L141" s="210"/>
    </row>
    <row r="142" spans="2:12">
      <c r="B142" s="212">
        <f t="shared" si="12"/>
        <v>27</v>
      </c>
      <c r="C142" s="181" t="str">
        <f>'1.1 Lease Lia and Int (Uttara)'!D145</f>
        <v>Oct-21</v>
      </c>
      <c r="D142" s="213">
        <f t="shared" si="13"/>
        <v>83064896.455773845</v>
      </c>
      <c r="E142" s="214">
        <f t="shared" si="9"/>
        <v>1203839.0790691851</v>
      </c>
      <c r="F142" s="214">
        <f t="shared" si="10"/>
        <v>32503655.134868015</v>
      </c>
      <c r="G142" s="214">
        <f t="shared" si="11"/>
        <v>81861057.376704663</v>
      </c>
      <c r="H142" s="211"/>
      <c r="L142" s="210"/>
    </row>
    <row r="143" spans="2:12">
      <c r="B143" s="212">
        <f t="shared" si="12"/>
        <v>28</v>
      </c>
      <c r="C143" s="181" t="str">
        <f>'1.1 Lease Lia and Int (Uttara)'!D146</f>
        <v>Nov-21</v>
      </c>
      <c r="D143" s="213">
        <f t="shared" si="13"/>
        <v>81861057.376704663</v>
      </c>
      <c r="E143" s="214">
        <f t="shared" si="9"/>
        <v>1203839.0790691851</v>
      </c>
      <c r="F143" s="214">
        <f t="shared" si="10"/>
        <v>33707494.213937201</v>
      </c>
      <c r="G143" s="214">
        <f t="shared" si="11"/>
        <v>80657218.297635481</v>
      </c>
      <c r="H143" s="211"/>
    </row>
    <row r="144" spans="2:12">
      <c r="B144" s="212">
        <f t="shared" si="12"/>
        <v>29</v>
      </c>
      <c r="C144" s="181" t="str">
        <f>'1.1 Lease Lia and Int (Uttara)'!D147</f>
        <v>Dec-21</v>
      </c>
      <c r="D144" s="213">
        <f t="shared" si="13"/>
        <v>80657218.297635481</v>
      </c>
      <c r="E144" s="214">
        <f t="shared" si="9"/>
        <v>1203839.0790691851</v>
      </c>
      <c r="F144" s="214">
        <f t="shared" si="10"/>
        <v>34911333.293006383</v>
      </c>
      <c r="G144" s="214">
        <f t="shared" si="11"/>
        <v>79453379.218566298</v>
      </c>
      <c r="H144" s="211"/>
    </row>
    <row r="145" spans="2:8">
      <c r="B145" s="212">
        <f t="shared" si="12"/>
        <v>30</v>
      </c>
      <c r="C145" s="181" t="str">
        <f>'1.1 Lease Lia and Int (Uttara)'!D148</f>
        <v>Jan-22</v>
      </c>
      <c r="D145" s="213">
        <f t="shared" si="13"/>
        <v>79453379.218566298</v>
      </c>
      <c r="E145" s="214">
        <f t="shared" si="9"/>
        <v>1203839.0790691851</v>
      </c>
      <c r="F145" s="214">
        <f t="shared" si="10"/>
        <v>36115172.372075565</v>
      </c>
      <c r="G145" s="214">
        <f t="shared" si="11"/>
        <v>78249540.139497116</v>
      </c>
      <c r="H145" s="211"/>
    </row>
    <row r="146" spans="2:8">
      <c r="B146" s="212">
        <f t="shared" si="12"/>
        <v>31</v>
      </c>
      <c r="C146" s="181" t="str">
        <f>'1.1 Lease Lia and Int (Uttara)'!D149</f>
        <v>Feb-22</v>
      </c>
      <c r="D146" s="213">
        <f t="shared" si="13"/>
        <v>78249540.139497116</v>
      </c>
      <c r="E146" s="214">
        <f t="shared" si="9"/>
        <v>1203839.0790691851</v>
      </c>
      <c r="F146" s="214">
        <f t="shared" si="10"/>
        <v>37319011.451144747</v>
      </c>
      <c r="G146" s="214">
        <f t="shared" si="11"/>
        <v>77045701.060427934</v>
      </c>
      <c r="H146" s="211"/>
    </row>
    <row r="147" spans="2:8">
      <c r="B147" s="212">
        <f t="shared" si="12"/>
        <v>32</v>
      </c>
      <c r="C147" s="181" t="str">
        <f>'1.1 Lease Lia and Int (Uttara)'!D150</f>
        <v>Mar-22</v>
      </c>
      <c r="D147" s="213">
        <f t="shared" si="13"/>
        <v>77045701.060427934</v>
      </c>
      <c r="E147" s="214">
        <f t="shared" si="9"/>
        <v>1203839.0790691851</v>
      </c>
      <c r="F147" s="214">
        <f t="shared" si="10"/>
        <v>38522850.53021393</v>
      </c>
      <c r="G147" s="214">
        <f t="shared" si="11"/>
        <v>75841861.981358752</v>
      </c>
      <c r="H147" s="215"/>
    </row>
    <row r="148" spans="2:8">
      <c r="B148" s="212">
        <f t="shared" si="12"/>
        <v>33</v>
      </c>
      <c r="C148" s="181" t="str">
        <f>'1.1 Lease Lia and Int (Uttara)'!D151</f>
        <v>Apr-22</v>
      </c>
      <c r="D148" s="213">
        <f t="shared" si="13"/>
        <v>75841861.981358752</v>
      </c>
      <c r="E148" s="214">
        <f t="shared" si="9"/>
        <v>1203839.0790691851</v>
      </c>
      <c r="F148" s="214">
        <f t="shared" si="10"/>
        <v>39726689.609283112</v>
      </c>
      <c r="G148" s="214">
        <f t="shared" si="11"/>
        <v>74638022.902289569</v>
      </c>
    </row>
    <row r="149" spans="2:8">
      <c r="B149" s="212">
        <f t="shared" si="12"/>
        <v>34</v>
      </c>
      <c r="C149" s="181" t="str">
        <f>'1.1 Lease Lia and Int (Uttara)'!D152</f>
        <v>May-22</v>
      </c>
      <c r="D149" s="213">
        <f t="shared" si="13"/>
        <v>74638022.902289569</v>
      </c>
      <c r="E149" s="214">
        <f t="shared" si="9"/>
        <v>1203839.0790691851</v>
      </c>
      <c r="F149" s="214">
        <f t="shared" si="10"/>
        <v>40930528.688352294</v>
      </c>
      <c r="G149" s="214">
        <f t="shared" si="11"/>
        <v>73434183.823220387</v>
      </c>
    </row>
    <row r="150" spans="2:8">
      <c r="B150" s="212">
        <f t="shared" si="12"/>
        <v>35</v>
      </c>
      <c r="C150" s="181" t="str">
        <f>'1.1 Lease Lia and Int (Uttara)'!D153</f>
        <v>Jun-22</v>
      </c>
      <c r="D150" s="213">
        <f t="shared" si="13"/>
        <v>73434183.823220387</v>
      </c>
      <c r="E150" s="214">
        <f t="shared" si="9"/>
        <v>1203839.0790691851</v>
      </c>
      <c r="F150" s="214">
        <f t="shared" si="10"/>
        <v>42134367.767421477</v>
      </c>
      <c r="G150" s="214">
        <f t="shared" si="11"/>
        <v>72230344.744151205</v>
      </c>
    </row>
    <row r="151" spans="2:8">
      <c r="B151" s="212">
        <f t="shared" si="12"/>
        <v>36</v>
      </c>
      <c r="C151" s="181" t="str">
        <f>'1.1 Lease Lia and Int (Uttara)'!D154</f>
        <v>Jul-22</v>
      </c>
      <c r="D151" s="213">
        <f t="shared" si="13"/>
        <v>72230344.744151205</v>
      </c>
      <c r="E151" s="214">
        <f t="shared" si="9"/>
        <v>1203839.0790691851</v>
      </c>
      <c r="F151" s="214">
        <f t="shared" si="10"/>
        <v>43338206.846490659</v>
      </c>
      <c r="G151" s="214">
        <f t="shared" si="11"/>
        <v>71026505.665082023</v>
      </c>
    </row>
    <row r="152" spans="2:8">
      <c r="B152" s="209">
        <f t="shared" si="12"/>
        <v>37</v>
      </c>
      <c r="C152" s="174" t="str">
        <f>'1.1 Lease Lia and Int (Uttara)'!D155</f>
        <v>Aug-22</v>
      </c>
      <c r="D152" s="92">
        <f t="shared" si="13"/>
        <v>71026505.665082023</v>
      </c>
      <c r="E152" s="93">
        <f t="shared" si="9"/>
        <v>1203839.0790691851</v>
      </c>
      <c r="F152" s="93">
        <f t="shared" si="10"/>
        <v>44542045.925559841</v>
      </c>
      <c r="G152" s="93">
        <f t="shared" si="11"/>
        <v>69822666.58601284</v>
      </c>
    </row>
    <row r="153" spans="2:8">
      <c r="B153" s="209">
        <f t="shared" si="12"/>
        <v>38</v>
      </c>
      <c r="C153" s="174" t="str">
        <f>'1.1 Lease Lia and Int (Uttara)'!D156</f>
        <v>Sep-22</v>
      </c>
      <c r="D153" s="92">
        <f t="shared" si="13"/>
        <v>69822666.58601284</v>
      </c>
      <c r="E153" s="93">
        <f t="shared" si="9"/>
        <v>1203839.0790691851</v>
      </c>
      <c r="F153" s="93">
        <f t="shared" si="10"/>
        <v>45745885.004629023</v>
      </c>
      <c r="G153" s="93">
        <f t="shared" si="11"/>
        <v>68618827.506943658</v>
      </c>
    </row>
    <row r="154" spans="2:8">
      <c r="B154" s="209">
        <f t="shared" si="12"/>
        <v>39</v>
      </c>
      <c r="C154" s="174" t="str">
        <f>'1.1 Lease Lia and Int (Uttara)'!D157</f>
        <v>Oct-22</v>
      </c>
      <c r="D154" s="92">
        <f t="shared" si="13"/>
        <v>68618827.506943658</v>
      </c>
      <c r="E154" s="93">
        <f t="shared" si="9"/>
        <v>1203839.0790691851</v>
      </c>
      <c r="F154" s="93">
        <f t="shared" si="10"/>
        <v>46949724.083698206</v>
      </c>
      <c r="G154" s="93">
        <f t="shared" si="11"/>
        <v>67414988.427874476</v>
      </c>
    </row>
    <row r="155" spans="2:8">
      <c r="B155" s="209">
        <f t="shared" si="12"/>
        <v>40</v>
      </c>
      <c r="C155" s="174" t="str">
        <f>'1.1 Lease Lia and Int (Uttara)'!D158</f>
        <v>Nov-22</v>
      </c>
      <c r="D155" s="92">
        <f t="shared" si="13"/>
        <v>67414988.427874476</v>
      </c>
      <c r="E155" s="93">
        <f t="shared" si="9"/>
        <v>1203839.0790691851</v>
      </c>
      <c r="F155" s="93">
        <f t="shared" si="10"/>
        <v>48153563.162767388</v>
      </c>
      <c r="G155" s="93">
        <f t="shared" si="11"/>
        <v>66211149.348805293</v>
      </c>
    </row>
    <row r="156" spans="2:8">
      <c r="B156" s="209">
        <f t="shared" si="12"/>
        <v>41</v>
      </c>
      <c r="C156" s="174" t="str">
        <f>'1.1 Lease Lia and Int (Uttara)'!D159</f>
        <v>Dec-22</v>
      </c>
      <c r="D156" s="92">
        <f t="shared" si="13"/>
        <v>66211149.348805293</v>
      </c>
      <c r="E156" s="93">
        <f t="shared" si="9"/>
        <v>1203839.0790691851</v>
      </c>
      <c r="F156" s="93">
        <f t="shared" si="10"/>
        <v>49357402.24183657</v>
      </c>
      <c r="G156" s="93">
        <f t="shared" si="11"/>
        <v>65007310.269736111</v>
      </c>
    </row>
    <row r="157" spans="2:8">
      <c r="B157" s="209">
        <f t="shared" si="12"/>
        <v>42</v>
      </c>
      <c r="C157" s="174" t="str">
        <f>'1.1 Lease Lia and Int (Uttara)'!D160</f>
        <v>Jan-23</v>
      </c>
      <c r="D157" s="92">
        <f t="shared" si="13"/>
        <v>65007310.269736111</v>
      </c>
      <c r="E157" s="93">
        <f t="shared" si="9"/>
        <v>1203839.0790691851</v>
      </c>
      <c r="F157" s="93">
        <f t="shared" si="10"/>
        <v>50561241.320905752</v>
      </c>
      <c r="G157" s="93">
        <f t="shared" si="11"/>
        <v>63803471.190666929</v>
      </c>
    </row>
    <row r="158" spans="2:8">
      <c r="B158" s="209">
        <f t="shared" si="12"/>
        <v>43</v>
      </c>
      <c r="C158" s="174" t="str">
        <f>'1.1 Lease Lia and Int (Uttara)'!D161</f>
        <v>Feb-23</v>
      </c>
      <c r="D158" s="92">
        <f t="shared" si="13"/>
        <v>63803471.190666929</v>
      </c>
      <c r="E158" s="93">
        <f t="shared" si="9"/>
        <v>1203839.0790691851</v>
      </c>
      <c r="F158" s="93">
        <f t="shared" si="10"/>
        <v>51765080.399974935</v>
      </c>
      <c r="G158" s="93">
        <f t="shared" si="11"/>
        <v>62599632.111597747</v>
      </c>
    </row>
    <row r="159" spans="2:8">
      <c r="B159" s="209">
        <f t="shared" si="12"/>
        <v>44</v>
      </c>
      <c r="C159" s="174" t="str">
        <f>'1.1 Lease Lia and Int (Uttara)'!D162</f>
        <v>Mar-23</v>
      </c>
      <c r="D159" s="92">
        <f t="shared" si="13"/>
        <v>62599632.111597747</v>
      </c>
      <c r="E159" s="93">
        <f t="shared" si="9"/>
        <v>1203839.0790691851</v>
      </c>
      <c r="F159" s="93">
        <f t="shared" si="10"/>
        <v>52968919.479044117</v>
      </c>
      <c r="G159" s="93">
        <f t="shared" si="11"/>
        <v>61395793.032528564</v>
      </c>
    </row>
    <row r="160" spans="2:8">
      <c r="B160" s="209">
        <f t="shared" si="12"/>
        <v>45</v>
      </c>
      <c r="C160" s="174" t="str">
        <f>'1.1 Lease Lia and Int (Uttara)'!D163</f>
        <v>Apr-23</v>
      </c>
      <c r="D160" s="92">
        <f t="shared" si="13"/>
        <v>61395793.032528564</v>
      </c>
      <c r="E160" s="93">
        <f t="shared" si="9"/>
        <v>1203839.0790691851</v>
      </c>
      <c r="F160" s="93">
        <f t="shared" si="10"/>
        <v>54172758.558113299</v>
      </c>
      <c r="G160" s="93">
        <f t="shared" si="11"/>
        <v>60191953.953459382</v>
      </c>
    </row>
    <row r="161" spans="2:7">
      <c r="B161" s="209">
        <f t="shared" si="12"/>
        <v>46</v>
      </c>
      <c r="C161" s="174" t="str">
        <f>'1.1 Lease Lia and Int (Uttara)'!D164</f>
        <v>May-23</v>
      </c>
      <c r="D161" s="92">
        <f t="shared" si="13"/>
        <v>60191953.953459382</v>
      </c>
      <c r="E161" s="93">
        <f t="shared" si="9"/>
        <v>1203839.0790691851</v>
      </c>
      <c r="F161" s="93">
        <f t="shared" si="10"/>
        <v>55376597.637182482</v>
      </c>
      <c r="G161" s="93">
        <f t="shared" si="11"/>
        <v>58988114.8743902</v>
      </c>
    </row>
    <row r="162" spans="2:7">
      <c r="B162" s="209">
        <f t="shared" si="12"/>
        <v>47</v>
      </c>
      <c r="C162" s="174" t="str">
        <f>'1.1 Lease Lia and Int (Uttara)'!D165</f>
        <v>Jun-23</v>
      </c>
      <c r="D162" s="92">
        <f t="shared" si="13"/>
        <v>58988114.8743902</v>
      </c>
      <c r="E162" s="93">
        <f t="shared" si="9"/>
        <v>1203839.0790691851</v>
      </c>
      <c r="F162" s="93">
        <f t="shared" si="10"/>
        <v>56580436.716251664</v>
      </c>
      <c r="G162" s="93">
        <f t="shared" si="11"/>
        <v>57784275.795321018</v>
      </c>
    </row>
    <row r="163" spans="2:7">
      <c r="B163" s="209">
        <f t="shared" si="12"/>
        <v>48</v>
      </c>
      <c r="C163" s="174" t="str">
        <f>'1.1 Lease Lia and Int (Uttara)'!D166</f>
        <v>Jul-23</v>
      </c>
      <c r="D163" s="92">
        <f t="shared" si="13"/>
        <v>57784275.795321018</v>
      </c>
      <c r="E163" s="93">
        <f t="shared" si="9"/>
        <v>1203839.0790691851</v>
      </c>
      <c r="F163" s="93">
        <f t="shared" si="10"/>
        <v>57784275.795320846</v>
      </c>
      <c r="G163" s="93">
        <f t="shared" si="11"/>
        <v>56580436.716251835</v>
      </c>
    </row>
    <row r="164" spans="2:7">
      <c r="B164" s="209">
        <f t="shared" si="12"/>
        <v>49</v>
      </c>
      <c r="C164" s="174" t="str">
        <f>'1.1 Lease Lia and Int (Uttara)'!D167</f>
        <v>Aug-23</v>
      </c>
      <c r="D164" s="92">
        <f t="shared" si="13"/>
        <v>56580436.716251835</v>
      </c>
      <c r="E164" s="93">
        <f t="shared" si="9"/>
        <v>1203839.0790691851</v>
      </c>
      <c r="F164" s="93">
        <f t="shared" si="10"/>
        <v>58988114.874390028</v>
      </c>
      <c r="G164" s="93">
        <f t="shared" si="11"/>
        <v>55376597.637182653</v>
      </c>
    </row>
    <row r="165" spans="2:7">
      <c r="B165" s="209">
        <f t="shared" si="12"/>
        <v>50</v>
      </c>
      <c r="C165" s="174" t="str">
        <f>'1.1 Lease Lia and Int (Uttara)'!D168</f>
        <v>Sep-23</v>
      </c>
      <c r="D165" s="92">
        <f t="shared" si="13"/>
        <v>55376597.637182653</v>
      </c>
      <c r="E165" s="93">
        <f t="shared" si="9"/>
        <v>1203839.0790691851</v>
      </c>
      <c r="F165" s="93">
        <f t="shared" si="10"/>
        <v>60191953.953459211</v>
      </c>
      <c r="G165" s="93">
        <f t="shared" si="11"/>
        <v>54172758.558113471</v>
      </c>
    </row>
    <row r="166" spans="2:7">
      <c r="B166" s="209">
        <f t="shared" si="12"/>
        <v>51</v>
      </c>
      <c r="C166" s="174" t="str">
        <f>'1.1 Lease Lia and Int (Uttara)'!D169</f>
        <v>Oct-23</v>
      </c>
      <c r="D166" s="92">
        <f t="shared" si="13"/>
        <v>54172758.558113471</v>
      </c>
      <c r="E166" s="93">
        <f t="shared" si="9"/>
        <v>1203839.0790691851</v>
      </c>
      <c r="F166" s="93">
        <f t="shared" si="10"/>
        <v>61395793.032528393</v>
      </c>
      <c r="G166" s="93">
        <f t="shared" si="11"/>
        <v>52968919.479044288</v>
      </c>
    </row>
    <row r="167" spans="2:7">
      <c r="B167" s="209">
        <f t="shared" si="12"/>
        <v>52</v>
      </c>
      <c r="C167" s="174" t="str">
        <f>'1.1 Lease Lia and Int (Uttara)'!D170</f>
        <v>Nov-23</v>
      </c>
      <c r="D167" s="92">
        <f t="shared" si="13"/>
        <v>52968919.479044288</v>
      </c>
      <c r="E167" s="93">
        <f t="shared" si="9"/>
        <v>1203839.0790691851</v>
      </c>
      <c r="F167" s="93">
        <f t="shared" si="10"/>
        <v>62599632.111597575</v>
      </c>
      <c r="G167" s="93">
        <f t="shared" si="11"/>
        <v>51765080.399975106</v>
      </c>
    </row>
    <row r="168" spans="2:7">
      <c r="B168" s="209">
        <f t="shared" si="12"/>
        <v>53</v>
      </c>
      <c r="C168" s="174" t="str">
        <f>'1.1 Lease Lia and Int (Uttara)'!D171</f>
        <v>Dec-23</v>
      </c>
      <c r="D168" s="92">
        <f t="shared" si="13"/>
        <v>51765080.399975106</v>
      </c>
      <c r="E168" s="93">
        <f t="shared" si="9"/>
        <v>1203839.0790691851</v>
      </c>
      <c r="F168" s="93">
        <f t="shared" si="10"/>
        <v>63803471.190666758</v>
      </c>
      <c r="G168" s="93">
        <f t="shared" si="11"/>
        <v>50561241.320905924</v>
      </c>
    </row>
    <row r="169" spans="2:7">
      <c r="B169" s="209">
        <f t="shared" si="12"/>
        <v>54</v>
      </c>
      <c r="C169" s="174" t="str">
        <f>'1.1 Lease Lia and Int (Uttara)'!D172</f>
        <v>Jan-24</v>
      </c>
      <c r="D169" s="92">
        <f t="shared" si="13"/>
        <v>50561241.320905924</v>
      </c>
      <c r="E169" s="93">
        <f t="shared" si="9"/>
        <v>1203839.0790691851</v>
      </c>
      <c r="F169" s="93">
        <f t="shared" si="10"/>
        <v>65007310.26973594</v>
      </c>
      <c r="G169" s="93">
        <f t="shared" si="11"/>
        <v>49357402.241836742</v>
      </c>
    </row>
    <row r="170" spans="2:7">
      <c r="B170" s="209">
        <f t="shared" si="12"/>
        <v>55</v>
      </c>
      <c r="C170" s="174" t="str">
        <f>'1.1 Lease Lia and Int (Uttara)'!D173</f>
        <v>Feb-24</v>
      </c>
      <c r="D170" s="92">
        <f t="shared" si="13"/>
        <v>49357402.241836742</v>
      </c>
      <c r="E170" s="93">
        <f t="shared" si="9"/>
        <v>1203839.0790691851</v>
      </c>
      <c r="F170" s="93">
        <f t="shared" si="10"/>
        <v>66211149.348805122</v>
      </c>
      <c r="G170" s="93">
        <f t="shared" si="11"/>
        <v>48153563.162767559</v>
      </c>
    </row>
    <row r="171" spans="2:7">
      <c r="B171" s="209">
        <f t="shared" si="12"/>
        <v>56</v>
      </c>
      <c r="C171" s="174" t="str">
        <f>'1.1 Lease Lia and Int (Uttara)'!D174</f>
        <v>Mar-24</v>
      </c>
      <c r="D171" s="92">
        <f t="shared" si="13"/>
        <v>48153563.162767559</v>
      </c>
      <c r="E171" s="93">
        <f t="shared" si="9"/>
        <v>1203839.0790691851</v>
      </c>
      <c r="F171" s="93">
        <f t="shared" si="10"/>
        <v>67414988.427874312</v>
      </c>
      <c r="G171" s="93">
        <f t="shared" si="11"/>
        <v>46949724.083698377</v>
      </c>
    </row>
    <row r="172" spans="2:7">
      <c r="B172" s="209">
        <f t="shared" si="12"/>
        <v>57</v>
      </c>
      <c r="C172" s="174" t="str">
        <f>'1.1 Lease Lia and Int (Uttara)'!D175</f>
        <v>Apr-24</v>
      </c>
      <c r="D172" s="92">
        <f t="shared" si="13"/>
        <v>46949724.083698377</v>
      </c>
      <c r="E172" s="93">
        <f t="shared" si="9"/>
        <v>1203839.0790691851</v>
      </c>
      <c r="F172" s="93">
        <f t="shared" si="10"/>
        <v>68618827.506943494</v>
      </c>
      <c r="G172" s="93">
        <f t="shared" si="11"/>
        <v>45745885.004629195</v>
      </c>
    </row>
    <row r="173" spans="2:7">
      <c r="B173" s="209">
        <f t="shared" si="12"/>
        <v>58</v>
      </c>
      <c r="C173" s="174" t="str">
        <f>'1.1 Lease Lia and Int (Uttara)'!D176</f>
        <v>May-24</v>
      </c>
      <c r="D173" s="92">
        <f t="shared" si="13"/>
        <v>45745885.004629195</v>
      </c>
      <c r="E173" s="93">
        <f t="shared" si="9"/>
        <v>1203839.0790691851</v>
      </c>
      <c r="F173" s="93">
        <f t="shared" si="10"/>
        <v>69822666.586012676</v>
      </c>
      <c r="G173" s="93">
        <f t="shared" si="11"/>
        <v>44542045.925560012</v>
      </c>
    </row>
    <row r="174" spans="2:7">
      <c r="B174" s="209">
        <f t="shared" si="12"/>
        <v>59</v>
      </c>
      <c r="C174" s="174" t="str">
        <f>'1.1 Lease Lia and Int (Uttara)'!D177</f>
        <v>Jun-24</v>
      </c>
      <c r="D174" s="92">
        <f t="shared" si="13"/>
        <v>44542045.925560012</v>
      </c>
      <c r="E174" s="93">
        <f t="shared" si="9"/>
        <v>1203839.0790691851</v>
      </c>
      <c r="F174" s="93">
        <f t="shared" si="10"/>
        <v>71026505.665081859</v>
      </c>
      <c r="G174" s="93">
        <f t="shared" si="11"/>
        <v>43338206.84649083</v>
      </c>
    </row>
    <row r="175" spans="2:7">
      <c r="B175" s="209">
        <f t="shared" si="12"/>
        <v>60</v>
      </c>
      <c r="C175" s="174" t="str">
        <f>'1.1 Lease Lia and Int (Uttara)'!D178</f>
        <v>Jul-24</v>
      </c>
      <c r="D175" s="92">
        <f t="shared" si="13"/>
        <v>43338206.84649083</v>
      </c>
      <c r="E175" s="93">
        <f t="shared" si="9"/>
        <v>1203839.0790691851</v>
      </c>
      <c r="F175" s="93">
        <f t="shared" si="10"/>
        <v>72230344.744151041</v>
      </c>
      <c r="G175" s="93">
        <f t="shared" si="11"/>
        <v>42134367.767421648</v>
      </c>
    </row>
    <row r="176" spans="2:7">
      <c r="B176" s="209">
        <f t="shared" si="12"/>
        <v>61</v>
      </c>
      <c r="C176" s="174" t="str">
        <f>'1.1 Lease Lia and Int (Uttara)'!D179</f>
        <v>Aug-24</v>
      </c>
      <c r="D176" s="92">
        <f t="shared" si="13"/>
        <v>42134367.767421648</v>
      </c>
      <c r="E176" s="93">
        <f t="shared" si="9"/>
        <v>1203839.0790691851</v>
      </c>
      <c r="F176" s="93">
        <f t="shared" si="10"/>
        <v>73434183.823220223</v>
      </c>
      <c r="G176" s="93">
        <f t="shared" si="11"/>
        <v>40930528.688352466</v>
      </c>
    </row>
    <row r="177" spans="2:7">
      <c r="B177" s="209">
        <f t="shared" si="12"/>
        <v>62</v>
      </c>
      <c r="C177" s="174" t="str">
        <f>'1.1 Lease Lia and Int (Uttara)'!D180</f>
        <v>Sep-24</v>
      </c>
      <c r="D177" s="92">
        <f t="shared" si="13"/>
        <v>40930528.688352466</v>
      </c>
      <c r="E177" s="93">
        <f t="shared" si="9"/>
        <v>1203839.0790691851</v>
      </c>
      <c r="F177" s="93">
        <f t="shared" si="10"/>
        <v>74638022.902289405</v>
      </c>
      <c r="G177" s="93">
        <f t="shared" si="11"/>
        <v>39726689.609283283</v>
      </c>
    </row>
    <row r="178" spans="2:7">
      <c r="B178" s="209">
        <f t="shared" si="12"/>
        <v>63</v>
      </c>
      <c r="C178" s="174" t="str">
        <f>'1.1 Lease Lia and Int (Uttara)'!D181</f>
        <v>Oct-24</v>
      </c>
      <c r="D178" s="92">
        <f t="shared" si="13"/>
        <v>39726689.609283283</v>
      </c>
      <c r="E178" s="93">
        <f t="shared" si="9"/>
        <v>1203839.0790691851</v>
      </c>
      <c r="F178" s="93">
        <f t="shared" si="10"/>
        <v>75841861.981358588</v>
      </c>
      <c r="G178" s="93">
        <f t="shared" si="11"/>
        <v>38522850.530214101</v>
      </c>
    </row>
    <row r="179" spans="2:7">
      <c r="B179" s="209">
        <f t="shared" si="12"/>
        <v>64</v>
      </c>
      <c r="C179" s="174" t="str">
        <f>'1.1 Lease Lia and Int (Uttara)'!D182</f>
        <v>Nov-24</v>
      </c>
      <c r="D179" s="92">
        <f t="shared" si="13"/>
        <v>38522850.530214101</v>
      </c>
      <c r="E179" s="93">
        <f t="shared" si="9"/>
        <v>1203839.0790691851</v>
      </c>
      <c r="F179" s="93">
        <f t="shared" si="10"/>
        <v>77045701.06042777</v>
      </c>
      <c r="G179" s="93">
        <f t="shared" si="11"/>
        <v>37319011.451144919</v>
      </c>
    </row>
    <row r="180" spans="2:7">
      <c r="B180" s="209">
        <f t="shared" si="12"/>
        <v>65</v>
      </c>
      <c r="C180" s="174" t="str">
        <f>'1.1 Lease Lia and Int (Uttara)'!D183</f>
        <v>Dec-24</v>
      </c>
      <c r="D180" s="92">
        <f t="shared" si="13"/>
        <v>37319011.451144919</v>
      </c>
      <c r="E180" s="93">
        <f t="shared" si="9"/>
        <v>1203839.0790691851</v>
      </c>
      <c r="F180" s="93">
        <f t="shared" si="10"/>
        <v>78249540.139496952</v>
      </c>
      <c r="G180" s="93">
        <f t="shared" si="11"/>
        <v>36115172.372075737</v>
      </c>
    </row>
    <row r="181" spans="2:7">
      <c r="B181" s="209">
        <f t="shared" si="12"/>
        <v>66</v>
      </c>
      <c r="C181" s="174" t="str">
        <f>'1.1 Lease Lia and Int (Uttara)'!D184</f>
        <v>Jan-25</v>
      </c>
      <c r="D181" s="92">
        <f t="shared" si="13"/>
        <v>36115172.372075737</v>
      </c>
      <c r="E181" s="93">
        <f t="shared" ref="E181:E210" si="14">$D$116/95</f>
        <v>1203839.0790691851</v>
      </c>
      <c r="F181" s="93">
        <f t="shared" si="10"/>
        <v>79453379.218566135</v>
      </c>
      <c r="G181" s="93">
        <f t="shared" si="11"/>
        <v>34911333.293006554</v>
      </c>
    </row>
    <row r="182" spans="2:7">
      <c r="B182" s="209">
        <f t="shared" si="12"/>
        <v>67</v>
      </c>
      <c r="C182" s="174" t="str">
        <f>'1.1 Lease Lia and Int (Uttara)'!D185</f>
        <v>Feb-25</v>
      </c>
      <c r="D182" s="92">
        <f t="shared" si="13"/>
        <v>34911333.293006554</v>
      </c>
      <c r="E182" s="93">
        <f t="shared" si="14"/>
        <v>1203839.0790691851</v>
      </c>
      <c r="F182" s="93">
        <f t="shared" ref="F182:F210" si="15">F181+E182</f>
        <v>80657218.297635317</v>
      </c>
      <c r="G182" s="93">
        <f t="shared" ref="G182:G210" si="16">D182-E182</f>
        <v>33707494.213937372</v>
      </c>
    </row>
    <row r="183" spans="2:7">
      <c r="B183" s="209">
        <f t="shared" ref="B183:B210" si="17">B182+1</f>
        <v>68</v>
      </c>
      <c r="C183" s="174" t="str">
        <f>'1.1 Lease Lia and Int (Uttara)'!D186</f>
        <v>Mar-25</v>
      </c>
      <c r="D183" s="92">
        <f t="shared" ref="D183:D210" si="18">G182</f>
        <v>33707494.213937372</v>
      </c>
      <c r="E183" s="93">
        <f t="shared" si="14"/>
        <v>1203839.0790691851</v>
      </c>
      <c r="F183" s="93">
        <f t="shared" si="15"/>
        <v>81861057.376704499</v>
      </c>
      <c r="G183" s="93">
        <f t="shared" si="16"/>
        <v>32503655.134868186</v>
      </c>
    </row>
    <row r="184" spans="2:7">
      <c r="B184" s="209">
        <f t="shared" si="17"/>
        <v>69</v>
      </c>
      <c r="C184" s="174" t="str">
        <f>'1.1 Lease Lia and Int (Uttara)'!D187</f>
        <v>Apr-25</v>
      </c>
      <c r="D184" s="92">
        <f t="shared" si="18"/>
        <v>32503655.134868186</v>
      </c>
      <c r="E184" s="93">
        <f t="shared" si="14"/>
        <v>1203839.0790691851</v>
      </c>
      <c r="F184" s="93">
        <f t="shared" si="15"/>
        <v>83064896.455773681</v>
      </c>
      <c r="G184" s="93">
        <f t="shared" si="16"/>
        <v>31299816.055799</v>
      </c>
    </row>
    <row r="185" spans="2:7">
      <c r="B185" s="209">
        <f t="shared" si="17"/>
        <v>70</v>
      </c>
      <c r="C185" s="174" t="str">
        <f>'1.1 Lease Lia and Int (Uttara)'!D188</f>
        <v>May-25</v>
      </c>
      <c r="D185" s="92">
        <f t="shared" si="18"/>
        <v>31299816.055799</v>
      </c>
      <c r="E185" s="93">
        <f t="shared" si="14"/>
        <v>1203839.0790691851</v>
      </c>
      <c r="F185" s="93">
        <f t="shared" si="15"/>
        <v>84268735.534842864</v>
      </c>
      <c r="G185" s="93">
        <f t="shared" si="16"/>
        <v>30095976.976729814</v>
      </c>
    </row>
    <row r="186" spans="2:7">
      <c r="B186" s="209">
        <f t="shared" si="17"/>
        <v>71</v>
      </c>
      <c r="C186" s="174" t="str">
        <f>'1.1 Lease Lia and Int (Uttara)'!D189</f>
        <v>Jun-25</v>
      </c>
      <c r="D186" s="92">
        <f t="shared" si="18"/>
        <v>30095976.976729814</v>
      </c>
      <c r="E186" s="93">
        <f t="shared" si="14"/>
        <v>1203839.0790691851</v>
      </c>
      <c r="F186" s="93">
        <f t="shared" si="15"/>
        <v>85472574.613912046</v>
      </c>
      <c r="G186" s="93">
        <f t="shared" si="16"/>
        <v>28892137.897660628</v>
      </c>
    </row>
    <row r="187" spans="2:7">
      <c r="B187" s="209">
        <f t="shared" si="17"/>
        <v>72</v>
      </c>
      <c r="C187" s="174" t="str">
        <f>'1.1 Lease Lia and Int (Uttara)'!D190</f>
        <v>Jul-25</v>
      </c>
      <c r="D187" s="92">
        <f t="shared" si="18"/>
        <v>28892137.897660628</v>
      </c>
      <c r="E187" s="93">
        <f t="shared" si="14"/>
        <v>1203839.0790691851</v>
      </c>
      <c r="F187" s="93">
        <f t="shared" si="15"/>
        <v>86676413.692981228</v>
      </c>
      <c r="G187" s="93">
        <f t="shared" si="16"/>
        <v>27688298.818591442</v>
      </c>
    </row>
    <row r="188" spans="2:7">
      <c r="B188" s="209">
        <f t="shared" si="17"/>
        <v>73</v>
      </c>
      <c r="C188" s="174" t="str">
        <f>'1.1 Lease Lia and Int (Uttara)'!D191</f>
        <v>Aug-25</v>
      </c>
      <c r="D188" s="92">
        <f t="shared" si="18"/>
        <v>27688298.818591442</v>
      </c>
      <c r="E188" s="93">
        <f t="shared" si="14"/>
        <v>1203839.0790691851</v>
      </c>
      <c r="F188" s="93">
        <f t="shared" si="15"/>
        <v>87880252.772050411</v>
      </c>
      <c r="G188" s="93">
        <f t="shared" si="16"/>
        <v>26484459.739522256</v>
      </c>
    </row>
    <row r="189" spans="2:7">
      <c r="B189" s="209">
        <f t="shared" si="17"/>
        <v>74</v>
      </c>
      <c r="C189" s="174" t="str">
        <f>'1.1 Lease Lia and Int (Uttara)'!D192</f>
        <v>Sep-25</v>
      </c>
      <c r="D189" s="92">
        <f t="shared" si="18"/>
        <v>26484459.739522256</v>
      </c>
      <c r="E189" s="93">
        <f t="shared" si="14"/>
        <v>1203839.0790691851</v>
      </c>
      <c r="F189" s="93">
        <f t="shared" si="15"/>
        <v>89084091.851119593</v>
      </c>
      <c r="G189" s="93">
        <f t="shared" si="16"/>
        <v>25280620.66045307</v>
      </c>
    </row>
    <row r="190" spans="2:7">
      <c r="B190" s="209">
        <f t="shared" si="17"/>
        <v>75</v>
      </c>
      <c r="C190" s="174" t="str">
        <f>'1.1 Lease Lia and Int (Uttara)'!D193</f>
        <v>Oct-25</v>
      </c>
      <c r="D190" s="92">
        <f t="shared" si="18"/>
        <v>25280620.66045307</v>
      </c>
      <c r="E190" s="93">
        <f t="shared" si="14"/>
        <v>1203839.0790691851</v>
      </c>
      <c r="F190" s="93">
        <f t="shared" si="15"/>
        <v>90287930.930188775</v>
      </c>
      <c r="G190" s="93">
        <f t="shared" si="16"/>
        <v>24076781.581383884</v>
      </c>
    </row>
    <row r="191" spans="2:7">
      <c r="B191" s="209">
        <f t="shared" si="17"/>
        <v>76</v>
      </c>
      <c r="C191" s="174" t="str">
        <f>'1.1 Lease Lia and Int (Uttara)'!D194</f>
        <v>Nov-25</v>
      </c>
      <c r="D191" s="92">
        <f t="shared" si="18"/>
        <v>24076781.581383884</v>
      </c>
      <c r="E191" s="93">
        <f t="shared" si="14"/>
        <v>1203839.0790691851</v>
      </c>
      <c r="F191" s="93">
        <f t="shared" si="15"/>
        <v>91491770.009257957</v>
      </c>
      <c r="G191" s="93">
        <f t="shared" si="16"/>
        <v>22872942.502314698</v>
      </c>
    </row>
    <row r="192" spans="2:7">
      <c r="B192" s="209">
        <f t="shared" si="17"/>
        <v>77</v>
      </c>
      <c r="C192" s="174" t="str">
        <f>'1.1 Lease Lia and Int (Uttara)'!D195</f>
        <v>Dec-25</v>
      </c>
      <c r="D192" s="92">
        <f t="shared" si="18"/>
        <v>22872942.502314698</v>
      </c>
      <c r="E192" s="93">
        <f t="shared" si="14"/>
        <v>1203839.0790691851</v>
      </c>
      <c r="F192" s="93">
        <f t="shared" si="15"/>
        <v>92695609.08832714</v>
      </c>
      <c r="G192" s="93">
        <f t="shared" si="16"/>
        <v>21669103.423245512</v>
      </c>
    </row>
    <row r="193" spans="2:7">
      <c r="B193" s="209">
        <f t="shared" si="17"/>
        <v>78</v>
      </c>
      <c r="C193" s="174" t="str">
        <f>'1.1 Lease Lia and Int (Uttara)'!D196</f>
        <v>Jan-26</v>
      </c>
      <c r="D193" s="92">
        <f t="shared" si="18"/>
        <v>21669103.423245512</v>
      </c>
      <c r="E193" s="93">
        <f t="shared" si="14"/>
        <v>1203839.0790691851</v>
      </c>
      <c r="F193" s="93">
        <f t="shared" si="15"/>
        <v>93899448.167396322</v>
      </c>
      <c r="G193" s="93">
        <f t="shared" si="16"/>
        <v>20465264.344176326</v>
      </c>
    </row>
    <row r="194" spans="2:7">
      <c r="B194" s="209">
        <f t="shared" si="17"/>
        <v>79</v>
      </c>
      <c r="C194" s="174" t="str">
        <f>'1.1 Lease Lia and Int (Uttara)'!D197</f>
        <v>Feb-26</v>
      </c>
      <c r="D194" s="92">
        <f t="shared" si="18"/>
        <v>20465264.344176326</v>
      </c>
      <c r="E194" s="93">
        <f t="shared" si="14"/>
        <v>1203839.0790691851</v>
      </c>
      <c r="F194" s="93">
        <f t="shared" si="15"/>
        <v>95103287.246465504</v>
      </c>
      <c r="G194" s="93">
        <f t="shared" si="16"/>
        <v>19261425.26510714</v>
      </c>
    </row>
    <row r="195" spans="2:7">
      <c r="B195" s="209">
        <f t="shared" si="17"/>
        <v>80</v>
      </c>
      <c r="C195" s="174" t="str">
        <f>'1.1 Lease Lia and Int (Uttara)'!D198</f>
        <v>Mar-26</v>
      </c>
      <c r="D195" s="92">
        <f t="shared" si="18"/>
        <v>19261425.26510714</v>
      </c>
      <c r="E195" s="93">
        <f t="shared" si="14"/>
        <v>1203839.0790691851</v>
      </c>
      <c r="F195" s="93">
        <f t="shared" si="15"/>
        <v>96307126.325534686</v>
      </c>
      <c r="G195" s="93">
        <f t="shared" si="16"/>
        <v>18057586.186037954</v>
      </c>
    </row>
    <row r="196" spans="2:7">
      <c r="B196" s="209">
        <f t="shared" si="17"/>
        <v>81</v>
      </c>
      <c r="C196" s="174" t="str">
        <f>'1.1 Lease Lia and Int (Uttara)'!D199</f>
        <v>Apr-26</v>
      </c>
      <c r="D196" s="92">
        <f t="shared" si="18"/>
        <v>18057586.186037954</v>
      </c>
      <c r="E196" s="93">
        <f t="shared" si="14"/>
        <v>1203839.0790691851</v>
      </c>
      <c r="F196" s="93">
        <f t="shared" si="15"/>
        <v>97510965.404603869</v>
      </c>
      <c r="G196" s="93">
        <f t="shared" si="16"/>
        <v>16853747.106968768</v>
      </c>
    </row>
    <row r="197" spans="2:7">
      <c r="B197" s="209">
        <f t="shared" si="17"/>
        <v>82</v>
      </c>
      <c r="C197" s="174" t="str">
        <f>'1.1 Lease Lia and Int (Uttara)'!D200</f>
        <v>May-26</v>
      </c>
      <c r="D197" s="92">
        <f t="shared" si="18"/>
        <v>16853747.106968768</v>
      </c>
      <c r="E197" s="93">
        <f t="shared" si="14"/>
        <v>1203839.0790691851</v>
      </c>
      <c r="F197" s="93">
        <f t="shared" si="15"/>
        <v>98714804.483673051</v>
      </c>
      <c r="G197" s="93">
        <f t="shared" si="16"/>
        <v>15649908.027899582</v>
      </c>
    </row>
    <row r="198" spans="2:7">
      <c r="B198" s="209">
        <f t="shared" si="17"/>
        <v>83</v>
      </c>
      <c r="C198" s="174" t="str">
        <f>'1.1 Lease Lia and Int (Uttara)'!D201</f>
        <v>Jun-26</v>
      </c>
      <c r="D198" s="92">
        <f t="shared" si="18"/>
        <v>15649908.027899582</v>
      </c>
      <c r="E198" s="93">
        <f t="shared" si="14"/>
        <v>1203839.0790691851</v>
      </c>
      <c r="F198" s="93">
        <f t="shared" si="15"/>
        <v>99918643.562742233</v>
      </c>
      <c r="G198" s="93">
        <f t="shared" si="16"/>
        <v>14446068.948830396</v>
      </c>
    </row>
    <row r="199" spans="2:7">
      <c r="B199" s="209">
        <f t="shared" si="17"/>
        <v>84</v>
      </c>
      <c r="C199" s="174" t="str">
        <f>'1.1 Lease Lia and Int (Uttara)'!D202</f>
        <v>Jul-26</v>
      </c>
      <c r="D199" s="92">
        <f t="shared" si="18"/>
        <v>14446068.948830396</v>
      </c>
      <c r="E199" s="93">
        <f t="shared" si="14"/>
        <v>1203839.0790691851</v>
      </c>
      <c r="F199" s="93">
        <f t="shared" si="15"/>
        <v>101122482.64181142</v>
      </c>
      <c r="G199" s="93">
        <f t="shared" si="16"/>
        <v>13242229.86976121</v>
      </c>
    </row>
    <row r="200" spans="2:7">
      <c r="B200" s="209">
        <f t="shared" si="17"/>
        <v>85</v>
      </c>
      <c r="C200" s="174" t="str">
        <f>'1.1 Lease Lia and Int (Uttara)'!D203</f>
        <v>Aug-26</v>
      </c>
      <c r="D200" s="92">
        <f t="shared" si="18"/>
        <v>13242229.86976121</v>
      </c>
      <c r="E200" s="93">
        <f t="shared" si="14"/>
        <v>1203839.0790691851</v>
      </c>
      <c r="F200" s="93">
        <f t="shared" si="15"/>
        <v>102326321.7208806</v>
      </c>
      <c r="G200" s="93">
        <f t="shared" si="16"/>
        <v>12038390.790692024</v>
      </c>
    </row>
    <row r="201" spans="2:7">
      <c r="B201" s="209">
        <f t="shared" si="17"/>
        <v>86</v>
      </c>
      <c r="C201" s="174" t="str">
        <f>'1.1 Lease Lia and Int (Uttara)'!D204</f>
        <v>Sep-26</v>
      </c>
      <c r="D201" s="92">
        <f t="shared" si="18"/>
        <v>12038390.790692024</v>
      </c>
      <c r="E201" s="93">
        <f t="shared" si="14"/>
        <v>1203839.0790691851</v>
      </c>
      <c r="F201" s="93">
        <f t="shared" si="15"/>
        <v>103530160.79994978</v>
      </c>
      <c r="G201" s="93">
        <f t="shared" si="16"/>
        <v>10834551.711622838</v>
      </c>
    </row>
    <row r="202" spans="2:7">
      <c r="B202" s="209">
        <f t="shared" si="17"/>
        <v>87</v>
      </c>
      <c r="C202" s="174" t="str">
        <f>'1.1 Lease Lia and Int (Uttara)'!D205</f>
        <v>Oct-26</v>
      </c>
      <c r="D202" s="92">
        <f t="shared" si="18"/>
        <v>10834551.711622838</v>
      </c>
      <c r="E202" s="93">
        <f t="shared" si="14"/>
        <v>1203839.0790691851</v>
      </c>
      <c r="F202" s="93">
        <f t="shared" si="15"/>
        <v>104733999.87901896</v>
      </c>
      <c r="G202" s="93">
        <f t="shared" si="16"/>
        <v>9630712.6325536519</v>
      </c>
    </row>
    <row r="203" spans="2:7">
      <c r="B203" s="209">
        <f t="shared" si="17"/>
        <v>88</v>
      </c>
      <c r="C203" s="174" t="str">
        <f>'1.1 Lease Lia and Int (Uttara)'!D206</f>
        <v>Nov-26</v>
      </c>
      <c r="D203" s="92">
        <f t="shared" si="18"/>
        <v>9630712.6325536519</v>
      </c>
      <c r="E203" s="93">
        <f t="shared" si="14"/>
        <v>1203839.0790691851</v>
      </c>
      <c r="F203" s="93">
        <f t="shared" si="15"/>
        <v>105937838.95808814</v>
      </c>
      <c r="G203" s="93">
        <f t="shared" si="16"/>
        <v>8426873.5534844659</v>
      </c>
    </row>
    <row r="204" spans="2:7">
      <c r="B204" s="209">
        <f t="shared" si="17"/>
        <v>89</v>
      </c>
      <c r="C204" s="174" t="str">
        <f>'1.1 Lease Lia and Int (Uttara)'!D207</f>
        <v>Dec-26</v>
      </c>
      <c r="D204" s="92">
        <f t="shared" si="18"/>
        <v>8426873.5534844659</v>
      </c>
      <c r="E204" s="93">
        <f t="shared" si="14"/>
        <v>1203839.0790691851</v>
      </c>
      <c r="F204" s="93">
        <f t="shared" si="15"/>
        <v>107141678.03715733</v>
      </c>
      <c r="G204" s="93">
        <f t="shared" si="16"/>
        <v>7223034.4744152809</v>
      </c>
    </row>
    <row r="205" spans="2:7">
      <c r="B205" s="209">
        <f t="shared" si="17"/>
        <v>90</v>
      </c>
      <c r="C205" s="174" t="str">
        <f>'1.1 Lease Lia and Int (Uttara)'!D208</f>
        <v>Jan-27</v>
      </c>
      <c r="D205" s="92">
        <f t="shared" si="18"/>
        <v>7223034.4744152809</v>
      </c>
      <c r="E205" s="93">
        <f t="shared" si="14"/>
        <v>1203839.0790691851</v>
      </c>
      <c r="F205" s="93">
        <f t="shared" si="15"/>
        <v>108345517.11622651</v>
      </c>
      <c r="G205" s="93">
        <f t="shared" si="16"/>
        <v>6019195.3953460958</v>
      </c>
    </row>
    <row r="206" spans="2:7">
      <c r="B206" s="209">
        <f t="shared" si="17"/>
        <v>91</v>
      </c>
      <c r="C206" s="174" t="str">
        <f>'1.1 Lease Lia and Int (Uttara)'!D209</f>
        <v>Feb-27</v>
      </c>
      <c r="D206" s="92">
        <f t="shared" si="18"/>
        <v>6019195.3953460958</v>
      </c>
      <c r="E206" s="93">
        <f t="shared" si="14"/>
        <v>1203839.0790691851</v>
      </c>
      <c r="F206" s="93">
        <f t="shared" si="15"/>
        <v>109549356.19529569</v>
      </c>
      <c r="G206" s="93">
        <f t="shared" si="16"/>
        <v>4815356.3162769107</v>
      </c>
    </row>
    <row r="207" spans="2:7">
      <c r="B207" s="209">
        <f t="shared" si="17"/>
        <v>92</v>
      </c>
      <c r="C207" s="174" t="str">
        <f>'1.1 Lease Lia and Int (Uttara)'!D210</f>
        <v>Mar-27</v>
      </c>
      <c r="D207" s="92">
        <f t="shared" si="18"/>
        <v>4815356.3162769107</v>
      </c>
      <c r="E207" s="93">
        <f t="shared" si="14"/>
        <v>1203839.0790691851</v>
      </c>
      <c r="F207" s="93">
        <f t="shared" si="15"/>
        <v>110753195.27436487</v>
      </c>
      <c r="G207" s="93">
        <f t="shared" si="16"/>
        <v>3611517.2372077256</v>
      </c>
    </row>
    <row r="208" spans="2:7">
      <c r="B208" s="209">
        <f t="shared" si="17"/>
        <v>93</v>
      </c>
      <c r="C208" s="174" t="str">
        <f>'1.1 Lease Lia and Int (Uttara)'!D211</f>
        <v>Apr-27</v>
      </c>
      <c r="D208" s="92">
        <f t="shared" si="18"/>
        <v>3611517.2372077256</v>
      </c>
      <c r="E208" s="93">
        <f t="shared" si="14"/>
        <v>1203839.0790691851</v>
      </c>
      <c r="F208" s="93">
        <f t="shared" si="15"/>
        <v>111957034.35343406</v>
      </c>
      <c r="G208" s="93">
        <f t="shared" si="16"/>
        <v>2407678.1581385406</v>
      </c>
    </row>
    <row r="209" spans="2:7">
      <c r="B209" s="209">
        <f t="shared" si="17"/>
        <v>94</v>
      </c>
      <c r="C209" s="174" t="str">
        <f>'1.1 Lease Lia and Int (Uttara)'!D212</f>
        <v>May-27</v>
      </c>
      <c r="D209" s="92">
        <f t="shared" si="18"/>
        <v>2407678.1581385406</v>
      </c>
      <c r="E209" s="93">
        <f t="shared" si="14"/>
        <v>1203839.0790691851</v>
      </c>
      <c r="F209" s="93">
        <f t="shared" si="15"/>
        <v>113160873.43250324</v>
      </c>
      <c r="G209" s="93">
        <f t="shared" si="16"/>
        <v>1203839.0790693555</v>
      </c>
    </row>
    <row r="210" spans="2:7">
      <c r="B210" s="209">
        <f t="shared" si="17"/>
        <v>95</v>
      </c>
      <c r="C210" s="174">
        <f>'1.1 Lease Lia and Int (Uttara)'!D213</f>
        <v>0</v>
      </c>
      <c r="D210" s="92">
        <f t="shared" si="18"/>
        <v>1203839.0790693555</v>
      </c>
      <c r="E210" s="93">
        <f t="shared" si="14"/>
        <v>1203839.0790691851</v>
      </c>
      <c r="F210" s="93">
        <f t="shared" si="15"/>
        <v>114364712.51157242</v>
      </c>
      <c r="G210" s="93">
        <f t="shared" si="16"/>
        <v>1.7043203115463257E-7</v>
      </c>
    </row>
    <row r="213" spans="2:7">
      <c r="B213" s="236" t="s">
        <v>200</v>
      </c>
      <c r="C213" s="236"/>
      <c r="D213" s="236"/>
      <c r="E213" s="216">
        <f>SUM(E140:E151)</f>
        <v>14446068.948830225</v>
      </c>
    </row>
    <row r="214" spans="2:7" ht="28.5" customHeight="1">
      <c r="B214" s="241" t="s">
        <v>201</v>
      </c>
      <c r="C214" s="241"/>
      <c r="D214" s="241"/>
      <c r="E214" s="216">
        <f>F151</f>
        <v>43338206.846490659</v>
      </c>
    </row>
    <row r="215" spans="2:7" ht="29.65" customHeight="1">
      <c r="B215" s="241" t="s">
        <v>202</v>
      </c>
      <c r="C215" s="241"/>
      <c r="D215" s="241"/>
      <c r="E215" s="216">
        <f>G139</f>
        <v>85472574.61391221</v>
      </c>
    </row>
    <row r="216" spans="2:7" ht="28.5" customHeight="1">
      <c r="B216" s="241" t="s">
        <v>203</v>
      </c>
      <c r="C216" s="241"/>
      <c r="D216" s="241"/>
      <c r="E216" s="217">
        <f>G151</f>
        <v>71026505.665082023</v>
      </c>
    </row>
  </sheetData>
  <mergeCells count="10">
    <mergeCell ref="B114:G114"/>
    <mergeCell ref="B213:D213"/>
    <mergeCell ref="B214:D214"/>
    <mergeCell ref="B215:D215"/>
    <mergeCell ref="B216:D216"/>
    <mergeCell ref="B110:D110"/>
    <mergeCell ref="B107:D107"/>
    <mergeCell ref="B108:D108"/>
    <mergeCell ref="B109:D109"/>
    <mergeCell ref="B8:G8"/>
  </mergeCells>
  <conditionalFormatting sqref="A1">
    <cfRule type="duplicateValues" dxfId="15" priority="2"/>
  </conditionalFormatting>
  <conditionalFormatting sqref="A2">
    <cfRule type="duplicateValues" dxfId="14" priority="1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ECD9-6773-4B40-80D7-AA4A0B43A2B3}">
  <dimension ref="A1:J77"/>
  <sheetViews>
    <sheetView topLeftCell="A67" workbookViewId="0">
      <selection activeCell="I75" sqref="I75"/>
    </sheetView>
  </sheetViews>
  <sheetFormatPr defaultRowHeight="14.5"/>
  <cols>
    <col min="1" max="1" width="16.54296875" bestFit="1" customWidth="1"/>
    <col min="2" max="2" width="8" customWidth="1"/>
    <col min="3" max="3" width="11.7265625" customWidth="1"/>
    <col min="4" max="4" width="14.7265625" bestFit="1" customWidth="1"/>
    <col min="5" max="5" width="12.453125" style="51" customWidth="1"/>
    <col min="6" max="6" width="13.26953125" customWidth="1"/>
    <col min="7" max="7" width="13.26953125" bestFit="1" customWidth="1"/>
    <col min="8" max="8" width="10.54296875" bestFit="1" customWidth="1"/>
    <col min="10" max="10" width="9.26953125" bestFit="1" customWidth="1"/>
  </cols>
  <sheetData>
    <row r="1" spans="1:10" s="33" customFormat="1" ht="13">
      <c r="A1" s="35" t="s">
        <v>17</v>
      </c>
      <c r="B1" s="69" t="s">
        <v>18</v>
      </c>
      <c r="C1" s="33" t="s">
        <v>168</v>
      </c>
      <c r="E1" s="34"/>
      <c r="F1" s="34"/>
      <c r="G1" s="34"/>
      <c r="H1" s="34"/>
    </row>
    <row r="2" spans="1:10" s="33" customFormat="1">
      <c r="A2" s="35" t="s">
        <v>20</v>
      </c>
      <c r="B2" s="69" t="s">
        <v>21</v>
      </c>
      <c r="C2" s="33" t="s">
        <v>205</v>
      </c>
      <c r="E2" s="51"/>
      <c r="F2" s="34"/>
      <c r="G2" s="81"/>
      <c r="H2" s="34"/>
    </row>
    <row r="3" spans="1:10" s="33" customFormat="1" ht="13">
      <c r="A3" s="35" t="s">
        <v>22</v>
      </c>
      <c r="B3" s="69" t="s">
        <v>21</v>
      </c>
      <c r="C3" s="33" t="s">
        <v>206</v>
      </c>
      <c r="E3" s="34"/>
      <c r="F3" s="34"/>
      <c r="G3" s="34"/>
      <c r="H3" s="34"/>
    </row>
    <row r="4" spans="1:10" s="33" customFormat="1" ht="13">
      <c r="A4" s="35" t="s">
        <v>24</v>
      </c>
      <c r="B4" s="69" t="s">
        <v>21</v>
      </c>
      <c r="C4" s="33" t="s">
        <v>25</v>
      </c>
      <c r="E4" s="34"/>
      <c r="F4" s="34"/>
      <c r="G4" s="34"/>
      <c r="H4" s="34"/>
    </row>
    <row r="5" spans="1:10" s="33" customFormat="1" ht="13">
      <c r="A5" s="35" t="s">
        <v>26</v>
      </c>
      <c r="B5" s="69" t="s">
        <v>21</v>
      </c>
      <c r="C5" s="33" t="s">
        <v>172</v>
      </c>
      <c r="E5" s="34"/>
      <c r="F5" s="34"/>
      <c r="G5" s="34"/>
      <c r="H5" s="34"/>
    </row>
    <row r="6" spans="1:10" s="33" customFormat="1" ht="13">
      <c r="A6" s="35"/>
      <c r="B6" s="69"/>
      <c r="D6" s="42"/>
      <c r="E6" s="34"/>
    </row>
    <row r="9" spans="1:10" ht="52">
      <c r="B9" s="83" t="s">
        <v>60</v>
      </c>
      <c r="C9" s="84" t="s">
        <v>195</v>
      </c>
      <c r="D9" s="85" t="s">
        <v>207</v>
      </c>
      <c r="E9" s="86" t="s">
        <v>197</v>
      </c>
      <c r="F9" s="85" t="s">
        <v>198</v>
      </c>
      <c r="G9" s="85" t="s">
        <v>199</v>
      </c>
    </row>
    <row r="10" spans="1:10">
      <c r="B10" s="87">
        <v>0</v>
      </c>
      <c r="C10" s="88">
        <v>43029</v>
      </c>
      <c r="D10" s="89">
        <f>'1.0 Lease Liability (Uttara HO)'!E116+'1.0 Lease Liability (Uttara HO)'!G116</f>
        <v>1346259.1231497652</v>
      </c>
      <c r="E10" s="89"/>
      <c r="F10" s="89">
        <f>E10</f>
        <v>0</v>
      </c>
      <c r="G10" s="89">
        <f>D10-E10</f>
        <v>1346259.1231497652</v>
      </c>
    </row>
    <row r="11" spans="1:10">
      <c r="B11" s="90">
        <f>10/30</f>
        <v>0.33333333333333331</v>
      </c>
      <c r="C11" s="88">
        <v>43039</v>
      </c>
      <c r="D11" s="91">
        <f>G10</f>
        <v>1346259.1231497652</v>
      </c>
      <c r="E11" s="89">
        <f>($D$11/60)*(10/30)</f>
        <v>7479.2173508320284</v>
      </c>
      <c r="F11" s="89">
        <f>F10+E11</f>
        <v>7479.2173508320284</v>
      </c>
      <c r="G11" s="89">
        <f>D11-E11</f>
        <v>1338779.9057989332</v>
      </c>
    </row>
    <row r="12" spans="1:10">
      <c r="B12" s="90">
        <f>B11+1</f>
        <v>1.3333333333333333</v>
      </c>
      <c r="C12" s="88">
        <v>43069</v>
      </c>
      <c r="D12" s="91">
        <f>G11</f>
        <v>1338779.9057989332</v>
      </c>
      <c r="E12" s="89">
        <f>($D$11/60)</f>
        <v>22437.652052496087</v>
      </c>
      <c r="F12" s="89">
        <f>F11+E12</f>
        <v>29916.869403328114</v>
      </c>
      <c r="G12" s="89">
        <f t="shared" ref="G12:G68" si="0">D12-E12</f>
        <v>1316342.2537464371</v>
      </c>
    </row>
    <row r="13" spans="1:10">
      <c r="B13" s="90">
        <f t="shared" ref="B13:B70" si="1">B12+1</f>
        <v>2.333333333333333</v>
      </c>
      <c r="C13" s="88">
        <v>43100</v>
      </c>
      <c r="D13" s="91">
        <f t="shared" ref="D13:D71" si="2">G12</f>
        <v>1316342.2537464371</v>
      </c>
      <c r="E13" s="89">
        <f t="shared" ref="E13:E70" si="3">($D$11/60)</f>
        <v>22437.652052496087</v>
      </c>
      <c r="F13" s="89">
        <f t="shared" ref="F13:F71" si="4">F12+E13</f>
        <v>52354.521455824201</v>
      </c>
      <c r="G13" s="89">
        <f t="shared" si="0"/>
        <v>1293904.601693941</v>
      </c>
    </row>
    <row r="14" spans="1:10">
      <c r="B14" s="90">
        <f t="shared" si="1"/>
        <v>3.333333333333333</v>
      </c>
      <c r="C14" s="88">
        <v>43131</v>
      </c>
      <c r="D14" s="91">
        <f t="shared" si="2"/>
        <v>1293904.601693941</v>
      </c>
      <c r="E14" s="89">
        <f t="shared" si="3"/>
        <v>22437.652052496087</v>
      </c>
      <c r="F14" s="89">
        <f t="shared" si="4"/>
        <v>74792.173508320295</v>
      </c>
      <c r="G14" s="89">
        <f t="shared" si="0"/>
        <v>1271466.949641445</v>
      </c>
    </row>
    <row r="15" spans="1:10">
      <c r="B15" s="90">
        <f t="shared" si="1"/>
        <v>4.333333333333333</v>
      </c>
      <c r="C15" s="88">
        <v>43159</v>
      </c>
      <c r="D15" s="91">
        <f t="shared" si="2"/>
        <v>1271466.949641445</v>
      </c>
      <c r="E15" s="89">
        <f t="shared" si="3"/>
        <v>22437.652052496087</v>
      </c>
      <c r="F15" s="89">
        <f t="shared" si="4"/>
        <v>97229.825560816389</v>
      </c>
      <c r="G15" s="89">
        <f t="shared" si="0"/>
        <v>1249029.2975889489</v>
      </c>
    </row>
    <row r="16" spans="1:10">
      <c r="B16" s="90">
        <f t="shared" si="1"/>
        <v>5.333333333333333</v>
      </c>
      <c r="C16" s="88">
        <v>43190</v>
      </c>
      <c r="D16" s="91">
        <f t="shared" si="2"/>
        <v>1249029.2975889489</v>
      </c>
      <c r="E16" s="89">
        <f t="shared" si="3"/>
        <v>22437.652052496087</v>
      </c>
      <c r="F16" s="89">
        <f t="shared" si="4"/>
        <v>119667.47761331248</v>
      </c>
      <c r="G16" s="89">
        <f t="shared" si="0"/>
        <v>1226591.6455364528</v>
      </c>
      <c r="J16" s="52"/>
    </row>
    <row r="17" spans="2:10">
      <c r="B17" s="90">
        <f t="shared" si="1"/>
        <v>6.333333333333333</v>
      </c>
      <c r="C17" s="88">
        <v>43220</v>
      </c>
      <c r="D17" s="91">
        <f t="shared" si="2"/>
        <v>1226591.6455364528</v>
      </c>
      <c r="E17" s="89">
        <f t="shared" si="3"/>
        <v>22437.652052496087</v>
      </c>
      <c r="F17" s="89">
        <f t="shared" si="4"/>
        <v>142105.12966580858</v>
      </c>
      <c r="G17" s="89">
        <f t="shared" si="0"/>
        <v>1204153.9934839567</v>
      </c>
      <c r="J17" s="50"/>
    </row>
    <row r="18" spans="2:10">
      <c r="B18" s="90">
        <f t="shared" si="1"/>
        <v>7.333333333333333</v>
      </c>
      <c r="C18" s="88">
        <v>43251</v>
      </c>
      <c r="D18" s="91">
        <f t="shared" si="2"/>
        <v>1204153.9934839567</v>
      </c>
      <c r="E18" s="89">
        <f t="shared" si="3"/>
        <v>22437.652052496087</v>
      </c>
      <c r="F18" s="89">
        <f t="shared" si="4"/>
        <v>164542.78171830467</v>
      </c>
      <c r="G18" s="89">
        <f t="shared" si="0"/>
        <v>1181716.3414314606</v>
      </c>
    </row>
    <row r="19" spans="2:10">
      <c r="B19" s="90">
        <f t="shared" si="1"/>
        <v>8.3333333333333321</v>
      </c>
      <c r="C19" s="88">
        <v>43281</v>
      </c>
      <c r="D19" s="91">
        <f t="shared" si="2"/>
        <v>1181716.3414314606</v>
      </c>
      <c r="E19" s="89">
        <f t="shared" si="3"/>
        <v>22437.652052496087</v>
      </c>
      <c r="F19" s="89">
        <f t="shared" si="4"/>
        <v>186980.43377080077</v>
      </c>
      <c r="G19" s="89">
        <f t="shared" si="0"/>
        <v>1159278.6893789645</v>
      </c>
    </row>
    <row r="20" spans="2:10">
      <c r="B20" s="90">
        <f t="shared" si="1"/>
        <v>9.3333333333333321</v>
      </c>
      <c r="C20" s="88">
        <v>43312</v>
      </c>
      <c r="D20" s="91">
        <f t="shared" si="2"/>
        <v>1159278.6893789645</v>
      </c>
      <c r="E20" s="89">
        <f t="shared" si="3"/>
        <v>22437.652052496087</v>
      </c>
      <c r="F20" s="89">
        <f t="shared" si="4"/>
        <v>209418.08582329686</v>
      </c>
      <c r="G20" s="89">
        <f t="shared" si="0"/>
        <v>1136841.0373264684</v>
      </c>
    </row>
    <row r="21" spans="2:10">
      <c r="B21" s="90">
        <f t="shared" si="1"/>
        <v>10.333333333333332</v>
      </c>
      <c r="C21" s="88">
        <v>43343</v>
      </c>
      <c r="D21" s="91">
        <f t="shared" si="2"/>
        <v>1136841.0373264684</v>
      </c>
      <c r="E21" s="89">
        <f t="shared" si="3"/>
        <v>22437.652052496087</v>
      </c>
      <c r="F21" s="89">
        <f t="shared" si="4"/>
        <v>231855.73787579295</v>
      </c>
      <c r="G21" s="89">
        <f t="shared" si="0"/>
        <v>1114403.3852739723</v>
      </c>
    </row>
    <row r="22" spans="2:10">
      <c r="B22" s="90">
        <f t="shared" si="1"/>
        <v>11.333333333333332</v>
      </c>
      <c r="C22" s="88">
        <v>43373</v>
      </c>
      <c r="D22" s="91">
        <f t="shared" si="2"/>
        <v>1114403.3852739723</v>
      </c>
      <c r="E22" s="89">
        <f t="shared" si="3"/>
        <v>22437.652052496087</v>
      </c>
      <c r="F22" s="89">
        <f t="shared" si="4"/>
        <v>254293.38992828905</v>
      </c>
      <c r="G22" s="89">
        <f t="shared" si="0"/>
        <v>1091965.7332214762</v>
      </c>
    </row>
    <row r="23" spans="2:10">
      <c r="B23" s="90">
        <f t="shared" si="1"/>
        <v>12.333333333333332</v>
      </c>
      <c r="C23" s="88">
        <v>43404</v>
      </c>
      <c r="D23" s="91">
        <f t="shared" si="2"/>
        <v>1091965.7332214762</v>
      </c>
      <c r="E23" s="89">
        <f t="shared" si="3"/>
        <v>22437.652052496087</v>
      </c>
      <c r="F23" s="89">
        <f t="shared" si="4"/>
        <v>276731.04198078514</v>
      </c>
      <c r="G23" s="89">
        <f t="shared" si="0"/>
        <v>1069528.0811689801</v>
      </c>
    </row>
    <row r="24" spans="2:10">
      <c r="B24" s="90">
        <f t="shared" si="1"/>
        <v>13.333333333333332</v>
      </c>
      <c r="C24" s="88">
        <v>43434</v>
      </c>
      <c r="D24" s="91">
        <f t="shared" si="2"/>
        <v>1069528.0811689801</v>
      </c>
      <c r="E24" s="89">
        <f t="shared" si="3"/>
        <v>22437.652052496087</v>
      </c>
      <c r="F24" s="89">
        <f t="shared" si="4"/>
        <v>299168.69403328124</v>
      </c>
      <c r="G24" s="89">
        <f t="shared" si="0"/>
        <v>1047090.429116484</v>
      </c>
    </row>
    <row r="25" spans="2:10">
      <c r="B25" s="90">
        <f t="shared" si="1"/>
        <v>14.333333333333332</v>
      </c>
      <c r="C25" s="88">
        <v>43465</v>
      </c>
      <c r="D25" s="91">
        <f t="shared" si="2"/>
        <v>1047090.429116484</v>
      </c>
      <c r="E25" s="89">
        <f t="shared" si="3"/>
        <v>22437.652052496087</v>
      </c>
      <c r="F25" s="89">
        <f t="shared" si="4"/>
        <v>321606.34608577733</v>
      </c>
      <c r="G25" s="89">
        <f t="shared" si="0"/>
        <v>1024652.7770639879</v>
      </c>
    </row>
    <row r="26" spans="2:10">
      <c r="B26" s="90">
        <f t="shared" si="1"/>
        <v>15.333333333333332</v>
      </c>
      <c r="C26" s="88">
        <v>43496</v>
      </c>
      <c r="D26" s="91">
        <f t="shared" si="2"/>
        <v>1024652.7770639879</v>
      </c>
      <c r="E26" s="89">
        <f t="shared" si="3"/>
        <v>22437.652052496087</v>
      </c>
      <c r="F26" s="89">
        <f t="shared" si="4"/>
        <v>344043.99813827343</v>
      </c>
      <c r="G26" s="89">
        <f t="shared" si="0"/>
        <v>1002215.1250114918</v>
      </c>
    </row>
    <row r="27" spans="2:10">
      <c r="B27" s="90">
        <f t="shared" si="1"/>
        <v>16.333333333333332</v>
      </c>
      <c r="C27" s="88">
        <v>43524</v>
      </c>
      <c r="D27" s="91">
        <f t="shared" si="2"/>
        <v>1002215.1250114918</v>
      </c>
      <c r="E27" s="89">
        <f t="shared" si="3"/>
        <v>22437.652052496087</v>
      </c>
      <c r="F27" s="89">
        <f t="shared" si="4"/>
        <v>366481.65019076952</v>
      </c>
      <c r="G27" s="89">
        <f t="shared" si="0"/>
        <v>979777.47295899573</v>
      </c>
    </row>
    <row r="28" spans="2:10">
      <c r="B28" s="90">
        <f t="shared" si="1"/>
        <v>17.333333333333332</v>
      </c>
      <c r="C28" s="88">
        <v>43555</v>
      </c>
      <c r="D28" s="91">
        <f t="shared" si="2"/>
        <v>979777.47295899573</v>
      </c>
      <c r="E28" s="89">
        <f t="shared" si="3"/>
        <v>22437.652052496087</v>
      </c>
      <c r="F28" s="89">
        <f t="shared" si="4"/>
        <v>388919.30224326561</v>
      </c>
      <c r="G28" s="89">
        <f t="shared" si="0"/>
        <v>957339.82090649963</v>
      </c>
    </row>
    <row r="29" spans="2:10">
      <c r="B29" s="90">
        <f t="shared" si="1"/>
        <v>18.333333333333332</v>
      </c>
      <c r="C29" s="88">
        <v>43585</v>
      </c>
      <c r="D29" s="91">
        <f t="shared" si="2"/>
        <v>957339.82090649963</v>
      </c>
      <c r="E29" s="89">
        <f t="shared" si="3"/>
        <v>22437.652052496087</v>
      </c>
      <c r="F29" s="89">
        <f t="shared" si="4"/>
        <v>411356.95429576171</v>
      </c>
      <c r="G29" s="89">
        <f t="shared" si="0"/>
        <v>934902.16885400354</v>
      </c>
    </row>
    <row r="30" spans="2:10">
      <c r="B30" s="90">
        <f t="shared" si="1"/>
        <v>19.333333333333332</v>
      </c>
      <c r="C30" s="88">
        <v>43616</v>
      </c>
      <c r="D30" s="91">
        <f t="shared" si="2"/>
        <v>934902.16885400354</v>
      </c>
      <c r="E30" s="89">
        <f t="shared" si="3"/>
        <v>22437.652052496087</v>
      </c>
      <c r="F30" s="89">
        <f t="shared" si="4"/>
        <v>433794.6063482578</v>
      </c>
      <c r="G30" s="89">
        <f t="shared" si="0"/>
        <v>912464.51680150745</v>
      </c>
    </row>
    <row r="31" spans="2:10">
      <c r="B31" s="90">
        <f t="shared" si="1"/>
        <v>20.333333333333332</v>
      </c>
      <c r="C31" s="88">
        <v>43646</v>
      </c>
      <c r="D31" s="91">
        <f t="shared" si="2"/>
        <v>912464.51680150745</v>
      </c>
      <c r="E31" s="89">
        <f t="shared" si="3"/>
        <v>22437.652052496087</v>
      </c>
      <c r="F31" s="89">
        <f t="shared" si="4"/>
        <v>456232.2584007539</v>
      </c>
      <c r="G31" s="89">
        <f t="shared" si="0"/>
        <v>890026.86474901135</v>
      </c>
    </row>
    <row r="32" spans="2:10">
      <c r="B32" s="90">
        <f t="shared" si="1"/>
        <v>21.333333333333332</v>
      </c>
      <c r="C32" s="88">
        <v>43677</v>
      </c>
      <c r="D32" s="91">
        <f t="shared" si="2"/>
        <v>890026.86474901135</v>
      </c>
      <c r="E32" s="89">
        <f t="shared" si="3"/>
        <v>22437.652052496087</v>
      </c>
      <c r="F32" s="89">
        <f t="shared" si="4"/>
        <v>478669.91045324999</v>
      </c>
      <c r="G32" s="89">
        <f t="shared" si="0"/>
        <v>867589.21269651526</v>
      </c>
      <c r="H32" s="64"/>
    </row>
    <row r="33" spans="2:8">
      <c r="B33" s="90">
        <f t="shared" si="1"/>
        <v>22.333333333333332</v>
      </c>
      <c r="C33" s="88">
        <v>43708</v>
      </c>
      <c r="D33" s="92">
        <f t="shared" si="2"/>
        <v>867589.21269651526</v>
      </c>
      <c r="E33" s="89">
        <f t="shared" si="3"/>
        <v>22437.652052496087</v>
      </c>
      <c r="F33" s="93">
        <f t="shared" si="4"/>
        <v>501107.56250574609</v>
      </c>
      <c r="G33" s="93">
        <f t="shared" si="0"/>
        <v>845151.56064401916</v>
      </c>
      <c r="H33" s="64"/>
    </row>
    <row r="34" spans="2:8">
      <c r="B34" s="90">
        <f t="shared" si="1"/>
        <v>23.333333333333332</v>
      </c>
      <c r="C34" s="88">
        <v>43738</v>
      </c>
      <c r="D34" s="91">
        <f t="shared" si="2"/>
        <v>845151.56064401916</v>
      </c>
      <c r="E34" s="89">
        <f t="shared" si="3"/>
        <v>22437.652052496087</v>
      </c>
      <c r="F34" s="89">
        <f t="shared" si="4"/>
        <v>523545.21455824218</v>
      </c>
      <c r="G34" s="89">
        <f t="shared" si="0"/>
        <v>822713.90859152307</v>
      </c>
      <c r="H34" s="64"/>
    </row>
    <row r="35" spans="2:8">
      <c r="B35" s="90">
        <f t="shared" si="1"/>
        <v>24.333333333333332</v>
      </c>
      <c r="C35" s="88">
        <v>43769</v>
      </c>
      <c r="D35" s="91">
        <f t="shared" si="2"/>
        <v>822713.90859152307</v>
      </c>
      <c r="E35" s="89">
        <f t="shared" si="3"/>
        <v>22437.652052496087</v>
      </c>
      <c r="F35" s="89">
        <f t="shared" si="4"/>
        <v>545982.86661073822</v>
      </c>
      <c r="G35" s="89">
        <f t="shared" si="0"/>
        <v>800276.25653902697</v>
      </c>
      <c r="H35" s="64"/>
    </row>
    <row r="36" spans="2:8">
      <c r="B36" s="90">
        <f t="shared" si="1"/>
        <v>25.333333333333332</v>
      </c>
      <c r="C36" s="88">
        <v>43799</v>
      </c>
      <c r="D36" s="91">
        <f t="shared" si="2"/>
        <v>800276.25653902697</v>
      </c>
      <c r="E36" s="89">
        <f t="shared" si="3"/>
        <v>22437.652052496087</v>
      </c>
      <c r="F36" s="89">
        <f t="shared" si="4"/>
        <v>568420.51866323431</v>
      </c>
      <c r="G36" s="89">
        <f t="shared" si="0"/>
        <v>777838.60448653088</v>
      </c>
      <c r="H36" s="64"/>
    </row>
    <row r="37" spans="2:8">
      <c r="B37" s="90">
        <f t="shared" si="1"/>
        <v>26.333333333333332</v>
      </c>
      <c r="C37" s="88">
        <v>43830</v>
      </c>
      <c r="D37" s="91">
        <f t="shared" si="2"/>
        <v>777838.60448653088</v>
      </c>
      <c r="E37" s="89">
        <f t="shared" si="3"/>
        <v>22437.652052496087</v>
      </c>
      <c r="F37" s="89">
        <f t="shared" si="4"/>
        <v>590858.1707157304</v>
      </c>
      <c r="G37" s="89">
        <f t="shared" si="0"/>
        <v>755400.95243403479</v>
      </c>
      <c r="H37" s="64"/>
    </row>
    <row r="38" spans="2:8">
      <c r="B38" s="90">
        <f t="shared" si="1"/>
        <v>27.333333333333332</v>
      </c>
      <c r="C38" s="88">
        <v>43861</v>
      </c>
      <c r="D38" s="91">
        <f t="shared" si="2"/>
        <v>755400.95243403479</v>
      </c>
      <c r="E38" s="89">
        <f t="shared" si="3"/>
        <v>22437.652052496087</v>
      </c>
      <c r="F38" s="89">
        <f t="shared" si="4"/>
        <v>613295.8227682265</v>
      </c>
      <c r="G38" s="89">
        <f t="shared" si="0"/>
        <v>732963.30038153869</v>
      </c>
      <c r="H38" s="64"/>
    </row>
    <row r="39" spans="2:8">
      <c r="B39" s="90">
        <f t="shared" si="1"/>
        <v>28.333333333333332</v>
      </c>
      <c r="C39" s="88">
        <v>43890</v>
      </c>
      <c r="D39" s="91">
        <f t="shared" si="2"/>
        <v>732963.30038153869</v>
      </c>
      <c r="E39" s="89">
        <f t="shared" si="3"/>
        <v>22437.652052496087</v>
      </c>
      <c r="F39" s="89">
        <f t="shared" si="4"/>
        <v>635733.47482072259</v>
      </c>
      <c r="G39" s="89">
        <f t="shared" si="0"/>
        <v>710525.6483290426</v>
      </c>
      <c r="H39" s="64"/>
    </row>
    <row r="40" spans="2:8">
      <c r="B40" s="90">
        <f t="shared" si="1"/>
        <v>29.333333333333332</v>
      </c>
      <c r="C40" s="88">
        <v>43921</v>
      </c>
      <c r="D40" s="91">
        <f t="shared" si="2"/>
        <v>710525.6483290426</v>
      </c>
      <c r="E40" s="89">
        <f t="shared" si="3"/>
        <v>22437.652052496087</v>
      </c>
      <c r="F40" s="89">
        <f t="shared" si="4"/>
        <v>658171.12687321869</v>
      </c>
      <c r="G40" s="95">
        <f t="shared" si="0"/>
        <v>688087.9962765465</v>
      </c>
      <c r="H40" s="64"/>
    </row>
    <row r="41" spans="2:8">
      <c r="B41" s="90">
        <f t="shared" si="1"/>
        <v>30.333333333333332</v>
      </c>
      <c r="C41" s="88">
        <v>43951</v>
      </c>
      <c r="D41" s="91">
        <f t="shared" si="2"/>
        <v>688087.9962765465</v>
      </c>
      <c r="E41" s="95">
        <f t="shared" si="3"/>
        <v>22437.652052496087</v>
      </c>
      <c r="F41" s="89">
        <f t="shared" si="4"/>
        <v>680608.77892571478</v>
      </c>
      <c r="G41" s="89">
        <f t="shared" si="0"/>
        <v>665650.34422405041</v>
      </c>
      <c r="H41" s="67"/>
    </row>
    <row r="42" spans="2:8">
      <c r="B42" s="90">
        <f t="shared" si="1"/>
        <v>31.333333333333332</v>
      </c>
      <c r="C42" s="88">
        <v>43982</v>
      </c>
      <c r="D42" s="91">
        <f t="shared" si="2"/>
        <v>665650.34422405041</v>
      </c>
      <c r="E42" s="95">
        <f t="shared" si="3"/>
        <v>22437.652052496087</v>
      </c>
      <c r="F42" s="89">
        <f t="shared" si="4"/>
        <v>703046.43097821088</v>
      </c>
      <c r="G42" s="89">
        <f t="shared" si="0"/>
        <v>643212.69217155431</v>
      </c>
    </row>
    <row r="43" spans="2:8">
      <c r="B43" s="90">
        <f t="shared" si="1"/>
        <v>32.333333333333329</v>
      </c>
      <c r="C43" s="88">
        <v>44012</v>
      </c>
      <c r="D43" s="91">
        <f t="shared" si="2"/>
        <v>643212.69217155431</v>
      </c>
      <c r="E43" s="95">
        <f t="shared" si="3"/>
        <v>22437.652052496087</v>
      </c>
      <c r="F43" s="89">
        <f t="shared" si="4"/>
        <v>725484.08303070697</v>
      </c>
      <c r="G43" s="89">
        <f t="shared" si="0"/>
        <v>620775.04011905822</v>
      </c>
    </row>
    <row r="44" spans="2:8">
      <c r="B44" s="90">
        <f t="shared" si="1"/>
        <v>33.333333333333329</v>
      </c>
      <c r="C44" s="88">
        <v>44043</v>
      </c>
      <c r="D44" s="91">
        <f t="shared" si="2"/>
        <v>620775.04011905822</v>
      </c>
      <c r="E44" s="95">
        <f t="shared" si="3"/>
        <v>22437.652052496087</v>
      </c>
      <c r="F44" s="89">
        <f t="shared" si="4"/>
        <v>747921.73508320306</v>
      </c>
      <c r="G44" s="89">
        <f t="shared" si="0"/>
        <v>598337.38806656213</v>
      </c>
    </row>
    <row r="45" spans="2:8">
      <c r="B45" s="90">
        <f t="shared" si="1"/>
        <v>34.333333333333329</v>
      </c>
      <c r="C45" s="88">
        <v>44074</v>
      </c>
      <c r="D45" s="91">
        <f t="shared" si="2"/>
        <v>598337.38806656213</v>
      </c>
      <c r="E45" s="95">
        <f t="shared" si="3"/>
        <v>22437.652052496087</v>
      </c>
      <c r="F45" s="89">
        <f t="shared" si="4"/>
        <v>770359.38713569916</v>
      </c>
      <c r="G45" s="89">
        <f t="shared" si="0"/>
        <v>575899.73601406603</v>
      </c>
    </row>
    <row r="46" spans="2:8">
      <c r="B46" s="90">
        <f t="shared" si="1"/>
        <v>35.333333333333329</v>
      </c>
      <c r="C46" s="88">
        <v>44104</v>
      </c>
      <c r="D46" s="91">
        <f t="shared" si="2"/>
        <v>575899.73601406603</v>
      </c>
      <c r="E46" s="95">
        <f t="shared" si="3"/>
        <v>22437.652052496087</v>
      </c>
      <c r="F46" s="89">
        <f t="shared" si="4"/>
        <v>792797.03918819525</v>
      </c>
      <c r="G46" s="89">
        <f t="shared" si="0"/>
        <v>553462.08396156994</v>
      </c>
    </row>
    <row r="47" spans="2:8">
      <c r="B47" s="90">
        <f t="shared" si="1"/>
        <v>36.333333333333329</v>
      </c>
      <c r="C47" s="88">
        <v>44135</v>
      </c>
      <c r="D47" s="91">
        <f t="shared" si="2"/>
        <v>553462.08396156994</v>
      </c>
      <c r="E47" s="95">
        <f t="shared" si="3"/>
        <v>22437.652052496087</v>
      </c>
      <c r="F47" s="89">
        <f t="shared" si="4"/>
        <v>815234.69124069135</v>
      </c>
      <c r="G47" s="89">
        <f t="shared" si="0"/>
        <v>531024.43190907384</v>
      </c>
    </row>
    <row r="48" spans="2:8">
      <c r="B48" s="90">
        <f t="shared" si="1"/>
        <v>37.333333333333329</v>
      </c>
      <c r="C48" s="88">
        <v>44165</v>
      </c>
      <c r="D48" s="91">
        <f t="shared" si="2"/>
        <v>531024.43190907384</v>
      </c>
      <c r="E48" s="95">
        <f t="shared" si="3"/>
        <v>22437.652052496087</v>
      </c>
      <c r="F48" s="89">
        <f t="shared" si="4"/>
        <v>837672.34329318744</v>
      </c>
      <c r="G48" s="89">
        <f t="shared" si="0"/>
        <v>508586.77985657775</v>
      </c>
    </row>
    <row r="49" spans="2:7">
      <c r="B49" s="90">
        <f t="shared" si="1"/>
        <v>38.333333333333329</v>
      </c>
      <c r="C49" s="88">
        <v>44196</v>
      </c>
      <c r="D49" s="91">
        <f t="shared" si="2"/>
        <v>508586.77985657775</v>
      </c>
      <c r="E49" s="95">
        <f t="shared" si="3"/>
        <v>22437.652052496087</v>
      </c>
      <c r="F49" s="89">
        <f t="shared" si="4"/>
        <v>860109.99534568354</v>
      </c>
      <c r="G49" s="89">
        <f t="shared" si="0"/>
        <v>486149.12780408165</v>
      </c>
    </row>
    <row r="50" spans="2:7">
      <c r="B50" s="90">
        <f t="shared" si="1"/>
        <v>39.333333333333329</v>
      </c>
      <c r="C50" s="88">
        <v>44227</v>
      </c>
      <c r="D50" s="91">
        <f t="shared" si="2"/>
        <v>486149.12780408165</v>
      </c>
      <c r="E50" s="95">
        <f t="shared" si="3"/>
        <v>22437.652052496087</v>
      </c>
      <c r="F50" s="89">
        <f t="shared" si="4"/>
        <v>882547.64739817963</v>
      </c>
      <c r="G50" s="89">
        <f t="shared" si="0"/>
        <v>463711.47575158556</v>
      </c>
    </row>
    <row r="51" spans="2:7">
      <c r="B51" s="90">
        <f t="shared" si="1"/>
        <v>40.333333333333329</v>
      </c>
      <c r="C51" s="88">
        <v>44255</v>
      </c>
      <c r="D51" s="91">
        <f t="shared" si="2"/>
        <v>463711.47575158556</v>
      </c>
      <c r="E51" s="95">
        <f t="shared" si="3"/>
        <v>22437.652052496087</v>
      </c>
      <c r="F51" s="89">
        <f t="shared" si="4"/>
        <v>904985.29945067572</v>
      </c>
      <c r="G51" s="89">
        <f t="shared" si="0"/>
        <v>441273.82369908947</v>
      </c>
    </row>
    <row r="52" spans="2:7">
      <c r="B52" s="90">
        <f t="shared" si="1"/>
        <v>41.333333333333329</v>
      </c>
      <c r="C52" s="88">
        <v>44286</v>
      </c>
      <c r="D52" s="91">
        <f t="shared" si="2"/>
        <v>441273.82369908947</v>
      </c>
      <c r="E52" s="95">
        <f t="shared" si="3"/>
        <v>22437.652052496087</v>
      </c>
      <c r="F52" s="95">
        <f t="shared" si="4"/>
        <v>927422.95150317182</v>
      </c>
      <c r="G52" s="95">
        <f t="shared" si="0"/>
        <v>418836.17164659337</v>
      </c>
    </row>
    <row r="53" spans="2:7">
      <c r="B53" s="90">
        <f t="shared" si="1"/>
        <v>42.333333333333329</v>
      </c>
      <c r="C53" s="88">
        <v>44316</v>
      </c>
      <c r="D53" s="91">
        <f t="shared" si="2"/>
        <v>418836.17164659337</v>
      </c>
      <c r="E53" s="89">
        <f t="shared" si="3"/>
        <v>22437.652052496087</v>
      </c>
      <c r="F53" s="89">
        <f t="shared" si="4"/>
        <v>949860.60355566791</v>
      </c>
      <c r="G53" s="89">
        <f t="shared" si="0"/>
        <v>396398.51959409728</v>
      </c>
    </row>
    <row r="54" spans="2:7">
      <c r="B54" s="90">
        <f t="shared" si="1"/>
        <v>43.333333333333329</v>
      </c>
      <c r="C54" s="88">
        <v>44347</v>
      </c>
      <c r="D54" s="91">
        <f t="shared" si="2"/>
        <v>396398.51959409728</v>
      </c>
      <c r="E54" s="89">
        <f t="shared" si="3"/>
        <v>22437.652052496087</v>
      </c>
      <c r="F54" s="89">
        <f t="shared" si="4"/>
        <v>972298.25560816401</v>
      </c>
      <c r="G54" s="89">
        <f t="shared" si="0"/>
        <v>373960.86754160118</v>
      </c>
    </row>
    <row r="55" spans="2:7">
      <c r="B55" s="90">
        <f t="shared" si="1"/>
        <v>44.333333333333329</v>
      </c>
      <c r="C55" s="88">
        <v>44377</v>
      </c>
      <c r="D55" s="91">
        <f t="shared" si="2"/>
        <v>373960.86754160118</v>
      </c>
      <c r="E55" s="89">
        <f t="shared" si="3"/>
        <v>22437.652052496087</v>
      </c>
      <c r="F55" s="89">
        <f t="shared" si="4"/>
        <v>994735.9076606601</v>
      </c>
      <c r="G55" s="89">
        <f t="shared" si="0"/>
        <v>351523.21548910509</v>
      </c>
    </row>
    <row r="56" spans="2:7">
      <c r="B56" s="90">
        <f t="shared" si="1"/>
        <v>45.333333333333329</v>
      </c>
      <c r="C56" s="88">
        <v>44408</v>
      </c>
      <c r="D56" s="91">
        <f t="shared" si="2"/>
        <v>351523.21548910509</v>
      </c>
      <c r="E56" s="89">
        <f t="shared" si="3"/>
        <v>22437.652052496087</v>
      </c>
      <c r="F56" s="89">
        <f t="shared" si="4"/>
        <v>1017173.5597131562</v>
      </c>
      <c r="G56" s="89">
        <f t="shared" si="0"/>
        <v>329085.56343660899</v>
      </c>
    </row>
    <row r="57" spans="2:7">
      <c r="B57" s="90">
        <f t="shared" si="1"/>
        <v>46.333333333333329</v>
      </c>
      <c r="C57" s="88">
        <v>44439</v>
      </c>
      <c r="D57" s="91">
        <f t="shared" si="2"/>
        <v>329085.56343660899</v>
      </c>
      <c r="E57" s="89">
        <f t="shared" si="3"/>
        <v>22437.652052496087</v>
      </c>
      <c r="F57" s="89">
        <f t="shared" si="4"/>
        <v>1039611.2117656523</v>
      </c>
      <c r="G57" s="89">
        <f t="shared" si="0"/>
        <v>306647.9113841129</v>
      </c>
    </row>
    <row r="58" spans="2:7">
      <c r="B58" s="90">
        <f t="shared" si="1"/>
        <v>47.333333333333329</v>
      </c>
      <c r="C58" s="88">
        <v>44469</v>
      </c>
      <c r="D58" s="91">
        <f t="shared" si="2"/>
        <v>306647.9113841129</v>
      </c>
      <c r="E58" s="89">
        <f t="shared" si="3"/>
        <v>22437.652052496087</v>
      </c>
      <c r="F58" s="89">
        <f t="shared" si="4"/>
        <v>1062048.8638181484</v>
      </c>
      <c r="G58" s="89">
        <f t="shared" si="0"/>
        <v>284210.25933161681</v>
      </c>
    </row>
    <row r="59" spans="2:7">
      <c r="B59" s="90">
        <f t="shared" si="1"/>
        <v>48.333333333333329</v>
      </c>
      <c r="C59" s="88">
        <v>44500</v>
      </c>
      <c r="D59" s="91">
        <f t="shared" si="2"/>
        <v>284210.25933161681</v>
      </c>
      <c r="E59" s="89">
        <f t="shared" si="3"/>
        <v>22437.652052496087</v>
      </c>
      <c r="F59" s="89">
        <f t="shared" si="4"/>
        <v>1084486.5158706445</v>
      </c>
      <c r="G59" s="89">
        <f t="shared" si="0"/>
        <v>261772.60727912071</v>
      </c>
    </row>
    <row r="60" spans="2:7">
      <c r="B60" s="90">
        <f t="shared" si="1"/>
        <v>49.333333333333329</v>
      </c>
      <c r="C60" s="88">
        <v>44530</v>
      </c>
      <c r="D60" s="91">
        <f t="shared" si="2"/>
        <v>261772.60727912071</v>
      </c>
      <c r="E60" s="89">
        <f t="shared" si="3"/>
        <v>22437.652052496087</v>
      </c>
      <c r="F60" s="89">
        <f t="shared" si="4"/>
        <v>1106924.1679231406</v>
      </c>
      <c r="G60" s="89">
        <f t="shared" si="0"/>
        <v>239334.95522662462</v>
      </c>
    </row>
    <row r="61" spans="2:7">
      <c r="B61" s="90">
        <f t="shared" si="1"/>
        <v>50.333333333333329</v>
      </c>
      <c r="C61" s="88">
        <v>44561</v>
      </c>
      <c r="D61" s="91">
        <f t="shared" si="2"/>
        <v>239334.95522662462</v>
      </c>
      <c r="E61" s="89">
        <f t="shared" si="3"/>
        <v>22437.652052496087</v>
      </c>
      <c r="F61" s="89">
        <f t="shared" si="4"/>
        <v>1129361.8199756367</v>
      </c>
      <c r="G61" s="89">
        <f t="shared" si="0"/>
        <v>216897.30317412852</v>
      </c>
    </row>
    <row r="62" spans="2:7">
      <c r="B62" s="90">
        <f t="shared" si="1"/>
        <v>51.333333333333329</v>
      </c>
      <c r="C62" s="88">
        <v>44592</v>
      </c>
      <c r="D62" s="91">
        <f t="shared" si="2"/>
        <v>216897.30317412852</v>
      </c>
      <c r="E62" s="89">
        <f t="shared" si="3"/>
        <v>22437.652052496087</v>
      </c>
      <c r="F62" s="89">
        <f t="shared" si="4"/>
        <v>1151799.4720281328</v>
      </c>
      <c r="G62" s="89">
        <f t="shared" si="0"/>
        <v>194459.65112163243</v>
      </c>
    </row>
    <row r="63" spans="2:7">
      <c r="B63" s="90">
        <f t="shared" si="1"/>
        <v>52.333333333333329</v>
      </c>
      <c r="C63" s="88">
        <v>44620</v>
      </c>
      <c r="D63" s="91">
        <f t="shared" si="2"/>
        <v>194459.65112163243</v>
      </c>
      <c r="E63" s="89">
        <f t="shared" si="3"/>
        <v>22437.652052496087</v>
      </c>
      <c r="F63" s="89">
        <f t="shared" si="4"/>
        <v>1174237.1240806289</v>
      </c>
      <c r="G63" s="89">
        <f t="shared" si="0"/>
        <v>172021.99906913633</v>
      </c>
    </row>
    <row r="64" spans="2:7">
      <c r="B64" s="90">
        <f t="shared" si="1"/>
        <v>53.333333333333329</v>
      </c>
      <c r="C64" s="88">
        <v>44651</v>
      </c>
      <c r="D64" s="91">
        <f t="shared" si="2"/>
        <v>172021.99906913633</v>
      </c>
      <c r="E64" s="89">
        <f t="shared" si="3"/>
        <v>22437.652052496087</v>
      </c>
      <c r="F64" s="89">
        <f t="shared" si="4"/>
        <v>1196674.7761331249</v>
      </c>
      <c r="G64" s="89">
        <f t="shared" si="0"/>
        <v>149584.34701664024</v>
      </c>
    </row>
    <row r="65" spans="2:7">
      <c r="B65" s="90">
        <f t="shared" si="1"/>
        <v>54.333333333333329</v>
      </c>
      <c r="C65" s="88">
        <v>44681</v>
      </c>
      <c r="D65" s="91">
        <f t="shared" si="2"/>
        <v>149584.34701664024</v>
      </c>
      <c r="E65" s="89">
        <f t="shared" si="3"/>
        <v>22437.652052496087</v>
      </c>
      <c r="F65" s="89">
        <f t="shared" si="4"/>
        <v>1219112.428185621</v>
      </c>
      <c r="G65" s="89">
        <f t="shared" si="0"/>
        <v>127146.69496414415</v>
      </c>
    </row>
    <row r="66" spans="2:7">
      <c r="B66" s="90">
        <f t="shared" si="1"/>
        <v>55.333333333333329</v>
      </c>
      <c r="C66" s="88">
        <v>44712</v>
      </c>
      <c r="D66" s="91">
        <f t="shared" si="2"/>
        <v>127146.69496414415</v>
      </c>
      <c r="E66" s="89">
        <f t="shared" si="3"/>
        <v>22437.652052496087</v>
      </c>
      <c r="F66" s="89">
        <f t="shared" si="4"/>
        <v>1241550.0802381171</v>
      </c>
      <c r="G66" s="89">
        <f t="shared" si="0"/>
        <v>104709.04291164805</v>
      </c>
    </row>
    <row r="67" spans="2:7">
      <c r="B67" s="90">
        <f t="shared" si="1"/>
        <v>56.333333333333329</v>
      </c>
      <c r="C67" s="88">
        <v>44742</v>
      </c>
      <c r="D67" s="91">
        <f t="shared" si="2"/>
        <v>104709.04291164805</v>
      </c>
      <c r="E67" s="89">
        <f t="shared" si="3"/>
        <v>22437.652052496087</v>
      </c>
      <c r="F67" s="89">
        <f t="shared" si="4"/>
        <v>1263987.7322906132</v>
      </c>
      <c r="G67" s="89">
        <f t="shared" si="0"/>
        <v>82271.390859151958</v>
      </c>
    </row>
    <row r="68" spans="2:7">
      <c r="B68" s="90">
        <f t="shared" si="1"/>
        <v>57.333333333333329</v>
      </c>
      <c r="C68" s="88">
        <v>44773</v>
      </c>
      <c r="D68" s="91">
        <f t="shared" si="2"/>
        <v>82271.390859151958</v>
      </c>
      <c r="E68" s="89">
        <f t="shared" si="3"/>
        <v>22437.652052496087</v>
      </c>
      <c r="F68" s="89">
        <f t="shared" si="4"/>
        <v>1286425.3843431093</v>
      </c>
      <c r="G68" s="89">
        <f t="shared" si="0"/>
        <v>59833.738806655871</v>
      </c>
    </row>
    <row r="69" spans="2:7">
      <c r="B69" s="90">
        <f t="shared" si="1"/>
        <v>58.333333333333329</v>
      </c>
      <c r="C69" s="88">
        <v>44804</v>
      </c>
      <c r="D69" s="91">
        <f t="shared" si="2"/>
        <v>59833.738806655871</v>
      </c>
      <c r="E69" s="89">
        <f t="shared" si="3"/>
        <v>22437.652052496087</v>
      </c>
      <c r="F69" s="89">
        <f t="shared" si="4"/>
        <v>1308863.0363956054</v>
      </c>
      <c r="G69" s="89">
        <f>D69-E69</f>
        <v>37396.086754159784</v>
      </c>
    </row>
    <row r="70" spans="2:7">
      <c r="B70" s="90">
        <f t="shared" si="1"/>
        <v>59.333333333333329</v>
      </c>
      <c r="C70" s="88">
        <v>44834</v>
      </c>
      <c r="D70" s="91">
        <f t="shared" si="2"/>
        <v>37396.086754159784</v>
      </c>
      <c r="E70" s="89">
        <f t="shared" si="3"/>
        <v>22437.652052496087</v>
      </c>
      <c r="F70" s="89">
        <f t="shared" si="4"/>
        <v>1331300.6884481015</v>
      </c>
      <c r="G70" s="82">
        <f>D70-E70</f>
        <v>14958.434701663697</v>
      </c>
    </row>
    <row r="71" spans="2:7">
      <c r="B71" s="90">
        <f>B70+(20/30)</f>
        <v>59.999999999999993</v>
      </c>
      <c r="C71" s="88">
        <v>44854</v>
      </c>
      <c r="D71" s="91">
        <f t="shared" si="2"/>
        <v>14958.434701663697</v>
      </c>
      <c r="E71" s="89">
        <f>($D$11/60)*(20/30)</f>
        <v>14958.434701664057</v>
      </c>
      <c r="F71" s="89">
        <f t="shared" si="4"/>
        <v>1346259.1231497657</v>
      </c>
      <c r="G71" s="94">
        <f>D71-E71</f>
        <v>-3.6015990190207958E-10</v>
      </c>
    </row>
    <row r="74" spans="2:7">
      <c r="B74" s="245" t="s">
        <v>200</v>
      </c>
      <c r="C74" s="245"/>
      <c r="D74" s="245"/>
      <c r="E74" s="97">
        <f>SUM(E41:E52)</f>
        <v>269251.82462995307</v>
      </c>
    </row>
    <row r="75" spans="2:7" ht="28.5" customHeight="1">
      <c r="B75" s="246" t="s">
        <v>201</v>
      </c>
      <c r="C75" s="246"/>
      <c r="D75" s="246"/>
      <c r="E75" s="97">
        <f>F52</f>
        <v>927422.95150317182</v>
      </c>
    </row>
    <row r="76" spans="2:7" ht="29.65" customHeight="1">
      <c r="B76" s="246" t="s">
        <v>202</v>
      </c>
      <c r="C76" s="246"/>
      <c r="D76" s="246"/>
      <c r="E76" s="97">
        <f>G40</f>
        <v>688087.9962765465</v>
      </c>
    </row>
    <row r="77" spans="2:7" ht="28.5" customHeight="1">
      <c r="B77" s="246" t="s">
        <v>203</v>
      </c>
      <c r="C77" s="246"/>
      <c r="D77" s="246"/>
      <c r="E77" s="96">
        <f>G52</f>
        <v>418836.17164659337</v>
      </c>
    </row>
  </sheetData>
  <mergeCells count="4">
    <mergeCell ref="B74:D74"/>
    <mergeCell ref="B75:D75"/>
    <mergeCell ref="B76:D76"/>
    <mergeCell ref="B77:D77"/>
  </mergeCells>
  <conditionalFormatting sqref="A1">
    <cfRule type="duplicateValues" dxfId="13" priority="2"/>
  </conditionalFormatting>
  <conditionalFormatting sqref="A2">
    <cfRule type="duplicateValues" dxfId="12" priority="1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14B4-D8D0-4F95-B100-90836996E42E}">
  <dimension ref="A1:L78"/>
  <sheetViews>
    <sheetView topLeftCell="A9" workbookViewId="0">
      <selection activeCell="G13" sqref="G13"/>
    </sheetView>
  </sheetViews>
  <sheetFormatPr defaultRowHeight="14.5"/>
  <cols>
    <col min="1" max="1" width="20" bestFit="1" customWidth="1"/>
    <col min="2" max="2" width="3.54296875" customWidth="1"/>
    <col min="3" max="3" width="14.26953125" customWidth="1"/>
    <col min="4" max="4" width="13" customWidth="1"/>
    <col min="5" max="5" width="14.7265625" style="51" bestFit="1" customWidth="1"/>
    <col min="6" max="6" width="12.7265625" style="51" bestFit="1" customWidth="1"/>
    <col min="7" max="7" width="15.7265625" style="51" bestFit="1" customWidth="1"/>
    <col min="8" max="9" width="16.26953125" style="51" customWidth="1"/>
    <col min="10" max="10" width="31.7265625" bestFit="1" customWidth="1"/>
    <col min="11" max="11" width="18.26953125" bestFit="1" customWidth="1"/>
    <col min="12" max="12" width="20.7265625" bestFit="1" customWidth="1"/>
  </cols>
  <sheetData>
    <row r="1" spans="1:12" s="33" customFormat="1" ht="13">
      <c r="A1" s="35" t="s">
        <v>17</v>
      </c>
      <c r="B1" s="69" t="s">
        <v>18</v>
      </c>
      <c r="C1" s="33" t="s">
        <v>168</v>
      </c>
      <c r="E1" s="34"/>
      <c r="F1" s="34"/>
      <c r="G1" s="34"/>
      <c r="H1" s="34"/>
      <c r="I1" s="34"/>
    </row>
    <row r="2" spans="1:12" s="33" customFormat="1">
      <c r="A2" s="35" t="s">
        <v>20</v>
      </c>
      <c r="B2" s="69" t="s">
        <v>21</v>
      </c>
      <c r="C2" s="33" t="s">
        <v>169</v>
      </c>
      <c r="E2" s="51"/>
      <c r="F2" s="34"/>
      <c r="G2" s="34"/>
      <c r="H2" s="34"/>
      <c r="I2" s="34"/>
    </row>
    <row r="3" spans="1:12" s="33" customFormat="1">
      <c r="A3" s="35" t="s">
        <v>22</v>
      </c>
      <c r="B3" s="69" t="s">
        <v>21</v>
      </c>
      <c r="C3" s="33" t="s">
        <v>170</v>
      </c>
      <c r="E3" s="34"/>
      <c r="F3" s="34"/>
      <c r="G3" s="34"/>
      <c r="H3" s="34"/>
      <c r="I3" s="34"/>
      <c r="K3"/>
      <c r="L3" s="50"/>
    </row>
    <row r="4" spans="1:12" s="33" customFormat="1" ht="13">
      <c r="A4" s="35" t="s">
        <v>24</v>
      </c>
      <c r="B4" s="69" t="s">
        <v>21</v>
      </c>
      <c r="C4" s="33" t="s">
        <v>171</v>
      </c>
      <c r="E4" s="34"/>
      <c r="F4" s="34"/>
      <c r="G4" s="34"/>
      <c r="H4" s="34"/>
      <c r="I4" s="34"/>
    </row>
    <row r="5" spans="1:12" s="33" customFormat="1" ht="13">
      <c r="A5" s="35" t="s">
        <v>26</v>
      </c>
      <c r="B5" s="69" t="s">
        <v>21</v>
      </c>
      <c r="C5" s="33" t="s">
        <v>208</v>
      </c>
      <c r="E5" s="34"/>
      <c r="F5" s="34"/>
      <c r="G5" s="34"/>
      <c r="H5" s="34"/>
      <c r="I5" s="34"/>
    </row>
    <row r="7" spans="1:12">
      <c r="A7" s="33" t="s">
        <v>57</v>
      </c>
      <c r="C7" s="61">
        <v>0.11</v>
      </c>
    </row>
    <row r="8" spans="1:12">
      <c r="A8" s="35" t="s">
        <v>181</v>
      </c>
      <c r="C8" s="62">
        <f>C7/12</f>
        <v>9.1666666666666667E-3</v>
      </c>
    </row>
    <row r="11" spans="1:12" ht="39">
      <c r="C11" s="37" t="s">
        <v>60</v>
      </c>
      <c r="D11" s="37" t="s">
        <v>61</v>
      </c>
      <c r="E11" s="70" t="s">
        <v>209</v>
      </c>
      <c r="F11" s="70" t="s">
        <v>185</v>
      </c>
      <c r="G11" s="70" t="s">
        <v>186</v>
      </c>
      <c r="H11" s="70" t="s">
        <v>187</v>
      </c>
      <c r="I11" s="70" t="s">
        <v>210</v>
      </c>
    </row>
    <row r="12" spans="1:12">
      <c r="C12" s="44">
        <v>1</v>
      </c>
      <c r="D12" s="39">
        <v>42999</v>
      </c>
      <c r="E12" s="49">
        <v>33944221.226227991</v>
      </c>
      <c r="F12" s="49">
        <f>E12*$C$8</f>
        <v>311155.36124042323</v>
      </c>
      <c r="G12" s="49">
        <v>0</v>
      </c>
      <c r="H12" s="49">
        <f>E12+F12-G12</f>
        <v>34255376.587468415</v>
      </c>
      <c r="I12" s="49">
        <f>G12-F12</f>
        <v>-311155.36124042323</v>
      </c>
    </row>
    <row r="13" spans="1:12">
      <c r="C13" s="44">
        <v>2</v>
      </c>
      <c r="D13" s="39">
        <v>43028</v>
      </c>
      <c r="E13" s="49">
        <f>H12</f>
        <v>34255376.587468415</v>
      </c>
      <c r="F13" s="49">
        <f>E13*$C$8</f>
        <v>314007.61871846049</v>
      </c>
      <c r="G13" s="49">
        <v>0</v>
      </c>
      <c r="H13" s="49">
        <f>E13+F13-G13</f>
        <v>34569384.206186876</v>
      </c>
      <c r="I13" s="49">
        <f t="shared" ref="I13:I74" si="0">G13-F13</f>
        <v>-314007.61871846049</v>
      </c>
    </row>
    <row r="14" spans="1:12">
      <c r="C14" s="44">
        <v>3</v>
      </c>
      <c r="D14" s="39">
        <v>43039</v>
      </c>
      <c r="E14" s="49">
        <f>H13</f>
        <v>34569384.206186876</v>
      </c>
      <c r="F14" s="49">
        <f>E14*$C$8</f>
        <v>316886.02189004637</v>
      </c>
      <c r="G14" s="49">
        <v>247500</v>
      </c>
      <c r="H14" s="49">
        <f>E14+F14-G14</f>
        <v>34638770.22807692</v>
      </c>
      <c r="I14" s="49">
        <f t="shared" si="0"/>
        <v>-69386.021890046366</v>
      </c>
    </row>
    <row r="15" spans="1:12">
      <c r="C15" s="44">
        <v>4</v>
      </c>
      <c r="D15" s="39">
        <v>43069</v>
      </c>
      <c r="E15" s="49">
        <f t="shared" ref="E15:E74" si="1">H14</f>
        <v>34638770.22807692</v>
      </c>
      <c r="F15" s="49">
        <f t="shared" ref="F15:F74" si="2">E15*$C$8</f>
        <v>317522.06042403844</v>
      </c>
      <c r="G15" s="49">
        <v>697500</v>
      </c>
      <c r="H15" s="49">
        <f t="shared" ref="H15:H74" si="3">E15+F15-G15</f>
        <v>34258792.288500957</v>
      </c>
      <c r="I15" s="49">
        <f t="shared" si="0"/>
        <v>379977.93957596156</v>
      </c>
    </row>
    <row r="16" spans="1:12">
      <c r="C16" s="44">
        <v>5</v>
      </c>
      <c r="D16" s="39">
        <v>43100</v>
      </c>
      <c r="E16" s="49">
        <f t="shared" si="1"/>
        <v>34258792.288500957</v>
      </c>
      <c r="F16" s="49">
        <f t="shared" si="2"/>
        <v>314038.92931125878</v>
      </c>
      <c r="G16" s="49">
        <v>697500</v>
      </c>
      <c r="H16" s="49">
        <f t="shared" si="3"/>
        <v>33875331.217812218</v>
      </c>
      <c r="I16" s="49">
        <f t="shared" si="0"/>
        <v>383461.07068874122</v>
      </c>
    </row>
    <row r="17" spans="3:11">
      <c r="C17" s="44">
        <v>6</v>
      </c>
      <c r="D17" s="39">
        <v>43131</v>
      </c>
      <c r="E17" s="49">
        <f t="shared" si="1"/>
        <v>33875331.217812218</v>
      </c>
      <c r="F17" s="49">
        <f t="shared" si="2"/>
        <v>310523.86949661199</v>
      </c>
      <c r="G17" s="49">
        <v>697500</v>
      </c>
      <c r="H17" s="49">
        <f t="shared" si="3"/>
        <v>33488355.087308832</v>
      </c>
      <c r="I17" s="49">
        <f t="shared" si="0"/>
        <v>386976.13050338801</v>
      </c>
    </row>
    <row r="18" spans="3:11">
      <c r="C18" s="44">
        <v>7</v>
      </c>
      <c r="D18" s="39">
        <v>43159</v>
      </c>
      <c r="E18" s="49">
        <f t="shared" si="1"/>
        <v>33488355.087308832</v>
      </c>
      <c r="F18" s="49">
        <f t="shared" si="2"/>
        <v>306976.58830033097</v>
      </c>
      <c r="G18" s="49">
        <v>697500</v>
      </c>
      <c r="H18" s="49">
        <f t="shared" si="3"/>
        <v>33097831.675609164</v>
      </c>
      <c r="I18" s="49">
        <f t="shared" si="0"/>
        <v>390523.41169966903</v>
      </c>
    </row>
    <row r="19" spans="3:11">
      <c r="C19" s="44">
        <v>8</v>
      </c>
      <c r="D19" s="39">
        <v>43190</v>
      </c>
      <c r="E19" s="49">
        <f t="shared" si="1"/>
        <v>33097831.675609164</v>
      </c>
      <c r="F19" s="49">
        <f t="shared" si="2"/>
        <v>303396.79035975068</v>
      </c>
      <c r="G19" s="49">
        <v>697500</v>
      </c>
      <c r="H19" s="49">
        <f t="shared" si="3"/>
        <v>32703728.465968914</v>
      </c>
      <c r="I19" s="49">
        <f t="shared" si="0"/>
        <v>394103.20964024932</v>
      </c>
    </row>
    <row r="20" spans="3:11">
      <c r="C20" s="44">
        <v>9</v>
      </c>
      <c r="D20" s="39">
        <v>43220</v>
      </c>
      <c r="E20" s="49">
        <f t="shared" si="1"/>
        <v>32703728.465968914</v>
      </c>
      <c r="F20" s="49">
        <f t="shared" si="2"/>
        <v>299784.17760471505</v>
      </c>
      <c r="G20" s="49">
        <v>697500</v>
      </c>
      <c r="H20" s="49">
        <f t="shared" si="3"/>
        <v>32306012.643573631</v>
      </c>
      <c r="I20" s="49">
        <f t="shared" si="0"/>
        <v>397715.82239528495</v>
      </c>
    </row>
    <row r="21" spans="3:11">
      <c r="C21" s="44">
        <v>10</v>
      </c>
      <c r="D21" s="39">
        <v>43251</v>
      </c>
      <c r="E21" s="49">
        <f t="shared" si="1"/>
        <v>32306012.643573631</v>
      </c>
      <c r="F21" s="49">
        <f t="shared" si="2"/>
        <v>296138.44923275826</v>
      </c>
      <c r="G21" s="49">
        <v>697500</v>
      </c>
      <c r="H21" s="49">
        <f t="shared" si="3"/>
        <v>31904651.092806388</v>
      </c>
      <c r="I21" s="49">
        <f t="shared" si="0"/>
        <v>401361.55076724174</v>
      </c>
    </row>
    <row r="22" spans="3:11">
      <c r="C22" s="44">
        <v>11</v>
      </c>
      <c r="D22" s="39">
        <v>43281</v>
      </c>
      <c r="E22" s="49">
        <f t="shared" si="1"/>
        <v>31904651.092806388</v>
      </c>
      <c r="F22" s="49">
        <f t="shared" si="2"/>
        <v>292459.30168405856</v>
      </c>
      <c r="G22" s="49">
        <v>697500</v>
      </c>
      <c r="H22" s="49">
        <f t="shared" si="3"/>
        <v>31499610.394490447</v>
      </c>
      <c r="I22" s="49">
        <f t="shared" si="0"/>
        <v>405040.69831594144</v>
      </c>
    </row>
    <row r="23" spans="3:11">
      <c r="C23" s="44">
        <v>12</v>
      </c>
      <c r="D23" s="39">
        <v>43312</v>
      </c>
      <c r="E23" s="49">
        <f t="shared" si="1"/>
        <v>31499610.394490447</v>
      </c>
      <c r="F23" s="49">
        <f t="shared" si="2"/>
        <v>288746.42861616245</v>
      </c>
      <c r="G23" s="49">
        <v>697500</v>
      </c>
      <c r="H23" s="49">
        <f t="shared" si="3"/>
        <v>31090856.823106609</v>
      </c>
      <c r="I23" s="49">
        <f t="shared" si="0"/>
        <v>408753.57138383755</v>
      </c>
      <c r="J23" s="51"/>
      <c r="K23" s="50"/>
    </row>
    <row r="24" spans="3:11">
      <c r="C24" s="44">
        <v>13</v>
      </c>
      <c r="D24" s="39">
        <v>43343</v>
      </c>
      <c r="E24" s="49">
        <f t="shared" si="1"/>
        <v>31090856.823106609</v>
      </c>
      <c r="F24" s="49">
        <f t="shared" si="2"/>
        <v>284999.52087847725</v>
      </c>
      <c r="G24" s="49">
        <v>697500</v>
      </c>
      <c r="H24" s="49">
        <f t="shared" si="3"/>
        <v>30678356.343985088</v>
      </c>
      <c r="I24" s="49">
        <f t="shared" si="0"/>
        <v>412500.47912152275</v>
      </c>
    </row>
    <row r="25" spans="3:11">
      <c r="C25" s="44">
        <v>14</v>
      </c>
      <c r="D25" s="39">
        <v>43373</v>
      </c>
      <c r="E25" s="49">
        <f t="shared" si="1"/>
        <v>30678356.343985088</v>
      </c>
      <c r="F25" s="49">
        <f t="shared" si="2"/>
        <v>281218.26648652996</v>
      </c>
      <c r="G25" s="49">
        <v>697500</v>
      </c>
      <c r="H25" s="49">
        <f t="shared" si="3"/>
        <v>30262074.610471617</v>
      </c>
      <c r="I25" s="49">
        <f t="shared" si="0"/>
        <v>416281.73351347004</v>
      </c>
      <c r="J25" s="50"/>
    </row>
    <row r="26" spans="3:11">
      <c r="C26" s="44">
        <v>15</v>
      </c>
      <c r="D26" s="39">
        <v>43404</v>
      </c>
      <c r="E26" s="49">
        <f t="shared" si="1"/>
        <v>30262074.610471617</v>
      </c>
      <c r="F26" s="49">
        <f t="shared" si="2"/>
        <v>277402.35059598985</v>
      </c>
      <c r="G26" s="49">
        <v>697500</v>
      </c>
      <c r="H26" s="49">
        <f t="shared" si="3"/>
        <v>29841976.961067606</v>
      </c>
      <c r="I26" s="49">
        <f t="shared" si="0"/>
        <v>420097.64940401015</v>
      </c>
    </row>
    <row r="27" spans="3:11">
      <c r="C27" s="44">
        <v>16</v>
      </c>
      <c r="D27" s="39">
        <v>43434</v>
      </c>
      <c r="E27" s="49">
        <f t="shared" si="1"/>
        <v>29841976.961067606</v>
      </c>
      <c r="F27" s="49">
        <f t="shared" si="2"/>
        <v>273551.45547645306</v>
      </c>
      <c r="G27" s="49">
        <v>697500</v>
      </c>
      <c r="H27" s="49">
        <f t="shared" si="3"/>
        <v>29418028.416544057</v>
      </c>
      <c r="I27" s="49">
        <f t="shared" si="0"/>
        <v>423948.54452354694</v>
      </c>
    </row>
    <row r="28" spans="3:11">
      <c r="C28" s="44">
        <v>17</v>
      </c>
      <c r="D28" s="39">
        <v>43465</v>
      </c>
      <c r="E28" s="49">
        <f t="shared" si="1"/>
        <v>29418028.416544057</v>
      </c>
      <c r="F28" s="49">
        <f t="shared" si="2"/>
        <v>269665.26048498717</v>
      </c>
      <c r="G28" s="49">
        <v>697500</v>
      </c>
      <c r="H28" s="49">
        <f t="shared" si="3"/>
        <v>28990193.677029043</v>
      </c>
      <c r="I28" s="49">
        <f t="shared" si="0"/>
        <v>427834.73951501283</v>
      </c>
    </row>
    <row r="29" spans="3:11">
      <c r="C29" s="44">
        <v>18</v>
      </c>
      <c r="D29" s="39">
        <v>43496</v>
      </c>
      <c r="E29" s="49">
        <f t="shared" si="1"/>
        <v>28990193.677029043</v>
      </c>
      <c r="F29" s="49">
        <f t="shared" si="2"/>
        <v>265743.44203943288</v>
      </c>
      <c r="G29" s="49">
        <v>697500</v>
      </c>
      <c r="H29" s="49">
        <f t="shared" si="3"/>
        <v>28558437.119068477</v>
      </c>
      <c r="I29" s="49">
        <f t="shared" si="0"/>
        <v>431756.55796056712</v>
      </c>
      <c r="J29" s="50"/>
    </row>
    <row r="30" spans="3:11">
      <c r="C30" s="44">
        <v>19</v>
      </c>
      <c r="D30" s="39">
        <v>43524</v>
      </c>
      <c r="E30" s="49">
        <f t="shared" si="1"/>
        <v>28558437.119068477</v>
      </c>
      <c r="F30" s="49">
        <f t="shared" si="2"/>
        <v>261785.67359146103</v>
      </c>
      <c r="G30" s="49">
        <v>697500</v>
      </c>
      <c r="H30" s="49">
        <f t="shared" si="3"/>
        <v>28122722.792659938</v>
      </c>
      <c r="I30" s="49">
        <f t="shared" si="0"/>
        <v>435714.32640853897</v>
      </c>
    </row>
    <row r="31" spans="3:11">
      <c r="C31" s="44">
        <v>20</v>
      </c>
      <c r="D31" s="39">
        <v>43555</v>
      </c>
      <c r="E31" s="49">
        <f t="shared" si="1"/>
        <v>28122722.792659938</v>
      </c>
      <c r="F31" s="49">
        <f t="shared" si="2"/>
        <v>257791.62559938277</v>
      </c>
      <c r="G31" s="49">
        <v>697500</v>
      </c>
      <c r="H31" s="49">
        <f t="shared" si="3"/>
        <v>27683014.418259323</v>
      </c>
      <c r="I31" s="49">
        <f t="shared" si="0"/>
        <v>439708.37440061721</v>
      </c>
    </row>
    <row r="32" spans="3:11">
      <c r="C32" s="44">
        <v>21</v>
      </c>
      <c r="D32" s="39">
        <v>43585</v>
      </c>
      <c r="E32" s="49">
        <f t="shared" si="1"/>
        <v>27683014.418259323</v>
      </c>
      <c r="F32" s="49">
        <f t="shared" si="2"/>
        <v>253760.96550071044</v>
      </c>
      <c r="G32" s="49">
        <v>697500</v>
      </c>
      <c r="H32" s="49">
        <f t="shared" si="3"/>
        <v>27239275.383760031</v>
      </c>
      <c r="I32" s="49">
        <f t="shared" si="0"/>
        <v>443739.03449928958</v>
      </c>
    </row>
    <row r="33" spans="3:12">
      <c r="C33" s="44">
        <v>22</v>
      </c>
      <c r="D33" s="39">
        <v>43616</v>
      </c>
      <c r="E33" s="49">
        <f t="shared" si="1"/>
        <v>27239275.383760031</v>
      </c>
      <c r="F33" s="49">
        <f t="shared" si="2"/>
        <v>249693.35768446696</v>
      </c>
      <c r="G33" s="49">
        <v>697500</v>
      </c>
      <c r="H33" s="49">
        <f t="shared" si="3"/>
        <v>26791468.741444498</v>
      </c>
      <c r="I33" s="49">
        <f t="shared" si="0"/>
        <v>447806.64231553301</v>
      </c>
    </row>
    <row r="34" spans="3:12">
      <c r="C34" s="59">
        <v>23</v>
      </c>
      <c r="D34" s="60">
        <v>43646</v>
      </c>
      <c r="E34" s="72">
        <f t="shared" si="1"/>
        <v>26791468.741444498</v>
      </c>
      <c r="F34" s="72">
        <f t="shared" si="2"/>
        <v>245588.46346324123</v>
      </c>
      <c r="G34" s="72">
        <v>697500</v>
      </c>
      <c r="H34" s="72">
        <f t="shared" si="3"/>
        <v>26339557.204907738</v>
      </c>
      <c r="I34" s="72">
        <f t="shared" si="0"/>
        <v>451911.53653675877</v>
      </c>
      <c r="J34" t="s">
        <v>211</v>
      </c>
      <c r="K34" s="50">
        <f>H34*2</f>
        <v>52679114.409815475</v>
      </c>
      <c r="L34" t="s">
        <v>212</v>
      </c>
    </row>
    <row r="35" spans="3:12">
      <c r="C35" s="57">
        <v>24</v>
      </c>
      <c r="D35" s="39">
        <v>43677</v>
      </c>
      <c r="E35" s="58">
        <f t="shared" si="1"/>
        <v>26339557.204907738</v>
      </c>
      <c r="F35" s="58">
        <f t="shared" si="2"/>
        <v>241445.94104498759</v>
      </c>
      <c r="G35" s="58">
        <v>697500</v>
      </c>
      <c r="H35" s="58">
        <f t="shared" si="3"/>
        <v>25883503.145952724</v>
      </c>
      <c r="I35" s="58">
        <f t="shared" si="0"/>
        <v>456054.05895501241</v>
      </c>
      <c r="J35" s="50"/>
    </row>
    <row r="36" spans="3:12">
      <c r="C36" s="44">
        <v>25</v>
      </c>
      <c r="D36" s="39">
        <v>43708</v>
      </c>
      <c r="E36" s="49">
        <f t="shared" si="1"/>
        <v>25883503.145952724</v>
      </c>
      <c r="F36" s="49">
        <f t="shared" si="2"/>
        <v>237265.44550456663</v>
      </c>
      <c r="G36" s="49">
        <v>697500</v>
      </c>
      <c r="H36" s="49">
        <f t="shared" si="3"/>
        <v>25423268.591457289</v>
      </c>
      <c r="I36" s="49">
        <f t="shared" si="0"/>
        <v>460234.55449543335</v>
      </c>
    </row>
    <row r="37" spans="3:12">
      <c r="C37" s="44">
        <v>26</v>
      </c>
      <c r="D37" s="39">
        <v>43738</v>
      </c>
      <c r="E37" s="49">
        <f t="shared" si="1"/>
        <v>25423268.591457289</v>
      </c>
      <c r="F37" s="49">
        <f t="shared" si="2"/>
        <v>233046.62875502516</v>
      </c>
      <c r="G37" s="49">
        <v>697500</v>
      </c>
      <c r="H37" s="49">
        <f t="shared" si="3"/>
        <v>24958815.220212314</v>
      </c>
      <c r="I37" s="49">
        <f t="shared" si="0"/>
        <v>464453.37124497484</v>
      </c>
    </row>
    <row r="38" spans="3:12">
      <c r="C38" s="44">
        <v>27</v>
      </c>
      <c r="D38" s="39">
        <v>43769</v>
      </c>
      <c r="E38" s="49">
        <f t="shared" si="1"/>
        <v>24958815.220212314</v>
      </c>
      <c r="F38" s="49">
        <f t="shared" si="2"/>
        <v>228789.13951861288</v>
      </c>
      <c r="G38" s="49">
        <v>697500</v>
      </c>
      <c r="H38" s="49">
        <f t="shared" si="3"/>
        <v>24490104.359730925</v>
      </c>
      <c r="I38" s="49">
        <f t="shared" si="0"/>
        <v>468710.86048138712</v>
      </c>
    </row>
    <row r="39" spans="3:12">
      <c r="C39" s="44">
        <v>28</v>
      </c>
      <c r="D39" s="39">
        <v>43799</v>
      </c>
      <c r="E39" s="49">
        <f t="shared" si="1"/>
        <v>24490104.359730925</v>
      </c>
      <c r="F39" s="49">
        <f t="shared" si="2"/>
        <v>224492.62329753349</v>
      </c>
      <c r="G39" s="49">
        <v>781200</v>
      </c>
      <c r="H39" s="49">
        <f t="shared" si="3"/>
        <v>23933396.98302846</v>
      </c>
      <c r="I39" s="49">
        <f t="shared" si="0"/>
        <v>556707.37670246651</v>
      </c>
      <c r="J39" s="50">
        <f>SUM(F35:F43)</f>
        <v>2011508.8249795355</v>
      </c>
      <c r="K39" s="50">
        <f>J39*2</f>
        <v>4023017.6499590711</v>
      </c>
    </row>
    <row r="40" spans="3:12">
      <c r="C40" s="44">
        <v>29</v>
      </c>
      <c r="D40" s="39">
        <v>43830</v>
      </c>
      <c r="E40" s="49">
        <f t="shared" si="1"/>
        <v>23933396.98302846</v>
      </c>
      <c r="F40" s="49">
        <f t="shared" si="2"/>
        <v>219389.47234442754</v>
      </c>
      <c r="G40" s="49">
        <v>781200</v>
      </c>
      <c r="H40" s="49">
        <f t="shared" si="3"/>
        <v>23371586.455372889</v>
      </c>
      <c r="I40" s="49">
        <f t="shared" si="0"/>
        <v>561810.5276555724</v>
      </c>
      <c r="J40" s="50">
        <f>SUM(I35:I43)</f>
        <v>4684491.1750204647</v>
      </c>
      <c r="K40" s="50">
        <f>J40*2</f>
        <v>9368982.3500409294</v>
      </c>
    </row>
    <row r="41" spans="3:12">
      <c r="C41" s="44">
        <v>30</v>
      </c>
      <c r="D41" s="39">
        <v>43861</v>
      </c>
      <c r="E41" s="49">
        <f t="shared" si="1"/>
        <v>23371586.455372889</v>
      </c>
      <c r="F41" s="49">
        <f t="shared" si="2"/>
        <v>214239.54250758482</v>
      </c>
      <c r="G41" s="49">
        <v>781200</v>
      </c>
      <c r="H41" s="49">
        <f t="shared" si="3"/>
        <v>22804625.997880474</v>
      </c>
      <c r="I41" s="49">
        <f t="shared" si="0"/>
        <v>566960.45749241521</v>
      </c>
    </row>
    <row r="42" spans="3:12">
      <c r="C42" s="44">
        <v>31</v>
      </c>
      <c r="D42" s="39">
        <v>43890</v>
      </c>
      <c r="E42" s="49">
        <f t="shared" si="1"/>
        <v>22804625.997880474</v>
      </c>
      <c r="F42" s="49">
        <f t="shared" si="2"/>
        <v>209042.40498057101</v>
      </c>
      <c r="G42" s="49">
        <v>781200</v>
      </c>
      <c r="H42" s="49">
        <f t="shared" si="3"/>
        <v>22232468.402861044</v>
      </c>
      <c r="I42" s="49">
        <f t="shared" si="0"/>
        <v>572157.59501942899</v>
      </c>
      <c r="J42" s="50">
        <f>SUM(F35:F43)</f>
        <v>2011508.8249795355</v>
      </c>
      <c r="K42" s="50">
        <f>J42*2</f>
        <v>4023017.6499590711</v>
      </c>
    </row>
    <row r="43" spans="3:12">
      <c r="C43" s="59">
        <v>32</v>
      </c>
      <c r="D43" s="60">
        <v>43921</v>
      </c>
      <c r="E43" s="72">
        <f t="shared" si="1"/>
        <v>22232468.402861044</v>
      </c>
      <c r="F43" s="72">
        <f t="shared" si="2"/>
        <v>203797.62702622623</v>
      </c>
      <c r="G43" s="72">
        <v>781200</v>
      </c>
      <c r="H43" s="72">
        <f t="shared" si="3"/>
        <v>21655066.02988727</v>
      </c>
      <c r="I43" s="72">
        <f t="shared" si="0"/>
        <v>577402.37297377374</v>
      </c>
      <c r="J43" t="s">
        <v>213</v>
      </c>
      <c r="K43" s="63">
        <f>H43*2</f>
        <v>43310132.05977454</v>
      </c>
      <c r="L43" s="68" t="s">
        <v>214</v>
      </c>
    </row>
    <row r="44" spans="3:12">
      <c r="C44" s="44">
        <v>33</v>
      </c>
      <c r="D44" s="39">
        <v>43951</v>
      </c>
      <c r="E44" s="49">
        <f t="shared" si="1"/>
        <v>21655066.02988727</v>
      </c>
      <c r="F44" s="49">
        <f t="shared" si="2"/>
        <v>198504.77194063331</v>
      </c>
      <c r="G44" s="49">
        <v>781200</v>
      </c>
      <c r="H44" s="49">
        <f t="shared" si="3"/>
        <v>21072370.801827904</v>
      </c>
      <c r="I44" s="49">
        <f t="shared" si="0"/>
        <v>582695.22805936669</v>
      </c>
    </row>
    <row r="45" spans="3:12">
      <c r="C45" s="44">
        <v>34</v>
      </c>
      <c r="D45" s="39">
        <v>43982</v>
      </c>
      <c r="E45" s="49">
        <f t="shared" si="1"/>
        <v>21072370.801827904</v>
      </c>
      <c r="F45" s="49">
        <f t="shared" si="2"/>
        <v>193163.39901675578</v>
      </c>
      <c r="G45" s="49">
        <v>781200</v>
      </c>
      <c r="H45" s="49">
        <f t="shared" si="3"/>
        <v>20484334.20084466</v>
      </c>
      <c r="I45" s="49">
        <f t="shared" si="0"/>
        <v>588036.60098324425</v>
      </c>
      <c r="J45" t="s">
        <v>190</v>
      </c>
      <c r="K45" s="50">
        <f>H43-H55</f>
        <v>7355870.5797310229</v>
      </c>
      <c r="L45" s="50">
        <f>K45*2</f>
        <v>14711741.159462046</v>
      </c>
    </row>
    <row r="46" spans="3:12">
      <c r="C46" s="44">
        <v>35</v>
      </c>
      <c r="D46" s="39">
        <v>44012</v>
      </c>
      <c r="E46" s="49">
        <f t="shared" si="1"/>
        <v>20484334.20084466</v>
      </c>
      <c r="F46" s="49">
        <f t="shared" si="2"/>
        <v>187773.06350774271</v>
      </c>
      <c r="G46" s="49">
        <v>781200</v>
      </c>
      <c r="H46" s="49">
        <f t="shared" si="3"/>
        <v>19890907.264352404</v>
      </c>
      <c r="I46" s="49">
        <f t="shared" si="0"/>
        <v>593426.93649225729</v>
      </c>
      <c r="J46" t="s">
        <v>215</v>
      </c>
      <c r="K46" s="50">
        <f>H43-K45</f>
        <v>14299195.450156247</v>
      </c>
      <c r="L46" s="50">
        <f>K43-L45</f>
        <v>28598390.900312494</v>
      </c>
    </row>
    <row r="47" spans="3:12">
      <c r="C47" s="44">
        <v>36</v>
      </c>
      <c r="D47" s="39">
        <v>44043</v>
      </c>
      <c r="E47" s="49">
        <f t="shared" si="1"/>
        <v>19890907.264352404</v>
      </c>
      <c r="F47" s="49">
        <f t="shared" si="2"/>
        <v>182333.31658989703</v>
      </c>
      <c r="G47" s="49">
        <v>781200</v>
      </c>
      <c r="H47" s="49">
        <f t="shared" si="3"/>
        <v>19292040.580942299</v>
      </c>
      <c r="I47" s="49">
        <f t="shared" si="0"/>
        <v>598866.68341010297</v>
      </c>
    </row>
    <row r="48" spans="3:12">
      <c r="C48" s="44">
        <v>37</v>
      </c>
      <c r="D48" s="39">
        <v>44074</v>
      </c>
      <c r="E48" s="49">
        <f t="shared" si="1"/>
        <v>19292040.580942299</v>
      </c>
      <c r="F48" s="49">
        <f t="shared" si="2"/>
        <v>176843.70532530441</v>
      </c>
      <c r="G48" s="49">
        <v>781200</v>
      </c>
      <c r="H48" s="49">
        <f t="shared" si="3"/>
        <v>18687684.286267605</v>
      </c>
      <c r="I48" s="49">
        <f t="shared" si="0"/>
        <v>604356.29467469559</v>
      </c>
    </row>
    <row r="49" spans="3:12">
      <c r="C49" s="44">
        <v>38</v>
      </c>
      <c r="D49" s="39">
        <v>44104</v>
      </c>
      <c r="E49" s="49">
        <f t="shared" si="1"/>
        <v>18687684.286267605</v>
      </c>
      <c r="F49" s="49">
        <f t="shared" si="2"/>
        <v>171303.77262411971</v>
      </c>
      <c r="G49" s="49">
        <v>781200</v>
      </c>
      <c r="H49" s="49">
        <f t="shared" si="3"/>
        <v>18077788.058891725</v>
      </c>
      <c r="I49" s="49">
        <f t="shared" si="0"/>
        <v>609896.22737588035</v>
      </c>
      <c r="K49" s="50"/>
    </row>
    <row r="50" spans="3:12">
      <c r="C50" s="44">
        <v>39</v>
      </c>
      <c r="D50" s="39">
        <v>44135</v>
      </c>
      <c r="E50" s="49">
        <f t="shared" si="1"/>
        <v>18077788.058891725</v>
      </c>
      <c r="F50" s="49">
        <f t="shared" si="2"/>
        <v>165713.05720650748</v>
      </c>
      <c r="G50" s="49">
        <v>781200</v>
      </c>
      <c r="H50" s="49">
        <f t="shared" si="3"/>
        <v>17462301.116098233</v>
      </c>
      <c r="I50" s="49">
        <f t="shared" si="0"/>
        <v>615486.94279349246</v>
      </c>
      <c r="K50" s="50"/>
    </row>
    <row r="51" spans="3:12">
      <c r="C51" s="44">
        <v>40</v>
      </c>
      <c r="D51" s="39">
        <v>44165</v>
      </c>
      <c r="E51" s="49">
        <f t="shared" si="1"/>
        <v>17462301.116098233</v>
      </c>
      <c r="F51" s="49">
        <f t="shared" si="2"/>
        <v>160071.0935642338</v>
      </c>
      <c r="G51" s="49">
        <v>781200</v>
      </c>
      <c r="H51" s="49">
        <f t="shared" si="3"/>
        <v>16841172.209662467</v>
      </c>
      <c r="I51" s="49">
        <f t="shared" si="0"/>
        <v>621128.90643576626</v>
      </c>
      <c r="L51" s="50"/>
    </row>
    <row r="52" spans="3:12">
      <c r="C52" s="44">
        <v>41</v>
      </c>
      <c r="D52" s="39">
        <v>44196</v>
      </c>
      <c r="E52" s="49">
        <f t="shared" si="1"/>
        <v>16841172.209662467</v>
      </c>
      <c r="F52" s="49">
        <f t="shared" si="2"/>
        <v>154377.41192190596</v>
      </c>
      <c r="G52" s="49">
        <v>781200</v>
      </c>
      <c r="H52" s="49">
        <f t="shared" si="3"/>
        <v>16214349.621584374</v>
      </c>
      <c r="I52" s="49">
        <f t="shared" si="0"/>
        <v>626822.58807809406</v>
      </c>
      <c r="L52" s="50"/>
    </row>
    <row r="53" spans="3:12">
      <c r="C53" s="44">
        <v>42</v>
      </c>
      <c r="D53" s="39">
        <v>44227</v>
      </c>
      <c r="E53" s="49">
        <f t="shared" si="1"/>
        <v>16214349.621584374</v>
      </c>
      <c r="F53" s="49">
        <f t="shared" si="2"/>
        <v>148631.53819785677</v>
      </c>
      <c r="G53" s="49">
        <v>781200</v>
      </c>
      <c r="H53" s="49">
        <f t="shared" si="3"/>
        <v>15581781.159782231</v>
      </c>
      <c r="I53" s="49">
        <f t="shared" si="0"/>
        <v>632568.46180214325</v>
      </c>
      <c r="L53" s="50"/>
    </row>
    <row r="54" spans="3:12">
      <c r="C54" s="44">
        <v>43</v>
      </c>
      <c r="D54" s="39">
        <v>44255</v>
      </c>
      <c r="E54" s="49">
        <f t="shared" si="1"/>
        <v>15581781.159782231</v>
      </c>
      <c r="F54" s="49">
        <f t="shared" si="2"/>
        <v>142832.99396467046</v>
      </c>
      <c r="G54" s="49">
        <v>781200</v>
      </c>
      <c r="H54" s="49">
        <f t="shared" si="3"/>
        <v>14943414.153746901</v>
      </c>
      <c r="I54" s="49">
        <f t="shared" si="0"/>
        <v>638367.00603532954</v>
      </c>
    </row>
    <row r="55" spans="3:12">
      <c r="C55" s="44">
        <v>44</v>
      </c>
      <c r="D55" s="39">
        <v>44286</v>
      </c>
      <c r="E55" s="49">
        <f t="shared" si="1"/>
        <v>14943414.153746901</v>
      </c>
      <c r="F55" s="49">
        <f t="shared" si="2"/>
        <v>136981.2964093466</v>
      </c>
      <c r="G55" s="49">
        <v>781200</v>
      </c>
      <c r="H55" s="72">
        <f t="shared" si="3"/>
        <v>14299195.450156247</v>
      </c>
      <c r="I55" s="49">
        <f t="shared" si="0"/>
        <v>644218.70359065337</v>
      </c>
    </row>
    <row r="56" spans="3:12">
      <c r="C56" s="44">
        <v>45</v>
      </c>
      <c r="D56" s="39">
        <v>44316</v>
      </c>
      <c r="E56" s="49">
        <f t="shared" si="1"/>
        <v>14299195.450156247</v>
      </c>
      <c r="F56" s="49">
        <f t="shared" si="2"/>
        <v>131075.95829309893</v>
      </c>
      <c r="G56" s="49">
        <v>781200</v>
      </c>
      <c r="H56" s="49">
        <f t="shared" si="3"/>
        <v>13649071.408449346</v>
      </c>
      <c r="I56" s="49">
        <f t="shared" si="0"/>
        <v>650124.04170690104</v>
      </c>
    </row>
    <row r="57" spans="3:12">
      <c r="C57" s="44">
        <v>46</v>
      </c>
      <c r="D57" s="39">
        <v>44347</v>
      </c>
      <c r="E57" s="49">
        <f t="shared" si="1"/>
        <v>13649071.408449346</v>
      </c>
      <c r="F57" s="49">
        <f t="shared" si="2"/>
        <v>125116.48791078567</v>
      </c>
      <c r="G57" s="49">
        <v>781200</v>
      </c>
      <c r="H57" s="49">
        <f t="shared" si="3"/>
        <v>12992987.896360131</v>
      </c>
      <c r="I57" s="49">
        <f t="shared" si="0"/>
        <v>656083.51208921429</v>
      </c>
    </row>
    <row r="58" spans="3:12">
      <c r="C58" s="44">
        <v>47</v>
      </c>
      <c r="D58" s="39">
        <v>44377</v>
      </c>
      <c r="E58" s="49">
        <f t="shared" si="1"/>
        <v>12992987.896360131</v>
      </c>
      <c r="F58" s="49">
        <f t="shared" si="2"/>
        <v>119102.38904996787</v>
      </c>
      <c r="G58" s="49">
        <v>781200</v>
      </c>
      <c r="H58" s="49">
        <f t="shared" si="3"/>
        <v>12330890.285410099</v>
      </c>
      <c r="I58" s="49">
        <f t="shared" si="0"/>
        <v>662097.61095003213</v>
      </c>
    </row>
    <row r="59" spans="3:12">
      <c r="C59" s="44">
        <v>48</v>
      </c>
      <c r="D59" s="39">
        <v>44408</v>
      </c>
      <c r="E59" s="49">
        <f t="shared" si="1"/>
        <v>12330890.285410099</v>
      </c>
      <c r="F59" s="49">
        <f t="shared" si="2"/>
        <v>113033.16094959257</v>
      </c>
      <c r="G59" s="49">
        <v>781200</v>
      </c>
      <c r="H59" s="49">
        <f t="shared" si="3"/>
        <v>11662723.446359692</v>
      </c>
      <c r="I59" s="49">
        <f t="shared" si="0"/>
        <v>668166.83905040741</v>
      </c>
    </row>
    <row r="60" spans="3:12">
      <c r="C60" s="44">
        <v>49</v>
      </c>
      <c r="D60" s="39">
        <v>44439</v>
      </c>
      <c r="E60" s="49">
        <f t="shared" si="1"/>
        <v>11662723.446359692</v>
      </c>
      <c r="F60" s="49">
        <f t="shared" si="2"/>
        <v>106908.29825829717</v>
      </c>
      <c r="G60" s="49">
        <v>781200</v>
      </c>
      <c r="H60" s="49">
        <f t="shared" si="3"/>
        <v>10988431.744617989</v>
      </c>
      <c r="I60" s="49">
        <f t="shared" si="0"/>
        <v>674291.70174170285</v>
      </c>
    </row>
    <row r="61" spans="3:12">
      <c r="C61" s="44">
        <v>50</v>
      </c>
      <c r="D61" s="39">
        <v>44469</v>
      </c>
      <c r="E61" s="49">
        <f t="shared" si="1"/>
        <v>10988431.744617989</v>
      </c>
      <c r="F61" s="49">
        <f t="shared" si="2"/>
        <v>100727.29099233157</v>
      </c>
      <c r="G61" s="49">
        <v>781200</v>
      </c>
      <c r="H61" s="49">
        <f t="shared" si="3"/>
        <v>10307959.03561032</v>
      </c>
      <c r="I61" s="49">
        <f t="shared" si="0"/>
        <v>680472.70900766843</v>
      </c>
    </row>
    <row r="62" spans="3:12">
      <c r="C62" s="44">
        <v>51</v>
      </c>
      <c r="D62" s="39">
        <v>44500</v>
      </c>
      <c r="E62" s="49">
        <f t="shared" si="1"/>
        <v>10307959.03561032</v>
      </c>
      <c r="F62" s="49">
        <f t="shared" si="2"/>
        <v>94489.624493094598</v>
      </c>
      <c r="G62" s="49">
        <v>781200</v>
      </c>
      <c r="H62" s="49">
        <f t="shared" si="3"/>
        <v>9621248.6601034142</v>
      </c>
      <c r="I62" s="49">
        <f t="shared" si="0"/>
        <v>686710.37550690537</v>
      </c>
    </row>
    <row r="63" spans="3:12">
      <c r="C63" s="44">
        <v>52</v>
      </c>
      <c r="D63" s="39">
        <v>44530</v>
      </c>
      <c r="E63" s="49">
        <f t="shared" si="1"/>
        <v>9621248.6601034142</v>
      </c>
      <c r="F63" s="49">
        <f t="shared" si="2"/>
        <v>88194.779384281297</v>
      </c>
      <c r="G63" s="49">
        <v>874935</v>
      </c>
      <c r="H63" s="49">
        <f t="shared" si="3"/>
        <v>8834508.4394876957</v>
      </c>
      <c r="I63" s="49">
        <f t="shared" si="0"/>
        <v>786740.22061571875</v>
      </c>
    </row>
    <row r="64" spans="3:12">
      <c r="C64" s="44">
        <v>53</v>
      </c>
      <c r="D64" s="39">
        <v>44561</v>
      </c>
      <c r="E64" s="49">
        <f t="shared" si="1"/>
        <v>8834508.4394876957</v>
      </c>
      <c r="F64" s="49">
        <f t="shared" si="2"/>
        <v>80982.994028637215</v>
      </c>
      <c r="G64" s="49">
        <v>874935</v>
      </c>
      <c r="H64" s="49">
        <f t="shared" si="3"/>
        <v>8040556.4335163329</v>
      </c>
      <c r="I64" s="49">
        <f t="shared" si="0"/>
        <v>793952.00597136281</v>
      </c>
      <c r="J64" s="65">
        <f>SUM(I56:I74)</f>
        <v>14299195.450156445</v>
      </c>
    </row>
    <row r="65" spans="3:11">
      <c r="C65" s="44">
        <v>54</v>
      </c>
      <c r="D65" s="39">
        <v>44592</v>
      </c>
      <c r="E65" s="49">
        <f t="shared" si="1"/>
        <v>8040556.4335163329</v>
      </c>
      <c r="F65" s="49">
        <f t="shared" si="2"/>
        <v>73705.100640566379</v>
      </c>
      <c r="G65" s="49">
        <v>874935</v>
      </c>
      <c r="H65" s="49">
        <f t="shared" si="3"/>
        <v>7239326.534156899</v>
      </c>
      <c r="I65" s="49">
        <f t="shared" si="0"/>
        <v>801229.89935943368</v>
      </c>
    </row>
    <row r="66" spans="3:11">
      <c r="C66" s="44">
        <v>55</v>
      </c>
      <c r="D66" s="39">
        <v>44620</v>
      </c>
      <c r="E66" s="49">
        <f t="shared" si="1"/>
        <v>7239326.534156899</v>
      </c>
      <c r="F66" s="49">
        <f t="shared" si="2"/>
        <v>66360.493229771571</v>
      </c>
      <c r="G66" s="49">
        <v>874935</v>
      </c>
      <c r="H66" s="49">
        <f t="shared" si="3"/>
        <v>6430752.0273866709</v>
      </c>
      <c r="I66" s="49">
        <f t="shared" si="0"/>
        <v>808574.50677022838</v>
      </c>
    </row>
    <row r="67" spans="3:11">
      <c r="C67" s="44">
        <v>56</v>
      </c>
      <c r="D67" s="39">
        <v>44651</v>
      </c>
      <c r="E67" s="49">
        <f t="shared" si="1"/>
        <v>6430752.0273866709</v>
      </c>
      <c r="F67" s="49">
        <f t="shared" si="2"/>
        <v>58948.560251044481</v>
      </c>
      <c r="G67" s="49">
        <v>874935</v>
      </c>
      <c r="H67" s="49">
        <f t="shared" si="3"/>
        <v>5614765.587637715</v>
      </c>
      <c r="I67" s="49">
        <f t="shared" si="0"/>
        <v>815986.43974895554</v>
      </c>
      <c r="J67" s="65">
        <f>SUM(I56:I67)</f>
        <v>8684429.8625185303</v>
      </c>
      <c r="K67" s="65">
        <f>J67*2</f>
        <v>17368859.725037061</v>
      </c>
    </row>
    <row r="68" spans="3:11">
      <c r="C68" s="44">
        <v>57</v>
      </c>
      <c r="D68" s="39">
        <v>44681</v>
      </c>
      <c r="E68" s="49">
        <f t="shared" si="1"/>
        <v>5614765.587637715</v>
      </c>
      <c r="F68" s="49">
        <f t="shared" si="2"/>
        <v>51468.684553345724</v>
      </c>
      <c r="G68" s="49">
        <v>874935</v>
      </c>
      <c r="H68" s="49">
        <f t="shared" si="3"/>
        <v>4791299.2721910607</v>
      </c>
      <c r="I68" s="49">
        <f t="shared" si="0"/>
        <v>823466.31544665433</v>
      </c>
      <c r="J68" s="66"/>
      <c r="K68" s="66"/>
    </row>
    <row r="69" spans="3:11">
      <c r="C69" s="44">
        <v>58</v>
      </c>
      <c r="D69" s="39">
        <v>44712</v>
      </c>
      <c r="E69" s="49">
        <f t="shared" si="1"/>
        <v>4791299.2721910607</v>
      </c>
      <c r="F69" s="49">
        <f t="shared" si="2"/>
        <v>43920.243328418059</v>
      </c>
      <c r="G69" s="49">
        <v>874935</v>
      </c>
      <c r="H69" s="49">
        <f t="shared" si="3"/>
        <v>3960284.5155194784</v>
      </c>
      <c r="I69" s="49">
        <f t="shared" si="0"/>
        <v>831014.75667158188</v>
      </c>
      <c r="J69" s="66"/>
      <c r="K69" s="66"/>
    </row>
    <row r="70" spans="3:11">
      <c r="C70" s="44">
        <v>59</v>
      </c>
      <c r="D70" s="39">
        <v>44742</v>
      </c>
      <c r="E70" s="49">
        <f t="shared" si="1"/>
        <v>3960284.5155194784</v>
      </c>
      <c r="F70" s="49">
        <f t="shared" si="2"/>
        <v>36302.608058928548</v>
      </c>
      <c r="G70" s="49">
        <v>874935</v>
      </c>
      <c r="H70" s="49">
        <f t="shared" si="3"/>
        <v>3121652.1235784069</v>
      </c>
      <c r="I70" s="49">
        <f t="shared" si="0"/>
        <v>838632.39194107149</v>
      </c>
      <c r="J70" s="65">
        <f>J64-J67</f>
        <v>5614765.5876379143</v>
      </c>
      <c r="K70" s="65">
        <f>J70*2</f>
        <v>11229531.175275829</v>
      </c>
    </row>
    <row r="71" spans="3:11">
      <c r="C71" s="44">
        <v>60</v>
      </c>
      <c r="D71" s="39">
        <v>44773</v>
      </c>
      <c r="E71" s="49">
        <f t="shared" si="1"/>
        <v>3121652.1235784069</v>
      </c>
      <c r="F71" s="49">
        <f t="shared" si="2"/>
        <v>28615.144466135396</v>
      </c>
      <c r="G71" s="49">
        <v>874935</v>
      </c>
      <c r="H71" s="49">
        <f t="shared" si="3"/>
        <v>2275332.2680445421</v>
      </c>
      <c r="I71" s="49">
        <f t="shared" si="0"/>
        <v>846319.85553386458</v>
      </c>
    </row>
    <row r="72" spans="3:11">
      <c r="C72" s="44">
        <v>61</v>
      </c>
      <c r="D72" s="39">
        <v>44804</v>
      </c>
      <c r="E72" s="49">
        <f t="shared" si="1"/>
        <v>2275332.2680445421</v>
      </c>
      <c r="F72" s="49">
        <f t="shared" si="2"/>
        <v>20857.212457074969</v>
      </c>
      <c r="G72" s="49">
        <v>874935</v>
      </c>
      <c r="H72" s="49">
        <f t="shared" si="3"/>
        <v>1421254.4805016168</v>
      </c>
      <c r="I72" s="49">
        <f t="shared" si="0"/>
        <v>854077.78754292498</v>
      </c>
    </row>
    <row r="73" spans="3:11">
      <c r="C73" s="44">
        <v>62</v>
      </c>
      <c r="D73" s="39">
        <v>44834</v>
      </c>
      <c r="E73" s="49">
        <f t="shared" si="1"/>
        <v>1421254.4805016168</v>
      </c>
      <c r="F73" s="49">
        <f t="shared" si="2"/>
        <v>13028.166071264821</v>
      </c>
      <c r="G73" s="49">
        <v>874935</v>
      </c>
      <c r="H73" s="49">
        <f t="shared" si="3"/>
        <v>559347.64657288161</v>
      </c>
      <c r="I73" s="49">
        <f t="shared" si="0"/>
        <v>861906.83392873523</v>
      </c>
    </row>
    <row r="74" spans="3:11">
      <c r="C74" s="44">
        <v>63</v>
      </c>
      <c r="D74" s="39">
        <v>44854</v>
      </c>
      <c r="E74" s="49">
        <f t="shared" si="1"/>
        <v>559347.64657288161</v>
      </c>
      <c r="F74" s="49">
        <f t="shared" si="2"/>
        <v>5127.3534269180818</v>
      </c>
      <c r="G74" s="49">
        <v>564475</v>
      </c>
      <c r="H74" s="49">
        <f t="shared" si="3"/>
        <v>-2.0035076886415482E-7</v>
      </c>
      <c r="I74" s="49">
        <f t="shared" si="0"/>
        <v>559347.64657308196</v>
      </c>
      <c r="J74" s="50"/>
      <c r="K74" s="50"/>
    </row>
    <row r="75" spans="3:11" hidden="1">
      <c r="G75" s="51">
        <f>SUM(G35:G74)</f>
        <v>31727560</v>
      </c>
    </row>
    <row r="76" spans="3:11" hidden="1">
      <c r="G76" s="51">
        <f>SUM(G35:G43)</f>
        <v>6696000</v>
      </c>
    </row>
    <row r="77" spans="3:11" hidden="1">
      <c r="G77" s="51">
        <f>G75-G76</f>
        <v>25031560</v>
      </c>
      <c r="H77" s="51">
        <f>G77*2</f>
        <v>50063120</v>
      </c>
    </row>
    <row r="78" spans="3:11" hidden="1"/>
  </sheetData>
  <conditionalFormatting sqref="A1">
    <cfRule type="duplicateValues" dxfId="11" priority="2"/>
  </conditionalFormatting>
  <conditionalFormatting sqref="A2">
    <cfRule type="duplicateValues" dxfId="10" priority="1"/>
  </conditionalFormatting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F957-69F5-4370-8959-0A20E2E98667}">
  <dimension ref="A1:I31"/>
  <sheetViews>
    <sheetView view="pageBreakPreview" zoomScale="85" zoomScaleNormal="100" zoomScaleSheetLayoutView="85" workbookViewId="0">
      <selection activeCell="D5" sqref="D5"/>
    </sheetView>
  </sheetViews>
  <sheetFormatPr defaultColWidth="19.7265625" defaultRowHeight="12.5"/>
  <cols>
    <col min="1" max="1" width="19.26953125" style="33" customWidth="1"/>
    <col min="2" max="2" width="6.7265625" style="43" customWidth="1"/>
    <col min="3" max="3" width="10.26953125" style="33" customWidth="1"/>
    <col min="4" max="4" width="17" style="34" customWidth="1"/>
    <col min="5" max="5" width="12.26953125" style="34" customWidth="1"/>
    <col min="6" max="6" width="15.7265625" style="34" customWidth="1"/>
    <col min="7" max="7" width="13.453125" style="34" customWidth="1"/>
    <col min="8" max="8" width="12.54296875" style="33" customWidth="1"/>
    <col min="9" max="9" width="12.81640625" style="33" customWidth="1"/>
    <col min="10" max="10" width="10.7265625" style="33" customWidth="1"/>
    <col min="11" max="11" width="13.26953125" style="33" customWidth="1"/>
    <col min="12" max="12" width="10.453125" style="33" customWidth="1"/>
    <col min="13" max="16384" width="19.7265625" style="33"/>
  </cols>
  <sheetData>
    <row r="1" spans="1:9" ht="13">
      <c r="A1" s="229" t="s">
        <v>15</v>
      </c>
      <c r="B1" s="229"/>
      <c r="C1" s="229"/>
      <c r="D1" s="229"/>
      <c r="E1" s="229"/>
      <c r="F1" s="229"/>
      <c r="G1" s="229"/>
    </row>
    <row r="2" spans="1:9">
      <c r="A2" s="230" t="s">
        <v>16</v>
      </c>
      <c r="B2" s="230"/>
      <c r="C2" s="230"/>
      <c r="D2" s="230"/>
      <c r="E2" s="230"/>
      <c r="F2" s="230"/>
      <c r="G2" s="230"/>
    </row>
    <row r="4" spans="1:9" ht="13">
      <c r="A4" s="35" t="s">
        <v>17</v>
      </c>
      <c r="B4" s="77" t="s">
        <v>18</v>
      </c>
      <c r="C4" s="78" t="s">
        <v>222</v>
      </c>
      <c r="D4" s="79"/>
    </row>
    <row r="5" spans="1:9" ht="13">
      <c r="A5" s="76" t="s">
        <v>20</v>
      </c>
      <c r="B5" s="80" t="s">
        <v>21</v>
      </c>
      <c r="C5" s="78" t="s">
        <v>52</v>
      </c>
      <c r="D5" s="79"/>
    </row>
    <row r="6" spans="1:9" ht="13">
      <c r="A6" s="35" t="s">
        <v>22</v>
      </c>
      <c r="B6" s="77" t="s">
        <v>21</v>
      </c>
      <c r="C6" s="78" t="s">
        <v>216</v>
      </c>
      <c r="D6" s="79"/>
    </row>
    <row r="7" spans="1:9" ht="13">
      <c r="A7" s="35" t="s">
        <v>24</v>
      </c>
      <c r="B7" s="77" t="s">
        <v>21</v>
      </c>
      <c r="C7" s="78" t="s">
        <v>25</v>
      </c>
      <c r="D7" s="79"/>
    </row>
    <row r="8" spans="1:9" ht="13">
      <c r="A8" s="35" t="s">
        <v>26</v>
      </c>
      <c r="B8" s="77" t="s">
        <v>21</v>
      </c>
      <c r="C8" s="78" t="s">
        <v>27</v>
      </c>
      <c r="D8" s="79"/>
    </row>
    <row r="10" spans="1:9" ht="13">
      <c r="A10" s="254" t="s">
        <v>217</v>
      </c>
      <c r="B10" s="255"/>
      <c r="C10" s="255"/>
      <c r="D10" s="255"/>
      <c r="E10" s="255"/>
      <c r="F10" s="255"/>
      <c r="G10" s="255"/>
      <c r="H10" s="255"/>
      <c r="I10" s="256"/>
    </row>
    <row r="11" spans="1:9" ht="13">
      <c r="A11" s="247" t="s">
        <v>218</v>
      </c>
      <c r="B11" s="247" t="s">
        <v>219</v>
      </c>
      <c r="C11" s="247"/>
      <c r="D11" s="247" t="s">
        <v>220</v>
      </c>
      <c r="E11" s="251" t="str">
        <f>'0.0 Top Sheet'!D14</f>
        <v>Current Portion of Lease Liability</v>
      </c>
      <c r="F11" s="250" t="str">
        <f>'0.0 Top Sheet'!E14</f>
        <v>Non-current Portion of Lease Liability</v>
      </c>
      <c r="G11" s="250" t="s">
        <v>221</v>
      </c>
      <c r="H11" s="250"/>
      <c r="I11" s="250"/>
    </row>
    <row r="12" spans="1:9" ht="37.9" customHeight="1">
      <c r="A12" s="247"/>
      <c r="B12" s="247"/>
      <c r="C12" s="247"/>
      <c r="D12" s="247"/>
      <c r="E12" s="251"/>
      <c r="F12" s="250"/>
      <c r="G12" s="116" t="s">
        <v>220</v>
      </c>
      <c r="H12" s="116" t="str">
        <f>E11</f>
        <v>Current Portion of Lease Liability</v>
      </c>
      <c r="I12" s="117" t="str">
        <f>F11</f>
        <v>Non-current Portion of Lease Liability</v>
      </c>
    </row>
    <row r="13" spans="1:9">
      <c r="A13" s="118" t="s">
        <v>222</v>
      </c>
      <c r="B13" s="252">
        <v>0.18060000000000001</v>
      </c>
      <c r="C13" s="253"/>
      <c r="D13" s="40">
        <f>'1.1 Lease Lia and Int (Uttara)'!$F$111</f>
        <v>81375.935225626614</v>
      </c>
      <c r="E13" s="40">
        <f>'1.1 Lease Lia and Int (Uttara)'!$F$112</f>
        <v>149318.33129574161</v>
      </c>
      <c r="F13" s="40">
        <f>'1.1 Lease Lia and Int (Uttara)'!$F$113</f>
        <v>825863.57348077849</v>
      </c>
      <c r="G13" s="40">
        <f t="shared" ref="G13:G18" si="0">D13*B13</f>
        <v>14696.493901748167</v>
      </c>
      <c r="H13" s="121">
        <f t="shared" ref="H13:H18" si="1">E13*B13</f>
        <v>26966.890632010934</v>
      </c>
      <c r="I13" s="121">
        <f t="shared" ref="I13:I18" si="2">F13*B13</f>
        <v>149150.96137062862</v>
      </c>
    </row>
    <row r="14" spans="1:9">
      <c r="A14" s="118" t="s">
        <v>19</v>
      </c>
      <c r="B14" s="252">
        <v>0.18060000000000001</v>
      </c>
      <c r="C14" s="253"/>
      <c r="D14" s="40">
        <f>'1.1 Lease Lia and Int (Uttara)'!$F$111</f>
        <v>81375.935225626614</v>
      </c>
      <c r="E14" s="40">
        <f>'1.1 Lease Lia and Int (Uttara)'!$F$112</f>
        <v>149318.33129574161</v>
      </c>
      <c r="F14" s="40">
        <f>'1.1 Lease Lia and Int (Uttara)'!$F$113</f>
        <v>825863.57348077849</v>
      </c>
      <c r="G14" s="40">
        <f t="shared" si="0"/>
        <v>14696.493901748167</v>
      </c>
      <c r="H14" s="121">
        <f t="shared" si="1"/>
        <v>26966.890632010934</v>
      </c>
      <c r="I14" s="121">
        <f t="shared" si="2"/>
        <v>149150.96137062862</v>
      </c>
    </row>
    <row r="15" spans="1:9">
      <c r="A15" s="118" t="s">
        <v>223</v>
      </c>
      <c r="B15" s="252">
        <v>0.18060000000000001</v>
      </c>
      <c r="C15" s="253"/>
      <c r="D15" s="40">
        <f>'1.1 Lease Lia and Int (Uttara)'!$F$111</f>
        <v>81375.935225626614</v>
      </c>
      <c r="E15" s="40">
        <f>'1.1 Lease Lia and Int (Uttara)'!$F$112</f>
        <v>149318.33129574161</v>
      </c>
      <c r="F15" s="40">
        <f>'1.1 Lease Lia and Int (Uttara)'!$F$113</f>
        <v>825863.57348077849</v>
      </c>
      <c r="G15" s="40">
        <f t="shared" si="0"/>
        <v>14696.493901748167</v>
      </c>
      <c r="H15" s="121">
        <f t="shared" si="1"/>
        <v>26966.890632010934</v>
      </c>
      <c r="I15" s="121">
        <f t="shared" si="2"/>
        <v>149150.96137062862</v>
      </c>
    </row>
    <row r="16" spans="1:9">
      <c r="A16" s="118" t="s">
        <v>224</v>
      </c>
      <c r="B16" s="252">
        <v>0.18060000000000001</v>
      </c>
      <c r="C16" s="253"/>
      <c r="D16" s="40">
        <f>'1.1 Lease Lia and Int (Uttara)'!$F$111</f>
        <v>81375.935225626614</v>
      </c>
      <c r="E16" s="40">
        <f>'1.1 Lease Lia and Int (Uttara)'!$F$112</f>
        <v>149318.33129574161</v>
      </c>
      <c r="F16" s="40">
        <f>'1.1 Lease Lia and Int (Uttara)'!$F$113</f>
        <v>825863.57348077849</v>
      </c>
      <c r="G16" s="40">
        <f t="shared" si="0"/>
        <v>14696.493901748167</v>
      </c>
      <c r="H16" s="121">
        <f t="shared" si="1"/>
        <v>26966.890632010934</v>
      </c>
      <c r="I16" s="121">
        <f t="shared" si="2"/>
        <v>149150.96137062862</v>
      </c>
    </row>
    <row r="17" spans="1:9">
      <c r="A17" s="118" t="s">
        <v>225</v>
      </c>
      <c r="B17" s="252">
        <v>0.18060000000000001</v>
      </c>
      <c r="C17" s="253"/>
      <c r="D17" s="40">
        <f>'1.1 Lease Lia and Int (Uttara)'!$F$111</f>
        <v>81375.935225626614</v>
      </c>
      <c r="E17" s="40">
        <f>'1.1 Lease Lia and Int (Uttara)'!$F$112</f>
        <v>149318.33129574161</v>
      </c>
      <c r="F17" s="40">
        <f>'1.1 Lease Lia and Int (Uttara)'!$F$113</f>
        <v>825863.57348077849</v>
      </c>
      <c r="G17" s="40">
        <f t="shared" si="0"/>
        <v>14696.493901748167</v>
      </c>
      <c r="H17" s="121">
        <f t="shared" si="1"/>
        <v>26966.890632010934</v>
      </c>
      <c r="I17" s="121">
        <f t="shared" si="2"/>
        <v>149150.96137062862</v>
      </c>
    </row>
    <row r="18" spans="1:9">
      <c r="A18" s="118" t="s">
        <v>226</v>
      </c>
      <c r="B18" s="252">
        <v>9.7000000000000003E-2</v>
      </c>
      <c r="C18" s="253"/>
      <c r="D18" s="40">
        <f>'1.1 Lease Lia and Int (Uttara)'!$F$111</f>
        <v>81375.935225626614</v>
      </c>
      <c r="E18" s="40">
        <f>'1.1 Lease Lia and Int (Uttara)'!$F$112</f>
        <v>149318.33129574161</v>
      </c>
      <c r="F18" s="40">
        <f>'1.1 Lease Lia and Int (Uttara)'!$F$113</f>
        <v>825863.57348077849</v>
      </c>
      <c r="G18" s="40">
        <f t="shared" si="0"/>
        <v>7893.4657168857821</v>
      </c>
      <c r="H18" s="121">
        <f t="shared" si="1"/>
        <v>14483.878135686937</v>
      </c>
      <c r="I18" s="121">
        <f t="shared" si="2"/>
        <v>80108.766627635516</v>
      </c>
    </row>
    <row r="19" spans="1:9" ht="13">
      <c r="A19" s="119" t="s">
        <v>227</v>
      </c>
      <c r="B19" s="248">
        <f>SUM(B13:C18)</f>
        <v>1</v>
      </c>
      <c r="C19" s="249"/>
      <c r="D19" s="120"/>
      <c r="E19" s="120"/>
      <c r="F19" s="120"/>
      <c r="G19" s="120">
        <f>SUM(G13:G18)</f>
        <v>81375.935225626614</v>
      </c>
      <c r="H19" s="120">
        <f>SUM(H13:H18)</f>
        <v>149318.33129574161</v>
      </c>
      <c r="I19" s="120">
        <f>SUM(I13:I18)</f>
        <v>825863.57348077861</v>
      </c>
    </row>
    <row r="22" spans="1:9" ht="13">
      <c r="A22" s="254" t="s">
        <v>228</v>
      </c>
      <c r="B22" s="255"/>
      <c r="C22" s="255"/>
      <c r="D22" s="255"/>
      <c r="E22" s="255"/>
      <c r="F22" s="255"/>
      <c r="G22" s="255"/>
      <c r="H22" s="255"/>
      <c r="I22" s="256"/>
    </row>
    <row r="23" spans="1:9" ht="13">
      <c r="A23" s="247" t="s">
        <v>218</v>
      </c>
      <c r="B23" s="247" t="s">
        <v>219</v>
      </c>
      <c r="C23" s="247"/>
      <c r="D23" s="247" t="s">
        <v>220</v>
      </c>
      <c r="E23" s="251" t="str">
        <f>E11</f>
        <v>Current Portion of Lease Liability</v>
      </c>
      <c r="F23" s="250" t="str">
        <f>F11</f>
        <v>Non-current Portion of Lease Liability</v>
      </c>
      <c r="G23" s="250" t="s">
        <v>221</v>
      </c>
      <c r="H23" s="250"/>
      <c r="I23" s="250"/>
    </row>
    <row r="24" spans="1:9" ht="37.9" customHeight="1">
      <c r="A24" s="247"/>
      <c r="B24" s="247"/>
      <c r="C24" s="247"/>
      <c r="D24" s="247"/>
      <c r="E24" s="251"/>
      <c r="F24" s="250"/>
      <c r="G24" s="116" t="s">
        <v>220</v>
      </c>
      <c r="H24" s="116" t="str">
        <f>E23</f>
        <v>Current Portion of Lease Liability</v>
      </c>
      <c r="I24" s="117" t="str">
        <f>F23</f>
        <v>Non-current Portion of Lease Liability</v>
      </c>
    </row>
    <row r="25" spans="1:9">
      <c r="A25" s="118" t="s">
        <v>222</v>
      </c>
      <c r="B25" s="252">
        <v>0.18060000000000001</v>
      </c>
      <c r="C25" s="253"/>
      <c r="D25" s="40">
        <f>'1.1 Lease Lia and Int (Uttara)'!$F$216</f>
        <v>6912885.6974169873</v>
      </c>
      <c r="E25" s="40">
        <f>'1.1 Lease Lia and Int (Uttara)'!$F$217</f>
        <v>12684592.243573219</v>
      </c>
      <c r="F25" s="40">
        <f>'1.1 Lease Lia and Int (Uttara)'!$F$218</f>
        <v>70157110.567192271</v>
      </c>
      <c r="G25" s="40">
        <f t="shared" ref="G25:G30" si="3">D25*B25</f>
        <v>1248467.156953508</v>
      </c>
      <c r="H25" s="121">
        <f t="shared" ref="H25:H30" si="4">E25*B25</f>
        <v>2290837.3591893236</v>
      </c>
      <c r="I25" s="121">
        <f t="shared" ref="I25:I30" si="5">F25*B25</f>
        <v>12670374.168434925</v>
      </c>
    </row>
    <row r="26" spans="1:9">
      <c r="A26" s="118" t="s">
        <v>19</v>
      </c>
      <c r="B26" s="252">
        <v>0.18060000000000001</v>
      </c>
      <c r="C26" s="253"/>
      <c r="D26" s="40">
        <f>'1.1 Lease Lia and Int (Uttara)'!$F$216</f>
        <v>6912885.6974169873</v>
      </c>
      <c r="E26" s="40">
        <f>'1.1 Lease Lia and Int (Uttara)'!$F$217</f>
        <v>12684592.243573219</v>
      </c>
      <c r="F26" s="40">
        <f>'1.1 Lease Lia and Int (Uttara)'!$F$218</f>
        <v>70157110.567192271</v>
      </c>
      <c r="G26" s="40">
        <f t="shared" si="3"/>
        <v>1248467.156953508</v>
      </c>
      <c r="H26" s="121">
        <f t="shared" si="4"/>
        <v>2290837.3591893236</v>
      </c>
      <c r="I26" s="121">
        <f t="shared" si="5"/>
        <v>12670374.168434925</v>
      </c>
    </row>
    <row r="27" spans="1:9">
      <c r="A27" s="118" t="s">
        <v>223</v>
      </c>
      <c r="B27" s="252">
        <v>0.18060000000000001</v>
      </c>
      <c r="C27" s="253"/>
      <c r="D27" s="40">
        <f>'1.1 Lease Lia and Int (Uttara)'!$F$216</f>
        <v>6912885.6974169873</v>
      </c>
      <c r="E27" s="40">
        <f>'1.1 Lease Lia and Int (Uttara)'!$F$217</f>
        <v>12684592.243573219</v>
      </c>
      <c r="F27" s="40">
        <f>'1.1 Lease Lia and Int (Uttara)'!$F$218</f>
        <v>70157110.567192271</v>
      </c>
      <c r="G27" s="40">
        <f t="shared" si="3"/>
        <v>1248467.156953508</v>
      </c>
      <c r="H27" s="121">
        <f t="shared" si="4"/>
        <v>2290837.3591893236</v>
      </c>
      <c r="I27" s="121">
        <f t="shared" si="5"/>
        <v>12670374.168434925</v>
      </c>
    </row>
    <row r="28" spans="1:9">
      <c r="A28" s="118" t="s">
        <v>224</v>
      </c>
      <c r="B28" s="252">
        <v>0.18060000000000001</v>
      </c>
      <c r="C28" s="253"/>
      <c r="D28" s="40">
        <f>'1.1 Lease Lia and Int (Uttara)'!$F$216</f>
        <v>6912885.6974169873</v>
      </c>
      <c r="E28" s="40">
        <f>'1.1 Lease Lia and Int (Uttara)'!$F$217</f>
        <v>12684592.243573219</v>
      </c>
      <c r="F28" s="40">
        <f>'1.1 Lease Lia and Int (Uttara)'!$F$218</f>
        <v>70157110.567192271</v>
      </c>
      <c r="G28" s="40">
        <f t="shared" si="3"/>
        <v>1248467.156953508</v>
      </c>
      <c r="H28" s="121">
        <f t="shared" si="4"/>
        <v>2290837.3591893236</v>
      </c>
      <c r="I28" s="121">
        <f t="shared" si="5"/>
        <v>12670374.168434925</v>
      </c>
    </row>
    <row r="29" spans="1:9">
      <c r="A29" s="118" t="s">
        <v>225</v>
      </c>
      <c r="B29" s="252">
        <v>0.18060000000000001</v>
      </c>
      <c r="C29" s="253"/>
      <c r="D29" s="40">
        <f>'1.1 Lease Lia and Int (Uttara)'!$F$216</f>
        <v>6912885.6974169873</v>
      </c>
      <c r="E29" s="40">
        <f>'1.1 Lease Lia and Int (Uttara)'!$F$217</f>
        <v>12684592.243573219</v>
      </c>
      <c r="F29" s="40">
        <f>'1.1 Lease Lia and Int (Uttara)'!$F$218</f>
        <v>70157110.567192271</v>
      </c>
      <c r="G29" s="40">
        <f t="shared" si="3"/>
        <v>1248467.156953508</v>
      </c>
      <c r="H29" s="121">
        <f t="shared" si="4"/>
        <v>2290837.3591893236</v>
      </c>
      <c r="I29" s="121">
        <f t="shared" si="5"/>
        <v>12670374.168434925</v>
      </c>
    </row>
    <row r="30" spans="1:9">
      <c r="A30" s="118" t="s">
        <v>226</v>
      </c>
      <c r="B30" s="252">
        <v>9.7000000000000003E-2</v>
      </c>
      <c r="C30" s="253"/>
      <c r="D30" s="40">
        <f>'1.1 Lease Lia and Int (Uttara)'!$F$216</f>
        <v>6912885.6974169873</v>
      </c>
      <c r="E30" s="40">
        <f>'1.1 Lease Lia and Int (Uttara)'!$F$217</f>
        <v>12684592.243573219</v>
      </c>
      <c r="F30" s="40">
        <f>'1.1 Lease Lia and Int (Uttara)'!$F$218</f>
        <v>70157110.567192271</v>
      </c>
      <c r="G30" s="40">
        <f t="shared" si="3"/>
        <v>670549.9126494478</v>
      </c>
      <c r="H30" s="121">
        <f t="shared" si="4"/>
        <v>1230405.4476266021</v>
      </c>
      <c r="I30" s="121">
        <f t="shared" si="5"/>
        <v>6805239.725017651</v>
      </c>
    </row>
    <row r="31" spans="1:9" ht="13">
      <c r="A31" s="119" t="s">
        <v>227</v>
      </c>
      <c r="B31" s="248">
        <f>SUM(B25:C30)</f>
        <v>1</v>
      </c>
      <c r="C31" s="249"/>
      <c r="D31" s="120"/>
      <c r="E31" s="120"/>
      <c r="F31" s="120"/>
      <c r="G31" s="120">
        <f>SUM(G25:G30)</f>
        <v>6912885.6974169882</v>
      </c>
      <c r="H31" s="120">
        <f>SUM(H25:H30)</f>
        <v>12684592.24357322</v>
      </c>
      <c r="I31" s="120">
        <f>SUM(I25:I30)</f>
        <v>70157110.567192271</v>
      </c>
    </row>
  </sheetData>
  <mergeCells count="30">
    <mergeCell ref="B30:C30"/>
    <mergeCell ref="B31:C31"/>
    <mergeCell ref="B25:C25"/>
    <mergeCell ref="B26:C26"/>
    <mergeCell ref="B27:C27"/>
    <mergeCell ref="B28:C28"/>
    <mergeCell ref="B29:C29"/>
    <mergeCell ref="A22:I22"/>
    <mergeCell ref="A23:A24"/>
    <mergeCell ref="B23:C24"/>
    <mergeCell ref="D23:D24"/>
    <mergeCell ref="E23:E24"/>
    <mergeCell ref="F23:F24"/>
    <mergeCell ref="G23:I23"/>
    <mergeCell ref="A1:G1"/>
    <mergeCell ref="A2:G2"/>
    <mergeCell ref="A11:A12"/>
    <mergeCell ref="B19:C19"/>
    <mergeCell ref="G11:I11"/>
    <mergeCell ref="F11:F12"/>
    <mergeCell ref="E11:E12"/>
    <mergeCell ref="D11:D12"/>
    <mergeCell ref="B11:C12"/>
    <mergeCell ref="B13:C13"/>
    <mergeCell ref="B14:C14"/>
    <mergeCell ref="B15:C15"/>
    <mergeCell ref="B16:C16"/>
    <mergeCell ref="B17:C17"/>
    <mergeCell ref="B18:C18"/>
    <mergeCell ref="A10:I10"/>
  </mergeCells>
  <conditionalFormatting sqref="A1:A2 A4">
    <cfRule type="duplicateValues" dxfId="9" priority="3"/>
  </conditionalFormatting>
  <conditionalFormatting sqref="A5">
    <cfRule type="duplicateValues" dxfId="8" priority="2"/>
  </conditionalFormatting>
  <conditionalFormatting sqref="A3">
    <cfRule type="duplicateValues" dxfId="7" priority="1"/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DA1-78C6-4E69-8945-29A528CDFA21}">
  <dimension ref="A1:K32"/>
  <sheetViews>
    <sheetView view="pageBreakPreview" zoomScale="85" zoomScaleNormal="100" zoomScaleSheetLayoutView="85" workbookViewId="0">
      <selection activeCell="C5" sqref="C5"/>
    </sheetView>
  </sheetViews>
  <sheetFormatPr defaultColWidth="19.7265625" defaultRowHeight="12.5"/>
  <cols>
    <col min="1" max="1" width="19.26953125" style="33" customWidth="1"/>
    <col min="2" max="2" width="6.7265625" style="43" customWidth="1"/>
    <col min="3" max="3" width="10.26953125" style="33" customWidth="1"/>
    <col min="4" max="4" width="17" style="34" customWidth="1"/>
    <col min="5" max="5" width="12.26953125" style="34" customWidth="1"/>
    <col min="6" max="6" width="15.7265625" style="34" customWidth="1"/>
    <col min="7" max="7" width="13.453125" style="34" customWidth="1"/>
    <col min="8" max="8" width="12.54296875" style="33" customWidth="1"/>
    <col min="9" max="9" width="12.81640625" style="33" customWidth="1"/>
    <col min="10" max="10" width="10.7265625" style="33" customWidth="1"/>
    <col min="11" max="11" width="13.26953125" style="33" customWidth="1"/>
    <col min="12" max="12" width="10.453125" style="33" customWidth="1"/>
    <col min="13" max="16384" width="19.7265625" style="33"/>
  </cols>
  <sheetData>
    <row r="1" spans="1:11" ht="13">
      <c r="A1" s="229" t="s">
        <v>15</v>
      </c>
      <c r="B1" s="229"/>
      <c r="C1" s="229"/>
      <c r="D1" s="229"/>
      <c r="E1" s="229"/>
      <c r="F1" s="229"/>
      <c r="G1" s="229"/>
    </row>
    <row r="2" spans="1:11">
      <c r="A2" s="230" t="s">
        <v>16</v>
      </c>
      <c r="B2" s="230"/>
      <c r="C2" s="230"/>
      <c r="D2" s="230"/>
      <c r="E2" s="230"/>
      <c r="F2" s="230"/>
      <c r="G2" s="230"/>
    </row>
    <row r="4" spans="1:11" ht="13">
      <c r="A4" s="35" t="s">
        <v>17</v>
      </c>
      <c r="B4" s="77" t="s">
        <v>18</v>
      </c>
      <c r="C4" s="78" t="s">
        <v>222</v>
      </c>
      <c r="D4" s="79"/>
    </row>
    <row r="5" spans="1:11" ht="13">
      <c r="A5" s="76" t="s">
        <v>20</v>
      </c>
      <c r="B5" s="80" t="s">
        <v>21</v>
      </c>
      <c r="C5" s="78" t="s">
        <v>52</v>
      </c>
      <c r="D5" s="79"/>
    </row>
    <row r="6" spans="1:11" ht="13">
      <c r="A6" s="35" t="s">
        <v>22</v>
      </c>
      <c r="B6" s="77" t="s">
        <v>21</v>
      </c>
      <c r="C6" s="78" t="s">
        <v>229</v>
      </c>
      <c r="D6" s="79"/>
    </row>
    <row r="7" spans="1:11" ht="13">
      <c r="A7" s="35" t="s">
        <v>24</v>
      </c>
      <c r="B7" s="77" t="s">
        <v>21</v>
      </c>
      <c r="C7" s="78" t="s">
        <v>25</v>
      </c>
      <c r="D7" s="79"/>
    </row>
    <row r="8" spans="1:11" ht="13">
      <c r="A8" s="35" t="s">
        <v>26</v>
      </c>
      <c r="B8" s="77" t="s">
        <v>21</v>
      </c>
      <c r="C8" s="78" t="s">
        <v>27</v>
      </c>
      <c r="D8" s="79"/>
    </row>
    <row r="11" spans="1:11" ht="13">
      <c r="A11" s="254" t="s">
        <v>217</v>
      </c>
      <c r="B11" s="255"/>
      <c r="C11" s="255"/>
      <c r="D11" s="255"/>
      <c r="E11" s="255"/>
      <c r="F11" s="255"/>
      <c r="G11" s="255"/>
      <c r="H11" s="255"/>
      <c r="I11" s="256"/>
    </row>
    <row r="12" spans="1:11" ht="13">
      <c r="A12" s="247" t="s">
        <v>218</v>
      </c>
      <c r="B12" s="247" t="s">
        <v>219</v>
      </c>
      <c r="C12" s="247"/>
      <c r="D12" s="247" t="s">
        <v>230</v>
      </c>
      <c r="E12" s="251" t="s">
        <v>231</v>
      </c>
      <c r="F12" s="250" t="s">
        <v>232</v>
      </c>
      <c r="G12" s="250" t="s">
        <v>221</v>
      </c>
      <c r="H12" s="250"/>
      <c r="I12" s="250"/>
    </row>
    <row r="13" spans="1:11" ht="29.65" customHeight="1">
      <c r="A13" s="247"/>
      <c r="B13" s="247"/>
      <c r="C13" s="247"/>
      <c r="D13" s="247"/>
      <c r="E13" s="251"/>
      <c r="F13" s="250"/>
      <c r="G13" s="116" t="str">
        <f>D12</f>
        <v xml:space="preserve">Depreciation </v>
      </c>
      <c r="H13" s="116" t="str">
        <f>E12</f>
        <v xml:space="preserve">ROU 
(Book Value) </v>
      </c>
      <c r="I13" s="117" t="str">
        <f>F12</f>
        <v xml:space="preserve">Accumulated Depreciation </v>
      </c>
    </row>
    <row r="14" spans="1:11" ht="12.4" customHeight="1">
      <c r="A14" s="118" t="s">
        <v>222</v>
      </c>
      <c r="B14" s="252">
        <v>0.18060000000000001</v>
      </c>
      <c r="C14" s="253"/>
      <c r="D14" s="40">
        <f>'1.2 CV and Dep- ROU (NK)'!$E$107</f>
        <v>170053.78397681244</v>
      </c>
      <c r="E14" s="40">
        <f>'1.2 CV and Dep- ROU (NK)'!$D$10</f>
        <v>1346259.1231497652</v>
      </c>
      <c r="F14" s="40">
        <f>'1.2 CV and Dep- ROU (NK)'!$F$45</f>
        <v>510161.35193043767</v>
      </c>
      <c r="G14" s="40">
        <f t="shared" ref="G14:G19" si="0">D14*B14</f>
        <v>30711.71338621233</v>
      </c>
      <c r="H14" s="121">
        <f t="shared" ref="H14:H19" si="1">E14*B14</f>
        <v>243134.3976408476</v>
      </c>
      <c r="I14" s="121">
        <f t="shared" ref="I14:I19" si="2">F14*B14</f>
        <v>92135.140158637048</v>
      </c>
      <c r="K14" s="41"/>
    </row>
    <row r="15" spans="1:11">
      <c r="A15" s="118" t="s">
        <v>19</v>
      </c>
      <c r="B15" s="252">
        <v>0.18060000000000001</v>
      </c>
      <c r="C15" s="253"/>
      <c r="D15" s="40">
        <f>'1.2 CV and Dep- ROU (NK)'!$E$107</f>
        <v>170053.78397681244</v>
      </c>
      <c r="E15" s="40">
        <f>'1.2 CV and Dep- ROU (NK)'!$D$10</f>
        <v>1346259.1231497652</v>
      </c>
      <c r="F15" s="40">
        <f>'1.2 CV and Dep- ROU (NK)'!$F$45</f>
        <v>510161.35193043767</v>
      </c>
      <c r="G15" s="40">
        <f t="shared" si="0"/>
        <v>30711.71338621233</v>
      </c>
      <c r="H15" s="121">
        <f t="shared" si="1"/>
        <v>243134.3976408476</v>
      </c>
      <c r="I15" s="121">
        <f t="shared" si="2"/>
        <v>92135.140158637048</v>
      </c>
    </row>
    <row r="16" spans="1:11">
      <c r="A16" s="118" t="s">
        <v>223</v>
      </c>
      <c r="B16" s="252">
        <v>0.18060000000000001</v>
      </c>
      <c r="C16" s="253"/>
      <c r="D16" s="40">
        <f>'1.2 CV and Dep- ROU (NK)'!$E$107</f>
        <v>170053.78397681244</v>
      </c>
      <c r="E16" s="40">
        <f>'1.2 CV and Dep- ROU (NK)'!$D$10</f>
        <v>1346259.1231497652</v>
      </c>
      <c r="F16" s="40">
        <f>'1.2 CV and Dep- ROU (NK)'!$F$45</f>
        <v>510161.35193043767</v>
      </c>
      <c r="G16" s="40">
        <f t="shared" si="0"/>
        <v>30711.71338621233</v>
      </c>
      <c r="H16" s="121">
        <f t="shared" si="1"/>
        <v>243134.3976408476</v>
      </c>
      <c r="I16" s="121">
        <f t="shared" si="2"/>
        <v>92135.140158637048</v>
      </c>
    </row>
    <row r="17" spans="1:11">
      <c r="A17" s="118" t="s">
        <v>224</v>
      </c>
      <c r="B17" s="252">
        <v>0.18060000000000001</v>
      </c>
      <c r="C17" s="253"/>
      <c r="D17" s="40">
        <f>'1.2 CV and Dep- ROU (NK)'!$E$107</f>
        <v>170053.78397681244</v>
      </c>
      <c r="E17" s="40">
        <f>'1.2 CV and Dep- ROU (NK)'!$D$10</f>
        <v>1346259.1231497652</v>
      </c>
      <c r="F17" s="40">
        <f>'1.2 CV and Dep- ROU (NK)'!$F$45</f>
        <v>510161.35193043767</v>
      </c>
      <c r="G17" s="40">
        <f t="shared" si="0"/>
        <v>30711.71338621233</v>
      </c>
      <c r="H17" s="121">
        <f t="shared" si="1"/>
        <v>243134.3976408476</v>
      </c>
      <c r="I17" s="121">
        <f t="shared" si="2"/>
        <v>92135.140158637048</v>
      </c>
    </row>
    <row r="18" spans="1:11">
      <c r="A18" s="118" t="s">
        <v>233</v>
      </c>
      <c r="B18" s="252">
        <v>0.18060000000000001</v>
      </c>
      <c r="C18" s="253"/>
      <c r="D18" s="40">
        <f>'1.2 CV and Dep- ROU (NK)'!$E$107</f>
        <v>170053.78397681244</v>
      </c>
      <c r="E18" s="40">
        <f>'1.2 CV and Dep- ROU (NK)'!$D$10</f>
        <v>1346259.1231497652</v>
      </c>
      <c r="F18" s="40">
        <f>'1.2 CV and Dep- ROU (NK)'!$F$45</f>
        <v>510161.35193043767</v>
      </c>
      <c r="G18" s="40">
        <f t="shared" si="0"/>
        <v>30711.71338621233</v>
      </c>
      <c r="H18" s="121">
        <f t="shared" si="1"/>
        <v>243134.3976408476</v>
      </c>
      <c r="I18" s="121">
        <f t="shared" si="2"/>
        <v>92135.140158637048</v>
      </c>
    </row>
    <row r="19" spans="1:11">
      <c r="A19" s="118" t="s">
        <v>234</v>
      </c>
      <c r="B19" s="252">
        <v>9.7000000000000003E-2</v>
      </c>
      <c r="C19" s="253"/>
      <c r="D19" s="40">
        <f>'1.2 CV and Dep- ROU (NK)'!$E$107</f>
        <v>170053.78397681244</v>
      </c>
      <c r="E19" s="40">
        <f>'1.2 CV and Dep- ROU (NK)'!$D$10</f>
        <v>1346259.1231497652</v>
      </c>
      <c r="F19" s="40">
        <f>'1.2 CV and Dep- ROU (NK)'!$F$45</f>
        <v>510161.35193043767</v>
      </c>
      <c r="G19" s="40">
        <f t="shared" si="0"/>
        <v>16495.217045750807</v>
      </c>
      <c r="H19" s="121">
        <f t="shared" si="1"/>
        <v>130587.13494552723</v>
      </c>
      <c r="I19" s="121">
        <f t="shared" si="2"/>
        <v>49485.651137252455</v>
      </c>
    </row>
    <row r="20" spans="1:11" ht="13">
      <c r="A20" s="119" t="s">
        <v>227</v>
      </c>
      <c r="B20" s="248">
        <f>SUM(B14:C19)</f>
        <v>1</v>
      </c>
      <c r="C20" s="249"/>
      <c r="D20" s="120"/>
      <c r="E20" s="120"/>
      <c r="F20" s="120"/>
      <c r="G20" s="120">
        <f>SUM(G14:G19)</f>
        <v>170053.78397681247</v>
      </c>
      <c r="H20" s="120">
        <f>SUM(H14:H19)</f>
        <v>1346259.1231497652</v>
      </c>
      <c r="I20" s="120">
        <f>SUM(I14:I19)</f>
        <v>510161.35193043773</v>
      </c>
    </row>
    <row r="23" spans="1:11" ht="13">
      <c r="A23" s="254" t="s">
        <v>228</v>
      </c>
      <c r="B23" s="255"/>
      <c r="C23" s="255"/>
      <c r="D23" s="255"/>
      <c r="E23" s="255"/>
      <c r="F23" s="255"/>
      <c r="G23" s="255"/>
      <c r="H23" s="255"/>
      <c r="I23" s="256"/>
    </row>
    <row r="24" spans="1:11" ht="13">
      <c r="A24" s="247" t="s">
        <v>218</v>
      </c>
      <c r="B24" s="247" t="s">
        <v>219</v>
      </c>
      <c r="C24" s="247"/>
      <c r="D24" s="247" t="s">
        <v>230</v>
      </c>
      <c r="E24" s="251" t="s">
        <v>231</v>
      </c>
      <c r="F24" s="250" t="s">
        <v>232</v>
      </c>
      <c r="G24" s="250" t="s">
        <v>221</v>
      </c>
      <c r="H24" s="250"/>
      <c r="I24" s="250"/>
    </row>
    <row r="25" spans="1:11" ht="29.65" customHeight="1">
      <c r="A25" s="247"/>
      <c r="B25" s="247"/>
      <c r="C25" s="247"/>
      <c r="D25" s="247"/>
      <c r="E25" s="251"/>
      <c r="F25" s="250"/>
      <c r="G25" s="116" t="str">
        <f>D24</f>
        <v xml:space="preserve">Depreciation </v>
      </c>
      <c r="H25" s="116" t="str">
        <f>E24</f>
        <v xml:space="preserve">ROU 
(Book Value) </v>
      </c>
      <c r="I25" s="117" t="str">
        <f>F24</f>
        <v xml:space="preserve">Accumulated Depreciation </v>
      </c>
    </row>
    <row r="26" spans="1:11" ht="12.4" customHeight="1">
      <c r="A26" s="118" t="s">
        <v>222</v>
      </c>
      <c r="B26" s="252">
        <v>0.18060000000000001</v>
      </c>
      <c r="C26" s="253"/>
      <c r="D26" s="40">
        <f>'1.2 CV and Dep- ROU (NK)'!$E$213</f>
        <v>14446068.948830225</v>
      </c>
      <c r="E26" s="40">
        <f>'1.2 CV and Dep- ROU (NK)'!$D$116</f>
        <v>114364712.51157258</v>
      </c>
      <c r="F26" s="40">
        <f>'1.2 CV and Dep- ROU (NK)'!$E$214</f>
        <v>43338206.846490659</v>
      </c>
      <c r="G26" s="40">
        <f t="shared" ref="G26:G31" si="3">D26*B26</f>
        <v>2608960.0521587385</v>
      </c>
      <c r="H26" s="121">
        <f t="shared" ref="H26:H31" si="4">E26*B26</f>
        <v>20654267.079590011</v>
      </c>
      <c r="I26" s="121">
        <f t="shared" ref="I26:I31" si="5">F26*B26</f>
        <v>7826880.1564762136</v>
      </c>
      <c r="K26" s="41"/>
    </row>
    <row r="27" spans="1:11">
      <c r="A27" s="118" t="s">
        <v>19</v>
      </c>
      <c r="B27" s="252">
        <v>0.18060000000000001</v>
      </c>
      <c r="C27" s="253"/>
      <c r="D27" s="40">
        <f>'1.2 CV and Dep- ROU (NK)'!$E$213</f>
        <v>14446068.948830225</v>
      </c>
      <c r="E27" s="40">
        <f>'1.2 CV and Dep- ROU (NK)'!$D$116</f>
        <v>114364712.51157258</v>
      </c>
      <c r="F27" s="40">
        <f>'1.2 CV and Dep- ROU (NK)'!$E$214</f>
        <v>43338206.846490659</v>
      </c>
      <c r="G27" s="40">
        <f t="shared" si="3"/>
        <v>2608960.0521587385</v>
      </c>
      <c r="H27" s="121">
        <f t="shared" si="4"/>
        <v>20654267.079590011</v>
      </c>
      <c r="I27" s="121">
        <f t="shared" si="5"/>
        <v>7826880.1564762136</v>
      </c>
    </row>
    <row r="28" spans="1:11">
      <c r="A28" s="118" t="s">
        <v>223</v>
      </c>
      <c r="B28" s="252">
        <v>0.18060000000000001</v>
      </c>
      <c r="C28" s="253"/>
      <c r="D28" s="40">
        <f>'1.2 CV and Dep- ROU (NK)'!$E$213</f>
        <v>14446068.948830225</v>
      </c>
      <c r="E28" s="40">
        <f>'1.2 CV and Dep- ROU (NK)'!$D$116</f>
        <v>114364712.51157258</v>
      </c>
      <c r="F28" s="40">
        <f>'1.2 CV and Dep- ROU (NK)'!$E$214</f>
        <v>43338206.846490659</v>
      </c>
      <c r="G28" s="40">
        <f t="shared" si="3"/>
        <v>2608960.0521587385</v>
      </c>
      <c r="H28" s="121">
        <f t="shared" si="4"/>
        <v>20654267.079590011</v>
      </c>
      <c r="I28" s="121">
        <f t="shared" si="5"/>
        <v>7826880.1564762136</v>
      </c>
    </row>
    <row r="29" spans="1:11">
      <c r="A29" s="118" t="s">
        <v>224</v>
      </c>
      <c r="B29" s="252">
        <v>0.18060000000000001</v>
      </c>
      <c r="C29" s="253"/>
      <c r="D29" s="40">
        <f>'1.2 CV and Dep- ROU (NK)'!$E$213</f>
        <v>14446068.948830225</v>
      </c>
      <c r="E29" s="40">
        <f>'1.2 CV and Dep- ROU (NK)'!$D$116</f>
        <v>114364712.51157258</v>
      </c>
      <c r="F29" s="40">
        <f>'1.2 CV and Dep- ROU (NK)'!$E$214</f>
        <v>43338206.846490659</v>
      </c>
      <c r="G29" s="40">
        <f t="shared" si="3"/>
        <v>2608960.0521587385</v>
      </c>
      <c r="H29" s="121">
        <f t="shared" si="4"/>
        <v>20654267.079590011</v>
      </c>
      <c r="I29" s="121">
        <f t="shared" si="5"/>
        <v>7826880.1564762136</v>
      </c>
    </row>
    <row r="30" spans="1:11">
      <c r="A30" s="118" t="s">
        <v>233</v>
      </c>
      <c r="B30" s="252">
        <v>0.18060000000000001</v>
      </c>
      <c r="C30" s="253"/>
      <c r="D30" s="40">
        <f>'1.2 CV and Dep- ROU (NK)'!$E$213</f>
        <v>14446068.948830225</v>
      </c>
      <c r="E30" s="40">
        <f>'1.2 CV and Dep- ROU (NK)'!$D$116</f>
        <v>114364712.51157258</v>
      </c>
      <c r="F30" s="40">
        <f>'1.2 CV and Dep- ROU (NK)'!$E$214</f>
        <v>43338206.846490659</v>
      </c>
      <c r="G30" s="40">
        <f t="shared" si="3"/>
        <v>2608960.0521587385</v>
      </c>
      <c r="H30" s="121">
        <f t="shared" si="4"/>
        <v>20654267.079590011</v>
      </c>
      <c r="I30" s="121">
        <f t="shared" si="5"/>
        <v>7826880.1564762136</v>
      </c>
    </row>
    <row r="31" spans="1:11">
      <c r="A31" s="118" t="s">
        <v>234</v>
      </c>
      <c r="B31" s="252">
        <v>9.7000000000000003E-2</v>
      </c>
      <c r="C31" s="253"/>
      <c r="D31" s="40">
        <f>'1.2 CV and Dep- ROU (NK)'!$E$213</f>
        <v>14446068.948830225</v>
      </c>
      <c r="E31" s="40">
        <f>'1.2 CV and Dep- ROU (NK)'!$D$116</f>
        <v>114364712.51157258</v>
      </c>
      <c r="F31" s="40">
        <f>'1.2 CV and Dep- ROU (NK)'!$E$214</f>
        <v>43338206.846490659</v>
      </c>
      <c r="G31" s="40">
        <f t="shared" si="3"/>
        <v>1401268.6880365319</v>
      </c>
      <c r="H31" s="121">
        <f t="shared" si="4"/>
        <v>11093377.113622541</v>
      </c>
      <c r="I31" s="121">
        <f t="shared" si="5"/>
        <v>4203806.0641095936</v>
      </c>
    </row>
    <row r="32" spans="1:11" ht="13">
      <c r="A32" s="119" t="s">
        <v>227</v>
      </c>
      <c r="B32" s="248">
        <f>SUM(B26:C31)</f>
        <v>1</v>
      </c>
      <c r="C32" s="249"/>
      <c r="D32" s="120"/>
      <c r="E32" s="120"/>
      <c r="F32" s="120"/>
      <c r="G32" s="120">
        <f>SUM(G26:G31)</f>
        <v>14446068.948830225</v>
      </c>
      <c r="H32" s="120">
        <f>SUM(H26:H31)</f>
        <v>114364712.5115726</v>
      </c>
      <c r="I32" s="120">
        <f>SUM(I26:I31)</f>
        <v>43338206.846490659</v>
      </c>
    </row>
  </sheetData>
  <mergeCells count="30">
    <mergeCell ref="B31:C31"/>
    <mergeCell ref="B32:C32"/>
    <mergeCell ref="B26:C26"/>
    <mergeCell ref="B27:C27"/>
    <mergeCell ref="B28:C28"/>
    <mergeCell ref="B29:C29"/>
    <mergeCell ref="B30:C30"/>
    <mergeCell ref="A23:I23"/>
    <mergeCell ref="A24:A25"/>
    <mergeCell ref="B24:C25"/>
    <mergeCell ref="D24:D25"/>
    <mergeCell ref="E24:E25"/>
    <mergeCell ref="F24:F25"/>
    <mergeCell ref="G24:I24"/>
    <mergeCell ref="B20:C20"/>
    <mergeCell ref="B14:C14"/>
    <mergeCell ref="B15:C15"/>
    <mergeCell ref="B16:C16"/>
    <mergeCell ref="B17:C17"/>
    <mergeCell ref="B18:C18"/>
    <mergeCell ref="B19:C19"/>
    <mergeCell ref="A1:G1"/>
    <mergeCell ref="A2:G2"/>
    <mergeCell ref="A12:A13"/>
    <mergeCell ref="B12:C13"/>
    <mergeCell ref="D12:D13"/>
    <mergeCell ref="E12:E13"/>
    <mergeCell ref="F12:F13"/>
    <mergeCell ref="G12:I12"/>
    <mergeCell ref="A11:I11"/>
  </mergeCells>
  <conditionalFormatting sqref="A1:A2 A4">
    <cfRule type="duplicateValues" dxfId="6" priority="3"/>
  </conditionalFormatting>
  <conditionalFormatting sqref="A5">
    <cfRule type="duplicateValues" dxfId="5" priority="2"/>
  </conditionalFormatting>
  <conditionalFormatting sqref="A3">
    <cfRule type="duplicateValues" dxfId="4" priority="1"/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5A62-5644-4102-8DDE-AAB4CE20BCD8}">
  <dimension ref="B2:C19"/>
  <sheetViews>
    <sheetView workbookViewId="0">
      <selection activeCell="O11" sqref="O11"/>
    </sheetView>
  </sheetViews>
  <sheetFormatPr defaultRowHeight="14.5"/>
  <cols>
    <col min="1" max="1" width="3.26953125" customWidth="1"/>
    <col min="2" max="2" width="42.7265625" customWidth="1"/>
    <col min="3" max="3" width="13.453125" customWidth="1"/>
  </cols>
  <sheetData>
    <row r="2" spans="2:3">
      <c r="B2" s="99" t="s">
        <v>31</v>
      </c>
      <c r="C2" s="99" t="s">
        <v>235</v>
      </c>
    </row>
    <row r="3" spans="2:3">
      <c r="B3" s="106" t="s">
        <v>236</v>
      </c>
      <c r="C3" s="101">
        <v>0.08</v>
      </c>
    </row>
    <row r="4" spans="2:3">
      <c r="B4" s="104" t="s">
        <v>237</v>
      </c>
      <c r="C4" s="101"/>
    </row>
    <row r="5" spans="2:3" ht="13.15" customHeight="1">
      <c r="B5" s="105" t="s">
        <v>238</v>
      </c>
      <c r="C5" s="100">
        <v>1.2500000000000001E-2</v>
      </c>
    </row>
    <row r="6" spans="2:3" ht="16.149999999999999" customHeight="1">
      <c r="B6" s="105" t="s">
        <v>239</v>
      </c>
      <c r="C6" s="100">
        <v>0.01</v>
      </c>
    </row>
    <row r="7" spans="2:3" ht="16.149999999999999" customHeight="1">
      <c r="B7" s="105" t="s">
        <v>240</v>
      </c>
      <c r="C7" s="100"/>
    </row>
    <row r="8" spans="2:3" ht="16.149999999999999" customHeight="1">
      <c r="B8" s="105" t="s">
        <v>241</v>
      </c>
      <c r="C8" s="100">
        <v>-2.5000000000000001E-2</v>
      </c>
    </row>
    <row r="9" spans="2:3">
      <c r="B9" s="102" t="s">
        <v>242</v>
      </c>
      <c r="C9" s="103">
        <f>SUM(C3:C8)</f>
        <v>7.7499999999999986E-2</v>
      </c>
    </row>
    <row r="11" spans="2:3">
      <c r="B11" s="257" t="s">
        <v>243</v>
      </c>
      <c r="C11" s="257"/>
    </row>
    <row r="12" spans="2:3" ht="34.5" customHeight="1">
      <c r="B12" s="258" t="s">
        <v>244</v>
      </c>
      <c r="C12" s="259"/>
    </row>
    <row r="13" spans="2:3" ht="117.65" customHeight="1">
      <c r="B13" s="258" t="s">
        <v>245</v>
      </c>
      <c r="C13" s="258"/>
    </row>
    <row r="14" spans="2:3" ht="48" customHeight="1">
      <c r="B14" s="258" t="s">
        <v>246</v>
      </c>
      <c r="C14" s="258"/>
    </row>
    <row r="19" spans="2:2">
      <c r="B19" t="s">
        <v>247</v>
      </c>
    </row>
  </sheetData>
  <mergeCells count="4"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A13" sqref="A13"/>
    </sheetView>
  </sheetViews>
  <sheetFormatPr defaultRowHeight="14.5"/>
  <cols>
    <col min="1" max="1" width="14.7265625" bestFit="1" customWidth="1"/>
    <col min="5" max="5" width="11.54296875" bestFit="1" customWidth="1"/>
    <col min="6" max="6" width="14.7265625" bestFit="1" customWidth="1"/>
    <col min="7" max="7" width="11.54296875" bestFit="1" customWidth="1"/>
    <col min="8" max="9" width="14.54296875" bestFit="1" customWidth="1"/>
    <col min="10" max="10" width="12" bestFit="1" customWidth="1"/>
    <col min="11" max="11" width="15.26953125" bestFit="1" customWidth="1"/>
    <col min="12" max="13" width="14.54296875" style="51" bestFit="1" customWidth="1"/>
  </cols>
  <sheetData>
    <row r="1" spans="1:13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L1" s="51" t="s">
        <v>254</v>
      </c>
      <c r="M1" s="51" t="s">
        <v>255</v>
      </c>
    </row>
    <row r="2" spans="1:13">
      <c r="A2" s="34">
        <v>146528473.41999999</v>
      </c>
      <c r="B2" s="51"/>
      <c r="C2" s="51"/>
      <c r="D2" s="51"/>
      <c r="E2" s="51"/>
      <c r="F2" s="34">
        <v>146528473.41999999</v>
      </c>
      <c r="G2" s="51">
        <f>C2+D2-E2</f>
        <v>0</v>
      </c>
      <c r="H2" s="51">
        <f>F2</f>
        <v>146528473.41999999</v>
      </c>
      <c r="I2" s="51">
        <f>G2+H2</f>
        <v>146528473.41999999</v>
      </c>
      <c r="J2" s="51">
        <f>A2-I2</f>
        <v>0</v>
      </c>
      <c r="K2" t="s">
        <v>36</v>
      </c>
      <c r="L2" s="51">
        <v>146528473.41999999</v>
      </c>
    </row>
    <row r="3" spans="1:13">
      <c r="A3" s="34">
        <v>-58611389.368000001</v>
      </c>
      <c r="B3" s="51"/>
      <c r="C3" s="51"/>
      <c r="D3" s="51"/>
      <c r="E3" s="51">
        <v>58611389.368000001</v>
      </c>
      <c r="F3" s="34">
        <v>0</v>
      </c>
      <c r="G3" s="51">
        <f t="shared" ref="G3:G12" si="0">C3+D3-E3</f>
        <v>-58611389.368000001</v>
      </c>
      <c r="H3" s="51">
        <f t="shared" ref="H3:H12" si="1">F3</f>
        <v>0</v>
      </c>
      <c r="I3" s="51">
        <f t="shared" ref="I3:I12" si="2">G3+H3</f>
        <v>-58611389.368000001</v>
      </c>
      <c r="J3" s="51">
        <f>A3-I3</f>
        <v>0</v>
      </c>
      <c r="K3" t="s">
        <v>256</v>
      </c>
      <c r="M3" s="51">
        <v>146528473.41999999</v>
      </c>
    </row>
    <row r="4" spans="1:13">
      <c r="A4" s="34">
        <v>0</v>
      </c>
      <c r="B4" s="51"/>
      <c r="C4" s="51"/>
      <c r="D4" s="51"/>
      <c r="E4" s="51">
        <v>10956580.937598756</v>
      </c>
      <c r="F4" s="51">
        <v>10956580.937598756</v>
      </c>
      <c r="G4" s="51">
        <f t="shared" si="0"/>
        <v>-10956580.937598756</v>
      </c>
      <c r="H4" s="51">
        <f t="shared" si="1"/>
        <v>10956580.937598756</v>
      </c>
      <c r="I4" s="51">
        <f>G4+H4</f>
        <v>0</v>
      </c>
      <c r="J4" s="51">
        <f t="shared" ref="J4:J12" si="3">A4-I4</f>
        <v>0</v>
      </c>
      <c r="K4" t="s">
        <v>257</v>
      </c>
      <c r="L4" s="51">
        <v>58611389.368000001</v>
      </c>
    </row>
    <row r="5" spans="1:13">
      <c r="A5" s="34">
        <f>-M11</f>
        <v>-63624000</v>
      </c>
      <c r="B5" s="51"/>
      <c r="C5" s="51"/>
      <c r="D5" s="51"/>
      <c r="E5" s="51"/>
      <c r="F5" s="34">
        <f>-L10</f>
        <v>-63624000</v>
      </c>
      <c r="G5" s="51">
        <f t="shared" si="0"/>
        <v>0</v>
      </c>
      <c r="H5" s="51">
        <f t="shared" si="1"/>
        <v>-63624000</v>
      </c>
      <c r="I5" s="51">
        <f t="shared" si="2"/>
        <v>-63624000</v>
      </c>
      <c r="J5" s="51">
        <f t="shared" si="3"/>
        <v>0</v>
      </c>
      <c r="K5" t="s">
        <v>36</v>
      </c>
      <c r="M5" s="51">
        <v>58611389.368000001</v>
      </c>
    </row>
    <row r="6" spans="1:13">
      <c r="A6" s="34">
        <v>0</v>
      </c>
      <c r="B6" s="51"/>
      <c r="C6" s="51"/>
      <c r="D6" s="51"/>
      <c r="E6" s="51"/>
      <c r="F6" s="34">
        <v>0</v>
      </c>
      <c r="G6" s="51">
        <f t="shared" si="0"/>
        <v>0</v>
      </c>
      <c r="H6" s="51">
        <f t="shared" si="1"/>
        <v>0</v>
      </c>
      <c r="I6" s="51">
        <f t="shared" si="2"/>
        <v>0</v>
      </c>
      <c r="J6" s="51">
        <f t="shared" si="3"/>
        <v>0</v>
      </c>
    </row>
    <row r="7" spans="1:13">
      <c r="A7" s="34">
        <v>0</v>
      </c>
      <c r="B7" s="51"/>
      <c r="C7" s="51"/>
      <c r="D7" s="51"/>
      <c r="E7" s="51"/>
      <c r="F7" s="34">
        <v>0</v>
      </c>
      <c r="G7" s="51">
        <f t="shared" si="0"/>
        <v>0</v>
      </c>
      <c r="H7" s="51">
        <f t="shared" si="1"/>
        <v>0</v>
      </c>
      <c r="I7" s="51">
        <f t="shared" si="2"/>
        <v>0</v>
      </c>
      <c r="J7" s="51">
        <f t="shared" si="3"/>
        <v>0</v>
      </c>
      <c r="K7" t="s">
        <v>258</v>
      </c>
      <c r="L7" s="51">
        <v>10956580.937598756</v>
      </c>
    </row>
    <row r="8" spans="1:13">
      <c r="A8" s="34">
        <f>A2+A3+A5</f>
        <v>24293084.051999986</v>
      </c>
      <c r="B8" s="51"/>
      <c r="C8" s="51"/>
      <c r="D8" s="51"/>
      <c r="E8" s="51">
        <f>E3+E4</f>
        <v>69567970.305598751</v>
      </c>
      <c r="F8" s="34">
        <f>F2+F4+F5</f>
        <v>93861054.357598752</v>
      </c>
      <c r="G8" s="51">
        <f>C8+D8-E8</f>
        <v>-69567970.305598751</v>
      </c>
      <c r="H8" s="51">
        <f>F8</f>
        <v>93861054.357598752</v>
      </c>
      <c r="I8" s="51">
        <f t="shared" si="2"/>
        <v>24293084.052000001</v>
      </c>
      <c r="J8" s="51">
        <f>A8-I8</f>
        <v>0</v>
      </c>
      <c r="K8" t="s">
        <v>256</v>
      </c>
      <c r="M8" s="51">
        <v>10956580.937598756</v>
      </c>
    </row>
    <row r="9" spans="1:13">
      <c r="A9" s="34">
        <v>0</v>
      </c>
      <c r="B9" s="51"/>
      <c r="C9" s="51"/>
      <c r="D9" s="51"/>
      <c r="E9" s="51"/>
      <c r="F9" s="34">
        <v>0</v>
      </c>
      <c r="G9" s="51">
        <f t="shared" si="0"/>
        <v>0</v>
      </c>
      <c r="H9" s="51">
        <f t="shared" si="1"/>
        <v>0</v>
      </c>
      <c r="I9" s="51">
        <f t="shared" si="2"/>
        <v>0</v>
      </c>
      <c r="J9" s="51">
        <f t="shared" si="3"/>
        <v>0</v>
      </c>
    </row>
    <row r="10" spans="1:13">
      <c r="A10" s="34">
        <v>0</v>
      </c>
      <c r="B10" s="51"/>
      <c r="C10" s="51"/>
      <c r="D10" s="51"/>
      <c r="E10" s="51"/>
      <c r="F10" s="34">
        <v>0</v>
      </c>
      <c r="G10" s="51">
        <f t="shared" si="0"/>
        <v>0</v>
      </c>
      <c r="H10" s="51">
        <f t="shared" si="1"/>
        <v>0</v>
      </c>
      <c r="I10" s="51">
        <f t="shared" si="2"/>
        <v>0</v>
      </c>
      <c r="J10" s="51">
        <f t="shared" si="3"/>
        <v>0</v>
      </c>
      <c r="K10" t="s">
        <v>256</v>
      </c>
      <c r="L10" s="51">
        <v>63624000</v>
      </c>
    </row>
    <row r="11" spans="1:13">
      <c r="A11" s="34">
        <v>0</v>
      </c>
      <c r="B11" s="51"/>
      <c r="C11" s="51"/>
      <c r="D11" s="51"/>
      <c r="E11" s="51"/>
      <c r="F11" s="34">
        <v>0</v>
      </c>
      <c r="G11" s="51">
        <f t="shared" si="0"/>
        <v>0</v>
      </c>
      <c r="H11" s="51">
        <f t="shared" si="1"/>
        <v>0</v>
      </c>
      <c r="I11" s="51">
        <f t="shared" si="2"/>
        <v>0</v>
      </c>
      <c r="J11" s="51">
        <f t="shared" si="3"/>
        <v>0</v>
      </c>
      <c r="K11" t="s">
        <v>259</v>
      </c>
      <c r="M11" s="51">
        <v>63624000</v>
      </c>
    </row>
    <row r="12" spans="1:13">
      <c r="A12" s="34">
        <v>0</v>
      </c>
      <c r="B12" s="51"/>
      <c r="C12" s="51"/>
      <c r="D12" s="51"/>
      <c r="E12" s="51"/>
      <c r="F12" s="34">
        <v>0</v>
      </c>
      <c r="G12" s="51">
        <f t="shared" si="0"/>
        <v>0</v>
      </c>
      <c r="H12" s="51">
        <f t="shared" si="1"/>
        <v>0</v>
      </c>
      <c r="I12" s="51">
        <f t="shared" si="2"/>
        <v>0</v>
      </c>
      <c r="J12" s="51">
        <f t="shared" si="3"/>
        <v>0</v>
      </c>
      <c r="M12" s="51">
        <f>L10-M11</f>
        <v>0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3"/>
  <sheetViews>
    <sheetView topLeftCell="A5" zoomScale="98" zoomScaleNormal="98" workbookViewId="0">
      <selection activeCell="E14" sqref="E14"/>
    </sheetView>
  </sheetViews>
  <sheetFormatPr defaultColWidth="19.7265625" defaultRowHeight="17.5"/>
  <cols>
    <col min="1" max="1" width="14.7265625" style="1" customWidth="1"/>
    <col min="2" max="5" width="19.7265625" style="1"/>
    <col min="6" max="6" width="19.7265625" style="2"/>
    <col min="7" max="7" width="32.26953125" style="1" customWidth="1"/>
    <col min="8" max="9" width="19.7265625" style="1"/>
    <col min="10" max="10" width="21.7265625" style="1" bestFit="1" customWidth="1"/>
    <col min="11" max="11" width="24.7265625" style="3" customWidth="1"/>
    <col min="12" max="16384" width="19.7265625" style="1"/>
  </cols>
  <sheetData>
    <row r="1" spans="1:16">
      <c r="A1" s="260" t="s">
        <v>15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</row>
    <row r="2" spans="1:16">
      <c r="A2" s="261" t="s">
        <v>16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</row>
    <row r="4" spans="1:16">
      <c r="A4" s="1" t="s">
        <v>260</v>
      </c>
    </row>
    <row r="6" spans="1:16">
      <c r="A6" s="1" t="s">
        <v>261</v>
      </c>
    </row>
    <row r="8" spans="1:16">
      <c r="A8" s="1" t="s">
        <v>262</v>
      </c>
    </row>
    <row r="10" spans="1:16">
      <c r="P10" s="1" t="s">
        <v>263</v>
      </c>
    </row>
    <row r="12" spans="1:16">
      <c r="A12" s="4"/>
      <c r="P12" s="1" t="s">
        <v>264</v>
      </c>
    </row>
    <row r="13" spans="1:16">
      <c r="A13" s="4"/>
    </row>
    <row r="14" spans="1:16">
      <c r="A14" s="4"/>
    </row>
    <row r="16" spans="1:16">
      <c r="B16" s="5" t="s">
        <v>265</v>
      </c>
      <c r="C16" s="6" t="s">
        <v>266</v>
      </c>
      <c r="D16" s="7"/>
      <c r="E16" s="7"/>
      <c r="F16" s="8"/>
      <c r="I16" s="9"/>
      <c r="J16" s="9"/>
    </row>
    <row r="17" spans="2:16">
      <c r="B17" s="5" t="s">
        <v>267</v>
      </c>
      <c r="C17" s="6">
        <v>63</v>
      </c>
      <c r="D17" s="7"/>
      <c r="E17" s="7"/>
      <c r="F17" s="8"/>
      <c r="G17" s="4"/>
      <c r="H17" s="4"/>
      <c r="K17" s="10"/>
      <c r="L17" s="4"/>
      <c r="M17" s="4"/>
      <c r="N17" s="4"/>
      <c r="O17" s="4"/>
      <c r="P17" s="4"/>
    </row>
    <row r="18" spans="2:16">
      <c r="B18" s="5" t="s">
        <v>268</v>
      </c>
      <c r="C18" s="11">
        <v>0.11</v>
      </c>
      <c r="D18" s="12"/>
      <c r="E18" s="12"/>
      <c r="F18" s="13"/>
    </row>
    <row r="19" spans="2:16">
      <c r="C19" s="12"/>
      <c r="D19" s="12"/>
      <c r="E19" s="12"/>
      <c r="F19" s="13"/>
      <c r="I19" s="4"/>
      <c r="J19" s="4"/>
    </row>
    <row r="20" spans="2:16">
      <c r="C20" s="12"/>
      <c r="D20" s="12"/>
      <c r="E20" s="12"/>
      <c r="F20" s="13"/>
      <c r="I20" s="4" t="s">
        <v>269</v>
      </c>
      <c r="J20" s="4"/>
    </row>
    <row r="22" spans="2:16">
      <c r="B22" s="262" t="s">
        <v>270</v>
      </c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62"/>
      <c r="N22" s="262"/>
      <c r="O22" s="262"/>
      <c r="P22" s="262"/>
    </row>
    <row r="23" spans="2:16" ht="70">
      <c r="B23" s="14" t="s">
        <v>60</v>
      </c>
      <c r="C23" s="14" t="s">
        <v>61</v>
      </c>
      <c r="D23" s="14"/>
      <c r="E23" s="14"/>
      <c r="F23" s="15"/>
      <c r="G23" s="16" t="s">
        <v>176</v>
      </c>
      <c r="H23" s="16" t="s">
        <v>65</v>
      </c>
      <c r="I23" s="16" t="s">
        <v>271</v>
      </c>
      <c r="J23" s="16"/>
      <c r="K23" s="17" t="s">
        <v>272</v>
      </c>
      <c r="L23" s="16" t="s">
        <v>273</v>
      </c>
      <c r="M23" s="16" t="s">
        <v>274</v>
      </c>
      <c r="N23" s="18" t="s">
        <v>230</v>
      </c>
      <c r="O23" s="18" t="s">
        <v>227</v>
      </c>
      <c r="P23" s="16" t="s">
        <v>275</v>
      </c>
    </row>
    <row r="24" spans="2:16">
      <c r="B24" s="14"/>
      <c r="C24" s="14"/>
      <c r="D24" s="14"/>
      <c r="E24" s="14"/>
      <c r="F24" s="15"/>
      <c r="G24" s="16" t="s">
        <v>276</v>
      </c>
      <c r="H24" s="16"/>
      <c r="I24" s="18" t="s">
        <v>277</v>
      </c>
      <c r="J24" s="18"/>
      <c r="K24" s="17" t="s">
        <v>278</v>
      </c>
      <c r="L24" s="18" t="s">
        <v>279</v>
      </c>
      <c r="M24" s="18" t="s">
        <v>280</v>
      </c>
      <c r="N24" s="19" t="s">
        <v>281</v>
      </c>
      <c r="O24" s="18" t="s">
        <v>282</v>
      </c>
      <c r="P24" s="18" t="s">
        <v>283</v>
      </c>
    </row>
    <row r="25" spans="2:16" ht="25.15" customHeight="1">
      <c r="B25" s="5">
        <v>1</v>
      </c>
      <c r="C25" s="20">
        <v>42999</v>
      </c>
      <c r="D25" s="20"/>
      <c r="E25" s="20"/>
      <c r="F25" s="21"/>
      <c r="G25" s="22">
        <v>0</v>
      </c>
      <c r="H25" s="23">
        <f>G25/(1+C18/12)^B25</f>
        <v>0</v>
      </c>
      <c r="I25" s="24">
        <f>H88</f>
        <v>35121879.579086304</v>
      </c>
      <c r="J25" s="24"/>
      <c r="K25" s="23">
        <f>I25*(0.11/12)</f>
        <v>321950.56280829111</v>
      </c>
      <c r="L25" s="24">
        <f>G25-K25</f>
        <v>-321950.56280829111</v>
      </c>
      <c r="M25" s="24">
        <f>I25-L25</f>
        <v>35443830.141894594</v>
      </c>
      <c r="N25" s="23">
        <f>H93</f>
        <v>538797.16232107917</v>
      </c>
      <c r="O25" s="24">
        <f>K25+N25</f>
        <v>860747.72512937034</v>
      </c>
      <c r="P25" s="24">
        <f>O25-G25</f>
        <v>860747.72512937034</v>
      </c>
    </row>
    <row r="26" spans="2:16" ht="25.15" customHeight="1">
      <c r="B26" s="5">
        <v>2</v>
      </c>
      <c r="C26" s="20">
        <v>43028</v>
      </c>
      <c r="D26" s="20"/>
      <c r="E26" s="20"/>
      <c r="F26" s="25"/>
      <c r="G26" s="22">
        <v>0</v>
      </c>
      <c r="H26" s="23">
        <f>G26/(1+C18/12)^B26</f>
        <v>0</v>
      </c>
      <c r="I26" s="24">
        <f>M25</f>
        <v>35443830.141894594</v>
      </c>
      <c r="J26" s="24"/>
      <c r="K26" s="23">
        <f t="shared" ref="K26:K87" si="0">I26*(0.11/12)</f>
        <v>324901.77630070044</v>
      </c>
      <c r="L26" s="24">
        <f t="shared" ref="L26:L87" si="1">G26-K26</f>
        <v>-324901.77630070044</v>
      </c>
      <c r="M26" s="24">
        <f t="shared" ref="M26:M87" si="2">I26-L26</f>
        <v>35768731.918195292</v>
      </c>
      <c r="N26" s="23">
        <v>538797.16232107917</v>
      </c>
      <c r="O26" s="24">
        <f t="shared" ref="O26:O87" si="3">K26+N26</f>
        <v>863698.93862177967</v>
      </c>
      <c r="P26" s="24">
        <f t="shared" ref="P26:P87" si="4">O26-G26</f>
        <v>863698.93862177967</v>
      </c>
    </row>
    <row r="27" spans="2:16" ht="25.15" customHeight="1">
      <c r="B27" s="5">
        <v>3</v>
      </c>
      <c r="C27" s="20">
        <v>43039</v>
      </c>
      <c r="D27" s="20">
        <v>43039</v>
      </c>
      <c r="E27" s="26">
        <f>_xlfn.DAYS(D27,$C$25)</f>
        <v>40</v>
      </c>
      <c r="F27" s="25">
        <f>E27/365</f>
        <v>0.1095890410958904</v>
      </c>
      <c r="G27" s="23">
        <v>247500</v>
      </c>
      <c r="H27" s="23">
        <f>G27/(1+$C$18)^F27</f>
        <v>244685.5380583425</v>
      </c>
      <c r="I27" s="24">
        <f>M26</f>
        <v>35768731.918195292</v>
      </c>
      <c r="J27" s="24"/>
      <c r="K27" s="23">
        <f>I27*(0.11/12)</f>
        <v>327880.04258345685</v>
      </c>
      <c r="L27" s="24">
        <f t="shared" si="1"/>
        <v>-80380.042583456845</v>
      </c>
      <c r="M27" s="24">
        <f>I27-L27</f>
        <v>35849111.96077875</v>
      </c>
      <c r="N27" s="23">
        <v>538797.16232107917</v>
      </c>
      <c r="O27" s="24">
        <f t="shared" si="3"/>
        <v>866677.20490453602</v>
      </c>
      <c r="P27" s="24">
        <f t="shared" si="4"/>
        <v>619177.20490453602</v>
      </c>
    </row>
    <row r="28" spans="2:16" ht="25.15" customHeight="1">
      <c r="B28" s="5">
        <v>4</v>
      </c>
      <c r="C28" s="20">
        <v>43069</v>
      </c>
      <c r="D28" s="20">
        <v>43049</v>
      </c>
      <c r="E28" s="26">
        <f>_xlfn.DAYS(D28,$C$25)</f>
        <v>50</v>
      </c>
      <c r="F28" s="25">
        <f>E28/365</f>
        <v>0.13698630136986301</v>
      </c>
      <c r="G28" s="23">
        <v>697500</v>
      </c>
      <c r="H28" s="23">
        <f>G28/(1+$C$18)^F28</f>
        <v>687599.55146261514</v>
      </c>
      <c r="I28" s="24">
        <f t="shared" ref="I28:I87" si="5">M27</f>
        <v>35849111.96077875</v>
      </c>
      <c r="J28" s="24"/>
      <c r="K28" s="23">
        <f>I28*(0.11/12)</f>
        <v>328616.85964047187</v>
      </c>
      <c r="L28" s="24">
        <f t="shared" si="1"/>
        <v>368883.14035952813</v>
      </c>
      <c r="M28" s="24">
        <f t="shared" si="2"/>
        <v>35480228.820419222</v>
      </c>
      <c r="N28" s="23">
        <v>538797.16232107917</v>
      </c>
      <c r="O28" s="24">
        <f t="shared" si="3"/>
        <v>867414.02196155104</v>
      </c>
      <c r="P28" s="24">
        <f t="shared" si="4"/>
        <v>169914.02196155104</v>
      </c>
    </row>
    <row r="29" spans="2:16" ht="25.15" customHeight="1">
      <c r="B29" s="5">
        <v>5</v>
      </c>
      <c r="C29" s="20">
        <v>43100</v>
      </c>
      <c r="D29" s="20">
        <v>43079</v>
      </c>
      <c r="E29" s="26">
        <f t="shared" ref="E29:E87" si="6">_xlfn.DAYS(D29,$C$25)</f>
        <v>80</v>
      </c>
      <c r="F29" s="25">
        <f t="shared" ref="F29:F87" si="7">E29/365</f>
        <v>0.21917808219178081</v>
      </c>
      <c r="G29" s="23">
        <v>697500</v>
      </c>
      <c r="H29" s="23">
        <f t="shared" ref="H29:H87" si="8">G29/(1+$C$18)^F29</f>
        <v>681726.86449289904</v>
      </c>
      <c r="I29" s="24">
        <f t="shared" si="5"/>
        <v>35480228.820419222</v>
      </c>
      <c r="J29" s="24"/>
      <c r="K29" s="23">
        <f t="shared" si="0"/>
        <v>325235.43085384287</v>
      </c>
      <c r="L29" s="24">
        <f t="shared" si="1"/>
        <v>372264.56914615713</v>
      </c>
      <c r="M29" s="24">
        <f>I29-L29</f>
        <v>35107964.251273066</v>
      </c>
      <c r="N29" s="23">
        <v>538797.16232107917</v>
      </c>
      <c r="O29" s="24">
        <f t="shared" si="3"/>
        <v>864032.59317492205</v>
      </c>
      <c r="P29" s="24">
        <f t="shared" si="4"/>
        <v>166532.59317492205</v>
      </c>
    </row>
    <row r="30" spans="2:16" ht="25.15" customHeight="1">
      <c r="B30" s="5">
        <v>6</v>
      </c>
      <c r="C30" s="20">
        <v>43131</v>
      </c>
      <c r="D30" s="20">
        <v>43110</v>
      </c>
      <c r="E30" s="26">
        <f t="shared" si="6"/>
        <v>111</v>
      </c>
      <c r="F30" s="25">
        <f t="shared" si="7"/>
        <v>0.30410958904109592</v>
      </c>
      <c r="G30" s="23">
        <v>697500</v>
      </c>
      <c r="H30" s="23">
        <f t="shared" si="8"/>
        <v>675711.10979181668</v>
      </c>
      <c r="I30" s="24">
        <f t="shared" si="5"/>
        <v>35107964.251273066</v>
      </c>
      <c r="J30" s="24"/>
      <c r="K30" s="23">
        <f t="shared" si="0"/>
        <v>321823.00563666975</v>
      </c>
      <c r="L30" s="24">
        <f t="shared" si="1"/>
        <v>375676.99436333025</v>
      </c>
      <c r="M30" s="24">
        <f t="shared" si="2"/>
        <v>34732287.256909736</v>
      </c>
      <c r="N30" s="23">
        <v>538797.16232107917</v>
      </c>
      <c r="O30" s="24">
        <f t="shared" si="3"/>
        <v>860620.16795774898</v>
      </c>
      <c r="P30" s="24">
        <f t="shared" si="4"/>
        <v>163120.16795774898</v>
      </c>
    </row>
    <row r="31" spans="2:16" ht="25.15" customHeight="1">
      <c r="B31" s="5">
        <v>7</v>
      </c>
      <c r="C31" s="20">
        <v>43159</v>
      </c>
      <c r="D31" s="20">
        <v>43141</v>
      </c>
      <c r="E31" s="26">
        <f t="shared" si="6"/>
        <v>142</v>
      </c>
      <c r="F31" s="25">
        <f t="shared" si="7"/>
        <v>0.38904109589041097</v>
      </c>
      <c r="G31" s="23">
        <v>697500</v>
      </c>
      <c r="H31" s="23">
        <f t="shared" si="8"/>
        <v>669748.43984726747</v>
      </c>
      <c r="I31" s="24">
        <f t="shared" si="5"/>
        <v>34732287.256909736</v>
      </c>
      <c r="J31" s="24"/>
      <c r="K31" s="23">
        <f t="shared" si="0"/>
        <v>318379.29985500593</v>
      </c>
      <c r="L31" s="24">
        <f t="shared" si="1"/>
        <v>379120.70014499407</v>
      </c>
      <c r="M31" s="24">
        <f t="shared" si="2"/>
        <v>34353166.556764744</v>
      </c>
      <c r="N31" s="23">
        <v>538797.16232107917</v>
      </c>
      <c r="O31" s="24">
        <f t="shared" si="3"/>
        <v>857176.4621760851</v>
      </c>
      <c r="P31" s="24">
        <f t="shared" si="4"/>
        <v>159676.4621760851</v>
      </c>
    </row>
    <row r="32" spans="2:16" ht="25.15" customHeight="1">
      <c r="B32" s="5">
        <v>8</v>
      </c>
      <c r="C32" s="20">
        <v>43190</v>
      </c>
      <c r="D32" s="20">
        <v>43169</v>
      </c>
      <c r="E32" s="26">
        <f t="shared" si="6"/>
        <v>170</v>
      </c>
      <c r="F32" s="25">
        <f t="shared" si="7"/>
        <v>0.46575342465753422</v>
      </c>
      <c r="G32" s="23">
        <v>697500</v>
      </c>
      <c r="H32" s="23">
        <f t="shared" si="8"/>
        <v>664408.04023329425</v>
      </c>
      <c r="I32" s="24">
        <f t="shared" si="5"/>
        <v>34353166.556764744</v>
      </c>
      <c r="J32" s="24"/>
      <c r="K32" s="23">
        <f t="shared" si="0"/>
        <v>314904.02677034348</v>
      </c>
      <c r="L32" s="24">
        <f t="shared" si="1"/>
        <v>382595.97322965652</v>
      </c>
      <c r="M32" s="24">
        <f t="shared" si="2"/>
        <v>33970570.58353509</v>
      </c>
      <c r="N32" s="23">
        <v>538797.16232107917</v>
      </c>
      <c r="O32" s="24">
        <f t="shared" si="3"/>
        <v>853701.1890914226</v>
      </c>
      <c r="P32" s="24">
        <f t="shared" si="4"/>
        <v>156201.1890914226</v>
      </c>
    </row>
    <row r="33" spans="2:16" ht="25.15" customHeight="1">
      <c r="B33" s="5">
        <v>9</v>
      </c>
      <c r="C33" s="20">
        <v>43220</v>
      </c>
      <c r="D33" s="20">
        <v>43200</v>
      </c>
      <c r="E33" s="26">
        <f t="shared" si="6"/>
        <v>201</v>
      </c>
      <c r="F33" s="25">
        <f t="shared" si="7"/>
        <v>0.55068493150684927</v>
      </c>
      <c r="G33" s="23">
        <v>697500</v>
      </c>
      <c r="H33" s="23">
        <f t="shared" si="8"/>
        <v>658545.11183829338</v>
      </c>
      <c r="I33" s="24">
        <f t="shared" si="5"/>
        <v>33970570.58353509</v>
      </c>
      <c r="J33" s="24"/>
      <c r="K33" s="23">
        <f t="shared" si="0"/>
        <v>311396.8970157383</v>
      </c>
      <c r="L33" s="24">
        <f t="shared" si="1"/>
        <v>386103.1029842617</v>
      </c>
      <c r="M33" s="24">
        <f t="shared" si="2"/>
        <v>33584467.480550826</v>
      </c>
      <c r="N33" s="23">
        <v>538797.16232107917</v>
      </c>
      <c r="O33" s="24">
        <f t="shared" si="3"/>
        <v>850194.05933681747</v>
      </c>
      <c r="P33" s="24">
        <f t="shared" si="4"/>
        <v>152694.05933681747</v>
      </c>
    </row>
    <row r="34" spans="2:16" ht="25.15" customHeight="1">
      <c r="B34" s="5">
        <v>10</v>
      </c>
      <c r="C34" s="20">
        <v>43251</v>
      </c>
      <c r="D34" s="20">
        <v>43230</v>
      </c>
      <c r="E34" s="26">
        <f t="shared" si="6"/>
        <v>231</v>
      </c>
      <c r="F34" s="25">
        <f t="shared" si="7"/>
        <v>0.63287671232876708</v>
      </c>
      <c r="G34" s="23">
        <v>697500</v>
      </c>
      <c r="H34" s="23">
        <f t="shared" si="8"/>
        <v>652920.57457814482</v>
      </c>
      <c r="I34" s="24">
        <f t="shared" si="5"/>
        <v>33584467.480550826</v>
      </c>
      <c r="J34" s="24"/>
      <c r="K34" s="23">
        <f t="shared" si="0"/>
        <v>307857.6185717159</v>
      </c>
      <c r="L34" s="24">
        <f t="shared" si="1"/>
        <v>389642.3814282841</v>
      </c>
      <c r="M34" s="24">
        <f t="shared" si="2"/>
        <v>33194825.099122543</v>
      </c>
      <c r="N34" s="23">
        <v>538797.16232107917</v>
      </c>
      <c r="O34" s="24">
        <f t="shared" si="3"/>
        <v>846654.78089279507</v>
      </c>
      <c r="P34" s="24">
        <f t="shared" si="4"/>
        <v>149154.78089279507</v>
      </c>
    </row>
    <row r="35" spans="2:16" ht="25.15" customHeight="1">
      <c r="B35" s="5">
        <v>11</v>
      </c>
      <c r="C35" s="20">
        <v>43281</v>
      </c>
      <c r="D35" s="20">
        <v>43261</v>
      </c>
      <c r="E35" s="26">
        <f t="shared" si="6"/>
        <v>262</v>
      </c>
      <c r="F35" s="25">
        <f t="shared" si="7"/>
        <v>0.71780821917808224</v>
      </c>
      <c r="G35" s="23">
        <v>697500</v>
      </c>
      <c r="H35" s="23">
        <f t="shared" si="8"/>
        <v>647159.01489709353</v>
      </c>
      <c r="I35" s="24">
        <f t="shared" si="5"/>
        <v>33194825.099122543</v>
      </c>
      <c r="J35" s="24"/>
      <c r="K35" s="23">
        <f t="shared" si="0"/>
        <v>304285.89674195665</v>
      </c>
      <c r="L35" s="24">
        <f t="shared" si="1"/>
        <v>393214.10325804335</v>
      </c>
      <c r="M35" s="24">
        <f t="shared" si="2"/>
        <v>32801610.995864499</v>
      </c>
      <c r="N35" s="23">
        <v>538797.16232107917</v>
      </c>
      <c r="O35" s="24">
        <f t="shared" si="3"/>
        <v>843083.05906303576</v>
      </c>
      <c r="P35" s="24">
        <f t="shared" si="4"/>
        <v>145583.05906303576</v>
      </c>
    </row>
    <row r="36" spans="2:16" ht="25.15" customHeight="1">
      <c r="B36" s="5">
        <v>12</v>
      </c>
      <c r="C36" s="20">
        <v>43312</v>
      </c>
      <c r="D36" s="20">
        <v>43291</v>
      </c>
      <c r="E36" s="26">
        <f t="shared" si="6"/>
        <v>292</v>
      </c>
      <c r="F36" s="25">
        <f t="shared" si="7"/>
        <v>0.8</v>
      </c>
      <c r="G36" s="23">
        <v>697500</v>
      </c>
      <c r="H36" s="23">
        <f t="shared" si="8"/>
        <v>641631.72462176369</v>
      </c>
      <c r="I36" s="24">
        <f t="shared" si="5"/>
        <v>32801610.995864499</v>
      </c>
      <c r="J36" s="24"/>
      <c r="K36" s="23">
        <f t="shared" si="0"/>
        <v>300681.43412875792</v>
      </c>
      <c r="L36" s="24">
        <f t="shared" si="1"/>
        <v>396818.56587124208</v>
      </c>
      <c r="M36" s="24">
        <f t="shared" si="2"/>
        <v>32404792.429993257</v>
      </c>
      <c r="N36" s="23">
        <v>538797.16232107917</v>
      </c>
      <c r="O36" s="24">
        <f t="shared" si="3"/>
        <v>839478.59644983709</v>
      </c>
      <c r="P36" s="24">
        <f t="shared" si="4"/>
        <v>141978.59644983709</v>
      </c>
    </row>
    <row r="37" spans="2:16" ht="25.15" customHeight="1">
      <c r="B37" s="5">
        <v>13</v>
      </c>
      <c r="C37" s="20">
        <v>43343</v>
      </c>
      <c r="D37" s="20">
        <v>43322</v>
      </c>
      <c r="E37" s="26">
        <f t="shared" si="6"/>
        <v>323</v>
      </c>
      <c r="F37" s="25">
        <f t="shared" si="7"/>
        <v>0.8849315068493151</v>
      </c>
      <c r="G37" s="23">
        <v>697500</v>
      </c>
      <c r="H37" s="23">
        <f t="shared" si="8"/>
        <v>635969.78101238562</v>
      </c>
      <c r="I37" s="24">
        <f t="shared" si="5"/>
        <v>32404792.429993257</v>
      </c>
      <c r="J37" s="24"/>
      <c r="K37" s="23">
        <f t="shared" si="0"/>
        <v>297043.9306082715</v>
      </c>
      <c r="L37" s="24">
        <f t="shared" si="1"/>
        <v>400456.0693917285</v>
      </c>
      <c r="M37" s="24">
        <f t="shared" si="2"/>
        <v>32004336.360601529</v>
      </c>
      <c r="N37" s="23">
        <v>538797.16232107917</v>
      </c>
      <c r="O37" s="24">
        <f t="shared" si="3"/>
        <v>835841.09292935068</v>
      </c>
      <c r="P37" s="24">
        <f t="shared" si="4"/>
        <v>138341.09292935068</v>
      </c>
    </row>
    <row r="38" spans="2:16" ht="25.15" customHeight="1">
      <c r="B38" s="5">
        <v>14</v>
      </c>
      <c r="C38" s="20">
        <v>43373</v>
      </c>
      <c r="D38" s="20">
        <v>43353</v>
      </c>
      <c r="E38" s="26">
        <f t="shared" si="6"/>
        <v>354</v>
      </c>
      <c r="F38" s="25">
        <f t="shared" si="7"/>
        <v>0.96986301369863015</v>
      </c>
      <c r="G38" s="23">
        <v>697500</v>
      </c>
      <c r="H38" s="23">
        <f t="shared" si="8"/>
        <v>630357.80002830434</v>
      </c>
      <c r="I38" s="24">
        <f t="shared" si="5"/>
        <v>32004336.360601529</v>
      </c>
      <c r="J38" s="24"/>
      <c r="K38" s="23">
        <f t="shared" si="0"/>
        <v>293373.08330551401</v>
      </c>
      <c r="L38" s="24">
        <f t="shared" si="1"/>
        <v>404126.91669448599</v>
      </c>
      <c r="M38" s="24">
        <f t="shared" si="2"/>
        <v>31600209.443907045</v>
      </c>
      <c r="N38" s="23">
        <v>538797.16232107917</v>
      </c>
      <c r="O38" s="24">
        <f t="shared" si="3"/>
        <v>832170.24562659324</v>
      </c>
      <c r="P38" s="24">
        <f t="shared" si="4"/>
        <v>134670.24562659324</v>
      </c>
    </row>
    <row r="39" spans="2:16" ht="25.15" customHeight="1">
      <c r="B39" s="5">
        <v>15</v>
      </c>
      <c r="C39" s="20">
        <v>43404</v>
      </c>
      <c r="D39" s="20">
        <v>43383</v>
      </c>
      <c r="E39" s="26">
        <f t="shared" si="6"/>
        <v>384</v>
      </c>
      <c r="F39" s="25">
        <f t="shared" si="7"/>
        <v>1.0520547945205478</v>
      </c>
      <c r="G39" s="23">
        <v>697500</v>
      </c>
      <c r="H39" s="23">
        <f t="shared" si="8"/>
        <v>624974.00646617834</v>
      </c>
      <c r="I39" s="24">
        <f t="shared" si="5"/>
        <v>31600209.443907045</v>
      </c>
      <c r="J39" s="24"/>
      <c r="K39" s="23">
        <f t="shared" si="0"/>
        <v>289668.58656914794</v>
      </c>
      <c r="L39" s="24">
        <f t="shared" si="1"/>
        <v>407831.41343085206</v>
      </c>
      <c r="M39" s="24">
        <f t="shared" si="2"/>
        <v>31192378.030476194</v>
      </c>
      <c r="N39" s="23">
        <v>538797.16232107917</v>
      </c>
      <c r="O39" s="24">
        <f t="shared" si="3"/>
        <v>828465.74889022717</v>
      </c>
      <c r="P39" s="24">
        <f t="shared" si="4"/>
        <v>130965.74889022717</v>
      </c>
    </row>
    <row r="40" spans="2:16" ht="25.15" customHeight="1">
      <c r="B40" s="5">
        <v>16</v>
      </c>
      <c r="C40" s="20">
        <v>43434</v>
      </c>
      <c r="D40" s="20">
        <v>43414</v>
      </c>
      <c r="E40" s="26">
        <f t="shared" si="6"/>
        <v>415</v>
      </c>
      <c r="F40" s="25">
        <f t="shared" si="7"/>
        <v>1.1369863013698631</v>
      </c>
      <c r="G40" s="23">
        <v>697500</v>
      </c>
      <c r="H40" s="23">
        <f t="shared" si="8"/>
        <v>619459.05537172535</v>
      </c>
      <c r="I40" s="24">
        <f t="shared" si="5"/>
        <v>31192378.030476194</v>
      </c>
      <c r="J40" s="24"/>
      <c r="K40" s="23">
        <f t="shared" si="0"/>
        <v>285930.13194603176</v>
      </c>
      <c r="L40" s="24">
        <f t="shared" si="1"/>
        <v>411569.86805396824</v>
      </c>
      <c r="M40" s="24">
        <f t="shared" si="2"/>
        <v>30780808.162422225</v>
      </c>
      <c r="N40" s="23">
        <v>538797.16232107917</v>
      </c>
      <c r="O40" s="24">
        <f t="shared" si="3"/>
        <v>824727.29426711099</v>
      </c>
      <c r="P40" s="24">
        <f t="shared" si="4"/>
        <v>127227.29426711099</v>
      </c>
    </row>
    <row r="41" spans="2:16" ht="25.15" customHeight="1">
      <c r="B41" s="5">
        <v>17</v>
      </c>
      <c r="C41" s="20">
        <v>43465</v>
      </c>
      <c r="D41" s="20">
        <v>43444</v>
      </c>
      <c r="E41" s="26">
        <f t="shared" si="6"/>
        <v>445</v>
      </c>
      <c r="F41" s="25">
        <f t="shared" si="7"/>
        <v>1.2191780821917808</v>
      </c>
      <c r="G41" s="23">
        <v>697500</v>
      </c>
      <c r="H41" s="23">
        <f t="shared" si="8"/>
        <v>614168.34638999915</v>
      </c>
      <c r="I41" s="24">
        <f t="shared" si="5"/>
        <v>30780808.162422225</v>
      </c>
      <c r="J41" s="24"/>
      <c r="K41" s="23">
        <f t="shared" si="0"/>
        <v>282157.40815553704</v>
      </c>
      <c r="L41" s="24">
        <f t="shared" si="1"/>
        <v>415342.59184446296</v>
      </c>
      <c r="M41" s="24">
        <f t="shared" si="2"/>
        <v>30365465.570577763</v>
      </c>
      <c r="N41" s="23">
        <v>538797.16232107917</v>
      </c>
      <c r="O41" s="24">
        <f t="shared" si="3"/>
        <v>820954.57047661627</v>
      </c>
      <c r="P41" s="24">
        <f t="shared" si="4"/>
        <v>123454.57047661627</v>
      </c>
    </row>
    <row r="42" spans="2:16" ht="25.15" customHeight="1">
      <c r="B42" s="5">
        <v>18</v>
      </c>
      <c r="C42" s="20">
        <v>43496</v>
      </c>
      <c r="D42" s="20">
        <v>43475</v>
      </c>
      <c r="E42" s="26">
        <f t="shared" si="6"/>
        <v>476</v>
      </c>
      <c r="F42" s="25">
        <f t="shared" si="7"/>
        <v>1.3041095890410959</v>
      </c>
      <c r="G42" s="23">
        <v>697500</v>
      </c>
      <c r="H42" s="23">
        <f t="shared" si="8"/>
        <v>608748.74756019516</v>
      </c>
      <c r="I42" s="24">
        <f t="shared" si="5"/>
        <v>30365465.570577763</v>
      </c>
      <c r="J42" s="24"/>
      <c r="K42" s="23">
        <f t="shared" si="0"/>
        <v>278350.1010636295</v>
      </c>
      <c r="L42" s="24">
        <f t="shared" si="1"/>
        <v>419149.8989363705</v>
      </c>
      <c r="M42" s="24">
        <f t="shared" si="2"/>
        <v>29946315.671641391</v>
      </c>
      <c r="N42" s="23">
        <v>538797.16232107917</v>
      </c>
      <c r="O42" s="24">
        <f t="shared" si="3"/>
        <v>817147.26338470867</v>
      </c>
      <c r="P42" s="24">
        <f t="shared" si="4"/>
        <v>119647.26338470867</v>
      </c>
    </row>
    <row r="43" spans="2:16" ht="25.15" customHeight="1">
      <c r="B43" s="5">
        <v>19</v>
      </c>
      <c r="C43" s="20">
        <v>43524</v>
      </c>
      <c r="D43" s="20">
        <v>43506</v>
      </c>
      <c r="E43" s="26">
        <f t="shared" si="6"/>
        <v>507</v>
      </c>
      <c r="F43" s="25">
        <f t="shared" si="7"/>
        <v>1.3890410958904109</v>
      </c>
      <c r="G43" s="23">
        <v>697500</v>
      </c>
      <c r="H43" s="23">
        <f t="shared" si="8"/>
        <v>603376.97283537604</v>
      </c>
      <c r="I43" s="24">
        <f t="shared" si="5"/>
        <v>29946315.671641391</v>
      </c>
      <c r="J43" s="24"/>
      <c r="K43" s="23">
        <f t="shared" si="0"/>
        <v>274507.89365671272</v>
      </c>
      <c r="L43" s="24">
        <f t="shared" si="1"/>
        <v>422992.10634328728</v>
      </c>
      <c r="M43" s="24">
        <f t="shared" si="2"/>
        <v>29523323.565298103</v>
      </c>
      <c r="N43" s="23">
        <v>538797.16232107917</v>
      </c>
      <c r="O43" s="24">
        <f t="shared" si="3"/>
        <v>813305.0559777919</v>
      </c>
      <c r="P43" s="24">
        <f t="shared" si="4"/>
        <v>115805.0559777919</v>
      </c>
    </row>
    <row r="44" spans="2:16" ht="25.15" customHeight="1">
      <c r="B44" s="5">
        <v>20</v>
      </c>
      <c r="C44" s="20">
        <v>43555</v>
      </c>
      <c r="D44" s="20">
        <v>43534</v>
      </c>
      <c r="E44" s="26">
        <f t="shared" si="6"/>
        <v>535</v>
      </c>
      <c r="F44" s="25">
        <f t="shared" si="7"/>
        <v>1.4657534246575343</v>
      </c>
      <c r="G44" s="23">
        <v>697500</v>
      </c>
      <c r="H44" s="23">
        <f t="shared" si="8"/>
        <v>598565.80201197683</v>
      </c>
      <c r="I44" s="24">
        <f t="shared" si="5"/>
        <v>29523323.565298103</v>
      </c>
      <c r="J44" s="24"/>
      <c r="K44" s="23">
        <f t="shared" si="0"/>
        <v>270630.46601523261</v>
      </c>
      <c r="L44" s="24">
        <f t="shared" si="1"/>
        <v>426869.53398476739</v>
      </c>
      <c r="M44" s="24">
        <f t="shared" si="2"/>
        <v>29096454.031313334</v>
      </c>
      <c r="N44" s="23">
        <v>538797.16232107917</v>
      </c>
      <c r="O44" s="24">
        <f t="shared" si="3"/>
        <v>809427.62833631178</v>
      </c>
      <c r="P44" s="24">
        <f t="shared" si="4"/>
        <v>111927.62833631178</v>
      </c>
    </row>
    <row r="45" spans="2:16" ht="25.15" customHeight="1">
      <c r="B45" s="5">
        <v>21</v>
      </c>
      <c r="C45" s="20">
        <v>43585</v>
      </c>
      <c r="D45" s="20">
        <v>43565</v>
      </c>
      <c r="E45" s="26">
        <f t="shared" si="6"/>
        <v>566</v>
      </c>
      <c r="F45" s="25">
        <f t="shared" si="7"/>
        <v>1.5506849315068494</v>
      </c>
      <c r="G45" s="23">
        <v>697500</v>
      </c>
      <c r="H45" s="23">
        <f t="shared" si="8"/>
        <v>593283.88453900302</v>
      </c>
      <c r="I45" s="24">
        <f t="shared" si="5"/>
        <v>29096454.031313334</v>
      </c>
      <c r="J45" s="24"/>
      <c r="K45" s="23">
        <f t="shared" si="0"/>
        <v>266717.49528703891</v>
      </c>
      <c r="L45" s="24">
        <f t="shared" si="1"/>
        <v>430782.50471296109</v>
      </c>
      <c r="M45" s="24">
        <f t="shared" si="2"/>
        <v>28665671.526600372</v>
      </c>
      <c r="N45" s="23">
        <v>538797.16232107917</v>
      </c>
      <c r="O45" s="24">
        <f t="shared" si="3"/>
        <v>805514.65760811814</v>
      </c>
      <c r="P45" s="24">
        <f t="shared" si="4"/>
        <v>108014.65760811814</v>
      </c>
    </row>
    <row r="46" spans="2:16" ht="25.15" customHeight="1">
      <c r="B46" s="5">
        <v>22</v>
      </c>
      <c r="C46" s="20">
        <v>43616</v>
      </c>
      <c r="D46" s="20">
        <v>43595</v>
      </c>
      <c r="E46" s="26">
        <f t="shared" si="6"/>
        <v>596</v>
      </c>
      <c r="F46" s="25">
        <f t="shared" si="7"/>
        <v>1.6328767123287671</v>
      </c>
      <c r="G46" s="23">
        <v>697500</v>
      </c>
      <c r="H46" s="23">
        <f t="shared" si="8"/>
        <v>588216.73385418451</v>
      </c>
      <c r="I46" s="24">
        <f t="shared" si="5"/>
        <v>28665671.526600372</v>
      </c>
      <c r="J46" s="24"/>
      <c r="K46" s="23">
        <f t="shared" si="0"/>
        <v>262768.65566050343</v>
      </c>
      <c r="L46" s="24">
        <f t="shared" si="1"/>
        <v>434731.34433949657</v>
      </c>
      <c r="M46" s="24">
        <f t="shared" si="2"/>
        <v>28230940.182260875</v>
      </c>
      <c r="N46" s="23">
        <v>538797.16232107917</v>
      </c>
      <c r="O46" s="24">
        <f t="shared" si="3"/>
        <v>801565.8179815826</v>
      </c>
      <c r="P46" s="24">
        <f t="shared" si="4"/>
        <v>104065.8179815826</v>
      </c>
    </row>
    <row r="47" spans="2:16" ht="25.15" customHeight="1">
      <c r="B47" s="5">
        <v>23</v>
      </c>
      <c r="C47" s="20">
        <v>43646</v>
      </c>
      <c r="D47" s="20">
        <v>43626</v>
      </c>
      <c r="E47" s="26">
        <f t="shared" si="6"/>
        <v>627</v>
      </c>
      <c r="F47" s="25">
        <f t="shared" si="7"/>
        <v>1.7178082191780821</v>
      </c>
      <c r="G47" s="23">
        <v>697500</v>
      </c>
      <c r="H47" s="23">
        <f t="shared" si="8"/>
        <v>583026.13954693102</v>
      </c>
      <c r="I47" s="24">
        <f t="shared" si="5"/>
        <v>28230940.182260875</v>
      </c>
      <c r="J47" s="24"/>
      <c r="K47" s="23">
        <f t="shared" si="0"/>
        <v>258783.61833739135</v>
      </c>
      <c r="L47" s="24">
        <f t="shared" si="1"/>
        <v>438716.38166260865</v>
      </c>
      <c r="M47" s="24">
        <f t="shared" si="2"/>
        <v>27792223.800598267</v>
      </c>
      <c r="N47" s="23">
        <v>538797.16232107917</v>
      </c>
      <c r="O47" s="24">
        <f t="shared" si="3"/>
        <v>797580.78065847047</v>
      </c>
      <c r="P47" s="24">
        <f t="shared" si="4"/>
        <v>100080.78065847047</v>
      </c>
    </row>
    <row r="48" spans="2:16" ht="25.15" customHeight="1">
      <c r="B48" s="5">
        <v>24</v>
      </c>
      <c r="C48" s="20">
        <v>43677</v>
      </c>
      <c r="D48" s="20">
        <v>43656</v>
      </c>
      <c r="E48" s="26">
        <f t="shared" si="6"/>
        <v>657</v>
      </c>
      <c r="F48" s="25">
        <f t="shared" si="7"/>
        <v>1.8</v>
      </c>
      <c r="G48" s="23">
        <v>697500</v>
      </c>
      <c r="H48" s="23">
        <f t="shared" si="8"/>
        <v>578046.59875834559</v>
      </c>
      <c r="I48" s="24">
        <f t="shared" si="5"/>
        <v>27792223.800598267</v>
      </c>
      <c r="J48" s="24"/>
      <c r="K48" s="23">
        <f t="shared" si="0"/>
        <v>254762.05150548412</v>
      </c>
      <c r="L48" s="24">
        <f t="shared" si="1"/>
        <v>442737.94849451585</v>
      </c>
      <c r="M48" s="24">
        <f t="shared" si="2"/>
        <v>27349485.852103751</v>
      </c>
      <c r="N48" s="23">
        <v>538797.16232107917</v>
      </c>
      <c r="O48" s="24">
        <f t="shared" si="3"/>
        <v>793559.21382656333</v>
      </c>
      <c r="P48" s="24">
        <f t="shared" si="4"/>
        <v>96059.213826563326</v>
      </c>
    </row>
    <row r="49" spans="2:16" ht="25.15" customHeight="1">
      <c r="B49" s="5">
        <v>25</v>
      </c>
      <c r="C49" s="20">
        <v>43708</v>
      </c>
      <c r="D49" s="20">
        <v>43687</v>
      </c>
      <c r="E49" s="26">
        <f t="shared" si="6"/>
        <v>688</v>
      </c>
      <c r="F49" s="25">
        <f t="shared" si="7"/>
        <v>1.8849315068493151</v>
      </c>
      <c r="G49" s="23">
        <v>697500</v>
      </c>
      <c r="H49" s="23">
        <f t="shared" si="8"/>
        <v>572945.74865980679</v>
      </c>
      <c r="I49" s="24">
        <f t="shared" si="5"/>
        <v>27349485.852103751</v>
      </c>
      <c r="J49" s="24"/>
      <c r="K49" s="23">
        <f t="shared" si="0"/>
        <v>250703.62031095105</v>
      </c>
      <c r="L49" s="24">
        <f t="shared" si="1"/>
        <v>446796.37968904898</v>
      </c>
      <c r="M49" s="24">
        <f t="shared" si="2"/>
        <v>26902689.472414702</v>
      </c>
      <c r="N49" s="23">
        <v>538797.16232107917</v>
      </c>
      <c r="O49" s="24">
        <f t="shared" si="3"/>
        <v>789500.7826320302</v>
      </c>
      <c r="P49" s="24">
        <f t="shared" si="4"/>
        <v>92000.782632030197</v>
      </c>
    </row>
    <row r="50" spans="2:16" ht="25.15" customHeight="1">
      <c r="B50" s="5">
        <v>26</v>
      </c>
      <c r="C50" s="20">
        <v>43738</v>
      </c>
      <c r="D50" s="20">
        <v>43718</v>
      </c>
      <c r="E50" s="26">
        <f t="shared" si="6"/>
        <v>719</v>
      </c>
      <c r="F50" s="25">
        <f t="shared" si="7"/>
        <v>1.9698630136986301</v>
      </c>
      <c r="G50" s="23">
        <v>697500</v>
      </c>
      <c r="H50" s="23">
        <f t="shared" si="8"/>
        <v>567889.9099354092</v>
      </c>
      <c r="I50" s="24">
        <f t="shared" si="5"/>
        <v>26902689.472414702</v>
      </c>
      <c r="J50" s="24"/>
      <c r="K50" s="23">
        <f t="shared" si="0"/>
        <v>246607.98683046811</v>
      </c>
      <c r="L50" s="24">
        <f t="shared" si="1"/>
        <v>450892.01316953189</v>
      </c>
      <c r="M50" s="24">
        <f t="shared" si="2"/>
        <v>26451797.459245171</v>
      </c>
      <c r="N50" s="23">
        <v>538797.16232107917</v>
      </c>
      <c r="O50" s="24">
        <f t="shared" si="3"/>
        <v>785405.14915154735</v>
      </c>
      <c r="P50" s="24">
        <f t="shared" si="4"/>
        <v>87905.149151547346</v>
      </c>
    </row>
    <row r="51" spans="2:16" ht="25.15" customHeight="1">
      <c r="B51" s="5">
        <v>27</v>
      </c>
      <c r="C51" s="27">
        <v>43769</v>
      </c>
      <c r="D51" s="20">
        <v>43748</v>
      </c>
      <c r="E51" s="26">
        <f t="shared" si="6"/>
        <v>749</v>
      </c>
      <c r="F51" s="25">
        <f t="shared" si="7"/>
        <v>2.0520547945205481</v>
      </c>
      <c r="G51" s="23">
        <v>697500</v>
      </c>
      <c r="H51" s="23">
        <f t="shared" si="8"/>
        <v>563039.64546502545</v>
      </c>
      <c r="I51" s="24">
        <f t="shared" si="5"/>
        <v>26451797.459245171</v>
      </c>
      <c r="J51" s="24"/>
      <c r="K51" s="23">
        <f t="shared" si="0"/>
        <v>242474.81004308074</v>
      </c>
      <c r="L51" s="24">
        <f t="shared" si="1"/>
        <v>455025.18995691929</v>
      </c>
      <c r="M51" s="24">
        <f t="shared" si="2"/>
        <v>25996772.269288253</v>
      </c>
      <c r="N51" s="23">
        <v>538797.16232107917</v>
      </c>
      <c r="O51" s="24">
        <f t="shared" si="3"/>
        <v>781271.97236415988</v>
      </c>
      <c r="P51" s="24">
        <f t="shared" si="4"/>
        <v>83771.972364159883</v>
      </c>
    </row>
    <row r="52" spans="2:16" ht="25.15" customHeight="1">
      <c r="B52" s="5">
        <v>28</v>
      </c>
      <c r="C52" s="20">
        <v>43799</v>
      </c>
      <c r="D52" s="20">
        <v>43779</v>
      </c>
      <c r="E52" s="26">
        <f t="shared" si="6"/>
        <v>780</v>
      </c>
      <c r="F52" s="25">
        <f t="shared" si="7"/>
        <v>2.1369863013698631</v>
      </c>
      <c r="G52" s="23">
        <v>781200</v>
      </c>
      <c r="H52" s="23">
        <f t="shared" si="8"/>
        <v>625039.76758228138</v>
      </c>
      <c r="I52" s="24">
        <f t="shared" si="5"/>
        <v>25996772.269288253</v>
      </c>
      <c r="J52" s="24"/>
      <c r="K52" s="23">
        <f t="shared" si="0"/>
        <v>238303.74580180898</v>
      </c>
      <c r="L52" s="24">
        <f t="shared" si="1"/>
        <v>542896.25419819099</v>
      </c>
      <c r="M52" s="24">
        <f t="shared" si="2"/>
        <v>25453876.015090063</v>
      </c>
      <c r="N52" s="23">
        <v>538797.16232107917</v>
      </c>
      <c r="O52" s="24">
        <f t="shared" si="3"/>
        <v>777100.90812288818</v>
      </c>
      <c r="P52" s="24">
        <f t="shared" si="4"/>
        <v>-4099.0918771118158</v>
      </c>
    </row>
    <row r="53" spans="2:16" ht="25.15" customHeight="1">
      <c r="B53" s="5">
        <v>29</v>
      </c>
      <c r="C53" s="20">
        <v>43830</v>
      </c>
      <c r="D53" s="20">
        <v>43809</v>
      </c>
      <c r="E53" s="26">
        <f t="shared" si="6"/>
        <v>810</v>
      </c>
      <c r="F53" s="25">
        <f t="shared" si="7"/>
        <v>2.2191780821917808</v>
      </c>
      <c r="G53" s="23">
        <v>781200</v>
      </c>
      <c r="H53" s="23">
        <f t="shared" si="8"/>
        <v>619701.39455567463</v>
      </c>
      <c r="I53" s="24">
        <f t="shared" si="5"/>
        <v>25453876.015090063</v>
      </c>
      <c r="J53" s="24"/>
      <c r="K53" s="23">
        <f t="shared" si="0"/>
        <v>233327.19680499224</v>
      </c>
      <c r="L53" s="24">
        <f t="shared" si="1"/>
        <v>547872.80319500773</v>
      </c>
      <c r="M53" s="24">
        <f t="shared" si="2"/>
        <v>24906003.211895056</v>
      </c>
      <c r="N53" s="23">
        <v>538797.16232107917</v>
      </c>
      <c r="O53" s="24">
        <f t="shared" si="3"/>
        <v>772124.35912607145</v>
      </c>
      <c r="P53" s="24">
        <f t="shared" si="4"/>
        <v>-9075.6408739285544</v>
      </c>
    </row>
    <row r="54" spans="2:16" ht="25.15" customHeight="1">
      <c r="B54" s="5">
        <v>30</v>
      </c>
      <c r="C54" s="20">
        <v>43861</v>
      </c>
      <c r="D54" s="20">
        <v>43840</v>
      </c>
      <c r="E54" s="26">
        <f t="shared" si="6"/>
        <v>841</v>
      </c>
      <c r="F54" s="25">
        <f t="shared" si="7"/>
        <v>2.3041095890410959</v>
      </c>
      <c r="G54" s="23">
        <v>781200</v>
      </c>
      <c r="H54" s="23">
        <f t="shared" si="8"/>
        <v>614232.97051118792</v>
      </c>
      <c r="I54" s="24">
        <f t="shared" si="5"/>
        <v>24906003.211895056</v>
      </c>
      <c r="J54" s="24"/>
      <c r="K54" s="23">
        <f t="shared" si="0"/>
        <v>228305.02944237133</v>
      </c>
      <c r="L54" s="24">
        <f t="shared" si="1"/>
        <v>552894.97055762867</v>
      </c>
      <c r="M54" s="24">
        <f t="shared" si="2"/>
        <v>24353108.241337426</v>
      </c>
      <c r="N54" s="23">
        <v>538797.16232107917</v>
      </c>
      <c r="O54" s="24">
        <f t="shared" si="3"/>
        <v>767102.19176345051</v>
      </c>
      <c r="P54" s="24">
        <f t="shared" si="4"/>
        <v>-14097.808236549492</v>
      </c>
    </row>
    <row r="55" spans="2:16" ht="25.15" customHeight="1">
      <c r="B55" s="5">
        <v>31</v>
      </c>
      <c r="C55" s="20">
        <v>43890</v>
      </c>
      <c r="D55" s="20">
        <v>43871</v>
      </c>
      <c r="E55" s="26">
        <f t="shared" si="6"/>
        <v>872</v>
      </c>
      <c r="F55" s="25">
        <f t="shared" si="7"/>
        <v>2.3890410958904109</v>
      </c>
      <c r="G55" s="23">
        <v>781200</v>
      </c>
      <c r="H55" s="23">
        <f t="shared" si="8"/>
        <v>608812.80141947849</v>
      </c>
      <c r="I55" s="24">
        <f t="shared" si="5"/>
        <v>24353108.241337426</v>
      </c>
      <c r="J55" s="24"/>
      <c r="K55" s="23">
        <f t="shared" si="0"/>
        <v>223236.82554559308</v>
      </c>
      <c r="L55" s="24">
        <f t="shared" si="1"/>
        <v>557963.17445440695</v>
      </c>
      <c r="M55" s="24">
        <f t="shared" si="2"/>
        <v>23795145.06688302</v>
      </c>
      <c r="N55" s="23">
        <v>538797.16232107917</v>
      </c>
      <c r="O55" s="24">
        <f t="shared" si="3"/>
        <v>762033.98786667222</v>
      </c>
      <c r="P55" s="24">
        <f t="shared" si="4"/>
        <v>-19166.012133327778</v>
      </c>
    </row>
    <row r="56" spans="2:16" ht="25.15" customHeight="1">
      <c r="B56" s="5">
        <v>32</v>
      </c>
      <c r="C56" s="20">
        <v>43921</v>
      </c>
      <c r="D56" s="20">
        <v>43900</v>
      </c>
      <c r="E56" s="26">
        <f t="shared" si="6"/>
        <v>901</v>
      </c>
      <c r="F56" s="25">
        <f t="shared" si="7"/>
        <v>2.4684931506849317</v>
      </c>
      <c r="G56" s="23">
        <v>781200</v>
      </c>
      <c r="H56" s="23">
        <f t="shared" si="8"/>
        <v>603785.62894398288</v>
      </c>
      <c r="I56" s="24">
        <f t="shared" si="5"/>
        <v>23795145.06688302</v>
      </c>
      <c r="J56" s="24"/>
      <c r="K56" s="23">
        <f t="shared" si="0"/>
        <v>218122.16311309434</v>
      </c>
      <c r="L56" s="24">
        <f t="shared" si="1"/>
        <v>563077.8368869056</v>
      </c>
      <c r="M56" s="24">
        <f t="shared" si="2"/>
        <v>23232067.229996115</v>
      </c>
      <c r="N56" s="23">
        <v>538797.16232107917</v>
      </c>
      <c r="O56" s="24">
        <f t="shared" si="3"/>
        <v>756919.32543417346</v>
      </c>
      <c r="P56" s="24">
        <f t="shared" si="4"/>
        <v>-24280.674565826543</v>
      </c>
    </row>
    <row r="57" spans="2:16" ht="25.15" customHeight="1">
      <c r="B57" s="5">
        <v>33</v>
      </c>
      <c r="C57" s="20">
        <v>43951</v>
      </c>
      <c r="D57" s="20">
        <v>43931</v>
      </c>
      <c r="E57" s="26">
        <f t="shared" si="6"/>
        <v>932</v>
      </c>
      <c r="F57" s="25">
        <f t="shared" si="7"/>
        <v>2.5534246575342467</v>
      </c>
      <c r="G57" s="23">
        <v>781200</v>
      </c>
      <c r="H57" s="23">
        <f t="shared" si="8"/>
        <v>598457.65021093481</v>
      </c>
      <c r="I57" s="24">
        <f t="shared" si="5"/>
        <v>23232067.229996115</v>
      </c>
      <c r="J57" s="24"/>
      <c r="K57" s="23">
        <f t="shared" si="0"/>
        <v>212960.61627496438</v>
      </c>
      <c r="L57" s="24">
        <f t="shared" si="1"/>
        <v>568239.38372503559</v>
      </c>
      <c r="M57" s="24">
        <f t="shared" si="2"/>
        <v>22663827.846271079</v>
      </c>
      <c r="N57" s="23">
        <v>538797.16232107917</v>
      </c>
      <c r="O57" s="24">
        <f t="shared" si="3"/>
        <v>751757.77859604359</v>
      </c>
      <c r="P57" s="24">
        <f t="shared" si="4"/>
        <v>-29442.221403956413</v>
      </c>
    </row>
    <row r="58" spans="2:16" ht="25.15" customHeight="1">
      <c r="B58" s="5">
        <v>34</v>
      </c>
      <c r="C58" s="20">
        <v>43982</v>
      </c>
      <c r="D58" s="20">
        <v>43961</v>
      </c>
      <c r="E58" s="26">
        <f t="shared" si="6"/>
        <v>962</v>
      </c>
      <c r="F58" s="25">
        <f t="shared" si="7"/>
        <v>2.6356164383561644</v>
      </c>
      <c r="G58" s="23">
        <v>781200</v>
      </c>
      <c r="H58" s="23">
        <f t="shared" si="8"/>
        <v>593346.31115196552</v>
      </c>
      <c r="I58" s="24">
        <f t="shared" si="5"/>
        <v>22663827.846271079</v>
      </c>
      <c r="J58" s="24"/>
      <c r="K58" s="23">
        <f t="shared" si="0"/>
        <v>207751.75525748488</v>
      </c>
      <c r="L58" s="24">
        <f t="shared" si="1"/>
        <v>573448.24474251515</v>
      </c>
      <c r="M58" s="24">
        <f t="shared" si="2"/>
        <v>22090379.601528563</v>
      </c>
      <c r="N58" s="23">
        <v>538797.16232107917</v>
      </c>
      <c r="O58" s="24">
        <f t="shared" si="3"/>
        <v>746548.91757856403</v>
      </c>
      <c r="P58" s="24">
        <f t="shared" si="4"/>
        <v>-34651.082421435975</v>
      </c>
    </row>
    <row r="59" spans="2:16" ht="25.15" customHeight="1">
      <c r="B59" s="5">
        <v>35</v>
      </c>
      <c r="C59" s="20">
        <v>44012</v>
      </c>
      <c r="D59" s="20">
        <v>43992</v>
      </c>
      <c r="E59" s="26">
        <f t="shared" si="6"/>
        <v>993</v>
      </c>
      <c r="F59" s="25">
        <f t="shared" si="7"/>
        <v>2.7205479452054795</v>
      </c>
      <c r="G59" s="23">
        <v>781200</v>
      </c>
      <c r="H59" s="23">
        <f t="shared" si="8"/>
        <v>588110.4519734697</v>
      </c>
      <c r="I59" s="24">
        <f t="shared" si="5"/>
        <v>22090379.601528563</v>
      </c>
      <c r="J59" s="24"/>
      <c r="K59" s="23">
        <f t="shared" si="0"/>
        <v>202495.14634734514</v>
      </c>
      <c r="L59" s="24">
        <f t="shared" si="1"/>
        <v>578704.85365265491</v>
      </c>
      <c r="M59" s="24">
        <f t="shared" si="2"/>
        <v>21511674.747875907</v>
      </c>
      <c r="N59" s="23">
        <v>538797.16232107917</v>
      </c>
      <c r="O59" s="24">
        <f t="shared" si="3"/>
        <v>741292.30866842438</v>
      </c>
      <c r="P59" s="24">
        <f t="shared" si="4"/>
        <v>-39907.691331575625</v>
      </c>
    </row>
    <row r="60" spans="2:16" ht="25.15" customHeight="1">
      <c r="B60" s="5">
        <v>36</v>
      </c>
      <c r="C60" s="20">
        <v>44043</v>
      </c>
      <c r="D60" s="20">
        <v>44022</v>
      </c>
      <c r="E60" s="26">
        <f t="shared" si="6"/>
        <v>1023</v>
      </c>
      <c r="F60" s="25">
        <f t="shared" si="7"/>
        <v>2.8027397260273972</v>
      </c>
      <c r="G60" s="23">
        <v>781200</v>
      </c>
      <c r="H60" s="23">
        <f t="shared" si="8"/>
        <v>583087.48681778891</v>
      </c>
      <c r="I60" s="24">
        <f t="shared" si="5"/>
        <v>21511674.747875907</v>
      </c>
      <c r="J60" s="24"/>
      <c r="K60" s="23">
        <f t="shared" si="0"/>
        <v>197190.35185552915</v>
      </c>
      <c r="L60" s="24">
        <f t="shared" si="1"/>
        <v>584009.64814447088</v>
      </c>
      <c r="M60" s="24">
        <f t="shared" si="2"/>
        <v>20927665.099731434</v>
      </c>
      <c r="N60" s="23">
        <v>538797.16232107917</v>
      </c>
      <c r="O60" s="24">
        <f t="shared" si="3"/>
        <v>735987.5141766083</v>
      </c>
      <c r="P60" s="24">
        <f t="shared" si="4"/>
        <v>-45212.485823391704</v>
      </c>
    </row>
    <row r="61" spans="2:16" ht="25.15" customHeight="1">
      <c r="B61" s="5">
        <v>37</v>
      </c>
      <c r="C61" s="20">
        <v>44074</v>
      </c>
      <c r="D61" s="20">
        <v>44053</v>
      </c>
      <c r="E61" s="26">
        <f t="shared" si="6"/>
        <v>1054</v>
      </c>
      <c r="F61" s="25">
        <f t="shared" si="7"/>
        <v>2.8876712328767122</v>
      </c>
      <c r="G61" s="23">
        <v>781200</v>
      </c>
      <c r="H61" s="23">
        <f t="shared" si="8"/>
        <v>577942.15446745593</v>
      </c>
      <c r="I61" s="24">
        <f t="shared" si="5"/>
        <v>20927665.099731434</v>
      </c>
      <c r="J61" s="24"/>
      <c r="K61" s="23">
        <f t="shared" si="0"/>
        <v>191836.93008087148</v>
      </c>
      <c r="L61" s="24">
        <f t="shared" si="1"/>
        <v>589363.06991912855</v>
      </c>
      <c r="M61" s="24">
        <f t="shared" si="2"/>
        <v>20338302.029812306</v>
      </c>
      <c r="N61" s="23">
        <v>538797.16232107917</v>
      </c>
      <c r="O61" s="24">
        <f t="shared" si="3"/>
        <v>730634.09240195062</v>
      </c>
      <c r="P61" s="24">
        <f t="shared" si="4"/>
        <v>-50565.90759804938</v>
      </c>
    </row>
    <row r="62" spans="2:16" ht="25.15" customHeight="1">
      <c r="B62" s="5">
        <v>38</v>
      </c>
      <c r="C62" s="20">
        <v>44104</v>
      </c>
      <c r="D62" s="20">
        <v>44084</v>
      </c>
      <c r="E62" s="26">
        <f t="shared" si="6"/>
        <v>1085</v>
      </c>
      <c r="F62" s="25">
        <f t="shared" si="7"/>
        <v>2.9726027397260273</v>
      </c>
      <c r="G62" s="23">
        <v>781200</v>
      </c>
      <c r="H62" s="23">
        <f t="shared" si="8"/>
        <v>572842.22601549828</v>
      </c>
      <c r="I62" s="24">
        <f t="shared" si="5"/>
        <v>20338302.029812306</v>
      </c>
      <c r="J62" s="24"/>
      <c r="K62" s="23">
        <f t="shared" si="0"/>
        <v>186434.43527327947</v>
      </c>
      <c r="L62" s="24">
        <f t="shared" si="1"/>
        <v>594765.56472672056</v>
      </c>
      <c r="M62" s="24">
        <f t="shared" si="2"/>
        <v>19743536.465085585</v>
      </c>
      <c r="N62" s="23">
        <v>538797.16232107917</v>
      </c>
      <c r="O62" s="24">
        <f t="shared" si="3"/>
        <v>725231.59759435861</v>
      </c>
      <c r="P62" s="24">
        <f t="shared" si="4"/>
        <v>-55968.402405641391</v>
      </c>
    </row>
    <row r="63" spans="2:16" ht="25.15" customHeight="1">
      <c r="B63" s="5">
        <v>39</v>
      </c>
      <c r="C63" s="20">
        <v>44135</v>
      </c>
      <c r="D63" s="20">
        <v>44114</v>
      </c>
      <c r="E63" s="26">
        <f t="shared" si="6"/>
        <v>1115</v>
      </c>
      <c r="F63" s="25">
        <f t="shared" si="7"/>
        <v>3.0547945205479454</v>
      </c>
      <c r="G63" s="23">
        <v>781200</v>
      </c>
      <c r="H63" s="23">
        <f t="shared" si="8"/>
        <v>567949.66453946405</v>
      </c>
      <c r="I63" s="24">
        <f t="shared" si="5"/>
        <v>19743536.465085585</v>
      </c>
      <c r="J63" s="24"/>
      <c r="K63" s="23">
        <f t="shared" si="0"/>
        <v>180982.41759661786</v>
      </c>
      <c r="L63" s="24">
        <f t="shared" si="1"/>
        <v>600217.58240338217</v>
      </c>
      <c r="M63" s="24">
        <f t="shared" si="2"/>
        <v>19143318.882682204</v>
      </c>
      <c r="N63" s="23">
        <v>538797.16232107917</v>
      </c>
      <c r="O63" s="24">
        <f t="shared" si="3"/>
        <v>719779.579917697</v>
      </c>
      <c r="P63" s="24">
        <f t="shared" si="4"/>
        <v>-61420.420082302997</v>
      </c>
    </row>
    <row r="64" spans="2:16" ht="25.15" customHeight="1">
      <c r="B64" s="5">
        <v>40</v>
      </c>
      <c r="C64" s="20">
        <v>44165</v>
      </c>
      <c r="D64" s="20">
        <v>44145</v>
      </c>
      <c r="E64" s="26">
        <f t="shared" si="6"/>
        <v>1146</v>
      </c>
      <c r="F64" s="25">
        <f t="shared" si="7"/>
        <v>3.1397260273972605</v>
      </c>
      <c r="G64" s="23">
        <v>781200</v>
      </c>
      <c r="H64" s="23">
        <f t="shared" si="8"/>
        <v>562937.91270396498</v>
      </c>
      <c r="I64" s="24">
        <f t="shared" si="5"/>
        <v>19143318.882682204</v>
      </c>
      <c r="J64" s="24"/>
      <c r="K64" s="23">
        <f t="shared" si="0"/>
        <v>175480.42309125353</v>
      </c>
      <c r="L64" s="24">
        <f t="shared" si="1"/>
        <v>605719.5769087465</v>
      </c>
      <c r="M64" s="24">
        <f t="shared" si="2"/>
        <v>18537599.305773459</v>
      </c>
      <c r="N64" s="23">
        <v>538797.16232107917</v>
      </c>
      <c r="O64" s="24">
        <f t="shared" si="3"/>
        <v>714277.58541233267</v>
      </c>
      <c r="P64" s="24">
        <f t="shared" si="4"/>
        <v>-66922.414587667328</v>
      </c>
    </row>
    <row r="65" spans="2:16" ht="25.15" customHeight="1">
      <c r="B65" s="5">
        <v>41</v>
      </c>
      <c r="C65" s="20">
        <v>44196</v>
      </c>
      <c r="D65" s="20">
        <v>44175</v>
      </c>
      <c r="E65" s="26">
        <f t="shared" si="6"/>
        <v>1176</v>
      </c>
      <c r="F65" s="25">
        <f t="shared" si="7"/>
        <v>3.2219178082191782</v>
      </c>
      <c r="G65" s="23">
        <v>781200</v>
      </c>
      <c r="H65" s="23">
        <f t="shared" si="8"/>
        <v>558129.94251599209</v>
      </c>
      <c r="I65" s="24">
        <f t="shared" si="5"/>
        <v>18537599.305773459</v>
      </c>
      <c r="J65" s="24"/>
      <c r="K65" s="23">
        <f t="shared" si="0"/>
        <v>169927.99363625672</v>
      </c>
      <c r="L65" s="24">
        <f t="shared" si="1"/>
        <v>611272.00636374322</v>
      </c>
      <c r="M65" s="24">
        <f t="shared" si="2"/>
        <v>17926327.299409717</v>
      </c>
      <c r="N65" s="23">
        <v>538797.16232107917</v>
      </c>
      <c r="O65" s="24">
        <f t="shared" si="3"/>
        <v>708725.15595733584</v>
      </c>
      <c r="P65" s="24">
        <f t="shared" si="4"/>
        <v>-72474.844042664161</v>
      </c>
    </row>
    <row r="66" spans="2:16" ht="25.15" customHeight="1">
      <c r="B66" s="5">
        <v>42</v>
      </c>
      <c r="C66" s="20">
        <v>44227</v>
      </c>
      <c r="D66" s="20">
        <v>44206</v>
      </c>
      <c r="E66" s="26">
        <f t="shared" si="6"/>
        <v>1207</v>
      </c>
      <c r="F66" s="25">
        <f t="shared" si="7"/>
        <v>3.3068493150684932</v>
      </c>
      <c r="G66" s="23">
        <v>781200</v>
      </c>
      <c r="H66" s="23">
        <f t="shared" si="8"/>
        <v>553204.84274307522</v>
      </c>
      <c r="I66" s="24">
        <f t="shared" si="5"/>
        <v>17926327.299409717</v>
      </c>
      <c r="J66" s="24"/>
      <c r="K66" s="23">
        <f t="shared" si="0"/>
        <v>164324.66691125574</v>
      </c>
      <c r="L66" s="24">
        <f t="shared" si="1"/>
        <v>616875.3330887442</v>
      </c>
      <c r="M66" s="24">
        <f t="shared" si="2"/>
        <v>17309451.966320973</v>
      </c>
      <c r="N66" s="23">
        <v>538797.16232107917</v>
      </c>
      <c r="O66" s="24">
        <f t="shared" si="3"/>
        <v>703121.82923233486</v>
      </c>
      <c r="P66" s="24">
        <f t="shared" si="4"/>
        <v>-78078.170767665142</v>
      </c>
    </row>
    <row r="67" spans="2:16" ht="25.15" customHeight="1">
      <c r="B67" s="5">
        <v>43</v>
      </c>
      <c r="C67" s="20">
        <v>44255</v>
      </c>
      <c r="D67" s="20">
        <v>44237</v>
      </c>
      <c r="E67" s="26">
        <f t="shared" si="6"/>
        <v>1238</v>
      </c>
      <c r="F67" s="25">
        <f t="shared" si="7"/>
        <v>3.3917808219178083</v>
      </c>
      <c r="G67" s="23">
        <v>781200</v>
      </c>
      <c r="H67" s="23">
        <f t="shared" si="8"/>
        <v>548323.20347267808</v>
      </c>
      <c r="I67" s="24">
        <f t="shared" si="5"/>
        <v>17309451.966320973</v>
      </c>
      <c r="J67" s="24"/>
      <c r="K67" s="23">
        <f t="shared" si="0"/>
        <v>158669.97635794224</v>
      </c>
      <c r="L67" s="24">
        <f t="shared" si="1"/>
        <v>622530.02364205779</v>
      </c>
      <c r="M67" s="24">
        <f t="shared" si="2"/>
        <v>16686921.942678915</v>
      </c>
      <c r="N67" s="23">
        <v>538797.16232107917</v>
      </c>
      <c r="O67" s="24">
        <f t="shared" si="3"/>
        <v>697467.13867902139</v>
      </c>
      <c r="P67" s="24">
        <f t="shared" si="4"/>
        <v>-83732.861320978613</v>
      </c>
    </row>
    <row r="68" spans="2:16" ht="25.15" customHeight="1">
      <c r="B68" s="5">
        <v>44</v>
      </c>
      <c r="C68" s="20">
        <v>44286</v>
      </c>
      <c r="D68" s="20">
        <v>44265</v>
      </c>
      <c r="E68" s="26">
        <f t="shared" si="6"/>
        <v>1266</v>
      </c>
      <c r="F68" s="25">
        <f t="shared" si="7"/>
        <v>3.4684931506849317</v>
      </c>
      <c r="G68" s="23">
        <v>781200</v>
      </c>
      <c r="H68" s="23">
        <f t="shared" si="8"/>
        <v>543951.01706665114</v>
      </c>
      <c r="I68" s="24">
        <f t="shared" si="5"/>
        <v>16686921.942678915</v>
      </c>
      <c r="J68" s="24"/>
      <c r="K68" s="23">
        <f t="shared" si="0"/>
        <v>152963.4511412234</v>
      </c>
      <c r="L68" s="24">
        <f t="shared" si="1"/>
        <v>628236.54885877657</v>
      </c>
      <c r="M68" s="24">
        <f t="shared" si="2"/>
        <v>16058685.393820139</v>
      </c>
      <c r="N68" s="23">
        <v>538797.16232107917</v>
      </c>
      <c r="O68" s="24">
        <f t="shared" si="3"/>
        <v>691760.6134623026</v>
      </c>
      <c r="P68" s="24">
        <f t="shared" si="4"/>
        <v>-89439.386537697399</v>
      </c>
    </row>
    <row r="69" spans="2:16" ht="25.15" customHeight="1">
      <c r="B69" s="5">
        <v>45</v>
      </c>
      <c r="C69" s="20">
        <v>44316</v>
      </c>
      <c r="D69" s="20">
        <v>44296</v>
      </c>
      <c r="E69" s="26">
        <f t="shared" si="6"/>
        <v>1297</v>
      </c>
      <c r="F69" s="25">
        <f t="shared" si="7"/>
        <v>3.5534246575342467</v>
      </c>
      <c r="G69" s="23">
        <v>781200</v>
      </c>
      <c r="H69" s="23">
        <f t="shared" si="8"/>
        <v>539151.03622606734</v>
      </c>
      <c r="I69" s="24">
        <f t="shared" si="5"/>
        <v>16058685.393820139</v>
      </c>
      <c r="J69" s="24"/>
      <c r="K69" s="23">
        <f t="shared" si="0"/>
        <v>147204.61611001793</v>
      </c>
      <c r="L69" s="24">
        <f t="shared" si="1"/>
        <v>633995.38388998201</v>
      </c>
      <c r="M69" s="24">
        <f t="shared" si="2"/>
        <v>15424690.009930156</v>
      </c>
      <c r="N69" s="23">
        <v>538797.16232107917</v>
      </c>
      <c r="O69" s="24">
        <f t="shared" si="3"/>
        <v>686001.77843109705</v>
      </c>
      <c r="P69" s="24">
        <f t="shared" si="4"/>
        <v>-95198.221568902954</v>
      </c>
    </row>
    <row r="70" spans="2:16" ht="25.15" customHeight="1">
      <c r="B70" s="5">
        <v>46</v>
      </c>
      <c r="C70" s="20">
        <v>44347</v>
      </c>
      <c r="D70" s="20">
        <v>44326</v>
      </c>
      <c r="E70" s="26">
        <f t="shared" si="6"/>
        <v>1327</v>
      </c>
      <c r="F70" s="25">
        <f t="shared" si="7"/>
        <v>3.6356164383561644</v>
      </c>
      <c r="G70" s="23">
        <v>781200</v>
      </c>
      <c r="H70" s="23">
        <f t="shared" si="8"/>
        <v>534546.22626303183</v>
      </c>
      <c r="I70" s="24">
        <f t="shared" si="5"/>
        <v>15424690.009930156</v>
      </c>
      <c r="J70" s="24"/>
      <c r="K70" s="23">
        <f t="shared" si="0"/>
        <v>141392.99175769309</v>
      </c>
      <c r="L70" s="24">
        <f t="shared" si="1"/>
        <v>639807.00824230688</v>
      </c>
      <c r="M70" s="24">
        <f t="shared" si="2"/>
        <v>14784883.001687849</v>
      </c>
      <c r="N70" s="23">
        <v>538797.16232107917</v>
      </c>
      <c r="O70" s="24">
        <f t="shared" si="3"/>
        <v>680190.15407877229</v>
      </c>
      <c r="P70" s="24">
        <f t="shared" si="4"/>
        <v>-101009.84592122771</v>
      </c>
    </row>
    <row r="71" spans="2:16" ht="25.15" customHeight="1">
      <c r="B71" s="5">
        <v>47</v>
      </c>
      <c r="C71" s="20">
        <v>44377</v>
      </c>
      <c r="D71" s="20">
        <v>44357</v>
      </c>
      <c r="E71" s="26">
        <f t="shared" si="6"/>
        <v>1358</v>
      </c>
      <c r="F71" s="25">
        <f t="shared" si="7"/>
        <v>3.7205479452054795</v>
      </c>
      <c r="G71" s="23">
        <v>781200</v>
      </c>
      <c r="H71" s="23">
        <f t="shared" si="8"/>
        <v>529829.23601213482</v>
      </c>
      <c r="I71" s="24">
        <f t="shared" si="5"/>
        <v>14784883.001687849</v>
      </c>
      <c r="J71" s="24"/>
      <c r="K71" s="23">
        <f t="shared" si="0"/>
        <v>135528.09418213862</v>
      </c>
      <c r="L71" s="24">
        <f t="shared" si="1"/>
        <v>645671.90581786144</v>
      </c>
      <c r="M71" s="24">
        <f t="shared" si="2"/>
        <v>14139211.095869988</v>
      </c>
      <c r="N71" s="23">
        <v>538797.16232107917</v>
      </c>
      <c r="O71" s="24">
        <f t="shared" si="3"/>
        <v>674325.25650321785</v>
      </c>
      <c r="P71" s="24">
        <f t="shared" si="4"/>
        <v>-106874.74349678215</v>
      </c>
    </row>
    <row r="72" spans="2:16" ht="25.15" customHeight="1">
      <c r="B72" s="5">
        <v>48</v>
      </c>
      <c r="C72" s="20">
        <v>44408</v>
      </c>
      <c r="D72" s="20">
        <v>44387</v>
      </c>
      <c r="E72" s="26">
        <f t="shared" si="6"/>
        <v>1388</v>
      </c>
      <c r="F72" s="25">
        <f t="shared" si="7"/>
        <v>3.8027397260273972</v>
      </c>
      <c r="G72" s="23">
        <v>781200</v>
      </c>
      <c r="H72" s="23">
        <f t="shared" si="8"/>
        <v>525304.04217818822</v>
      </c>
      <c r="I72" s="24">
        <f t="shared" si="5"/>
        <v>14139211.095869988</v>
      </c>
      <c r="J72" s="24"/>
      <c r="K72" s="23">
        <f t="shared" si="0"/>
        <v>129609.43504547489</v>
      </c>
      <c r="L72" s="24">
        <f t="shared" si="1"/>
        <v>651590.56495452509</v>
      </c>
      <c r="M72" s="24">
        <f t="shared" si="2"/>
        <v>13487620.530915463</v>
      </c>
      <c r="N72" s="23">
        <v>538797.16232107917</v>
      </c>
      <c r="O72" s="24">
        <f t="shared" si="3"/>
        <v>668406.59736655408</v>
      </c>
      <c r="P72" s="24">
        <f t="shared" si="4"/>
        <v>-112793.40263344592</v>
      </c>
    </row>
    <row r="73" spans="2:16" ht="25.15" customHeight="1">
      <c r="B73" s="5">
        <v>49</v>
      </c>
      <c r="C73" s="20">
        <v>44439</v>
      </c>
      <c r="D73" s="20">
        <v>44418</v>
      </c>
      <c r="E73" s="26">
        <f t="shared" si="6"/>
        <v>1419</v>
      </c>
      <c r="F73" s="25">
        <f t="shared" si="7"/>
        <v>3.8876712328767122</v>
      </c>
      <c r="G73" s="23">
        <v>781200</v>
      </c>
      <c r="H73" s="23">
        <f t="shared" si="8"/>
        <v>520668.60762833868</v>
      </c>
      <c r="I73" s="24">
        <f t="shared" si="5"/>
        <v>13487620.530915463</v>
      </c>
      <c r="J73" s="24"/>
      <c r="K73" s="23">
        <f t="shared" si="0"/>
        <v>123636.52153339174</v>
      </c>
      <c r="L73" s="24">
        <f t="shared" si="1"/>
        <v>657563.47846660821</v>
      </c>
      <c r="M73" s="24">
        <f t="shared" si="2"/>
        <v>12830057.052448856</v>
      </c>
      <c r="N73" s="23">
        <v>538797.16232107917</v>
      </c>
      <c r="O73" s="24">
        <f t="shared" si="3"/>
        <v>662433.68385447096</v>
      </c>
      <c r="P73" s="24">
        <f t="shared" si="4"/>
        <v>-118766.31614552904</v>
      </c>
    </row>
    <row r="74" spans="2:16" ht="25.15" customHeight="1">
      <c r="B74" s="5">
        <v>50</v>
      </c>
      <c r="C74" s="20">
        <v>44469</v>
      </c>
      <c r="D74" s="20">
        <v>44449</v>
      </c>
      <c r="E74" s="26">
        <f t="shared" si="6"/>
        <v>1450</v>
      </c>
      <c r="F74" s="25">
        <f t="shared" si="7"/>
        <v>3.9726027397260273</v>
      </c>
      <c r="G74" s="23">
        <v>781200</v>
      </c>
      <c r="H74" s="23">
        <f t="shared" si="8"/>
        <v>516074.07749143988</v>
      </c>
      <c r="I74" s="24">
        <f t="shared" si="5"/>
        <v>12830057.052448856</v>
      </c>
      <c r="J74" s="24"/>
      <c r="K74" s="23">
        <f t="shared" si="0"/>
        <v>117608.85631411451</v>
      </c>
      <c r="L74" s="24">
        <f t="shared" si="1"/>
        <v>663591.14368588547</v>
      </c>
      <c r="M74" s="24">
        <f t="shared" si="2"/>
        <v>12166465.908762971</v>
      </c>
      <c r="N74" s="23">
        <v>538797.16232107917</v>
      </c>
      <c r="O74" s="24">
        <f t="shared" si="3"/>
        <v>656406.0186351937</v>
      </c>
      <c r="P74" s="24">
        <f t="shared" si="4"/>
        <v>-124793.9813648063</v>
      </c>
    </row>
    <row r="75" spans="2:16" ht="25.15" customHeight="1">
      <c r="B75" s="5">
        <v>51</v>
      </c>
      <c r="C75" s="28">
        <v>44500</v>
      </c>
      <c r="D75" s="20">
        <v>44479</v>
      </c>
      <c r="E75" s="26">
        <f t="shared" si="6"/>
        <v>1480</v>
      </c>
      <c r="F75" s="25">
        <f t="shared" si="7"/>
        <v>4.0547945205479454</v>
      </c>
      <c r="G75" s="23">
        <v>781200</v>
      </c>
      <c r="H75" s="23">
        <f t="shared" si="8"/>
        <v>511666.36444996763</v>
      </c>
      <c r="I75" s="24">
        <f t="shared" si="5"/>
        <v>12166465.908762971</v>
      </c>
      <c r="J75" s="24"/>
      <c r="K75" s="23">
        <f t="shared" si="0"/>
        <v>111525.93749699389</v>
      </c>
      <c r="L75" s="24">
        <f t="shared" si="1"/>
        <v>669674.06250300608</v>
      </c>
      <c r="M75" s="24">
        <f t="shared" si="2"/>
        <v>11496791.846259965</v>
      </c>
      <c r="N75" s="23">
        <v>538797.16232107917</v>
      </c>
      <c r="O75" s="24">
        <f t="shared" si="3"/>
        <v>650323.0998180731</v>
      </c>
      <c r="P75" s="24">
        <f t="shared" si="4"/>
        <v>-130876.9001819269</v>
      </c>
    </row>
    <row r="76" spans="2:16" ht="25.15" customHeight="1">
      <c r="B76" s="5">
        <v>52</v>
      </c>
      <c r="C76" s="20">
        <v>44530</v>
      </c>
      <c r="D76" s="20">
        <v>44510</v>
      </c>
      <c r="E76" s="26">
        <f t="shared" si="6"/>
        <v>1511</v>
      </c>
      <c r="F76" s="25">
        <f t="shared" si="7"/>
        <v>4.13972602739726</v>
      </c>
      <c r="G76" s="23">
        <v>874935</v>
      </c>
      <c r="H76" s="23">
        <f t="shared" si="8"/>
        <v>568003.58267442964</v>
      </c>
      <c r="I76" s="24">
        <f t="shared" si="5"/>
        <v>11496791.846259965</v>
      </c>
      <c r="J76" s="24"/>
      <c r="K76" s="23">
        <f t="shared" si="0"/>
        <v>105387.25859071634</v>
      </c>
      <c r="L76" s="24">
        <f t="shared" si="1"/>
        <v>769547.7414092836</v>
      </c>
      <c r="M76" s="24">
        <f t="shared" si="2"/>
        <v>10727244.104850681</v>
      </c>
      <c r="N76" s="23">
        <v>538797.16232107917</v>
      </c>
      <c r="O76" s="24">
        <f t="shared" si="3"/>
        <v>644184.42091179546</v>
      </c>
      <c r="P76" s="24">
        <f t="shared" si="4"/>
        <v>-230750.57908820454</v>
      </c>
    </row>
    <row r="77" spans="2:16" ht="25.15" customHeight="1">
      <c r="B77" s="5">
        <v>53</v>
      </c>
      <c r="C77" s="20">
        <v>44561</v>
      </c>
      <c r="D77" s="20">
        <v>44540</v>
      </c>
      <c r="E77" s="26">
        <f t="shared" si="6"/>
        <v>1541</v>
      </c>
      <c r="F77" s="25">
        <f t="shared" si="7"/>
        <v>4.2219178082191782</v>
      </c>
      <c r="G77" s="23">
        <v>874935</v>
      </c>
      <c r="H77" s="23">
        <f t="shared" si="8"/>
        <v>563152.34734184586</v>
      </c>
      <c r="I77" s="24">
        <f t="shared" si="5"/>
        <v>10727244.104850681</v>
      </c>
      <c r="J77" s="24"/>
      <c r="K77" s="23">
        <f t="shared" si="0"/>
        <v>98333.070961131249</v>
      </c>
      <c r="L77" s="24">
        <f t="shared" si="1"/>
        <v>776601.92903886875</v>
      </c>
      <c r="M77" s="24">
        <f t="shared" si="2"/>
        <v>9950642.1758118123</v>
      </c>
      <c r="N77" s="23">
        <v>538797.16232107917</v>
      </c>
      <c r="O77" s="24">
        <f t="shared" si="3"/>
        <v>637130.23328221042</v>
      </c>
      <c r="P77" s="24">
        <f t="shared" si="4"/>
        <v>-237804.76671778958</v>
      </c>
    </row>
    <row r="78" spans="2:16" ht="25.15" customHeight="1">
      <c r="B78" s="5">
        <v>54</v>
      </c>
      <c r="C78" s="20">
        <v>44592</v>
      </c>
      <c r="D78" s="20">
        <v>44571</v>
      </c>
      <c r="E78" s="26">
        <f t="shared" si="6"/>
        <v>1572</v>
      </c>
      <c r="F78" s="25">
        <f t="shared" si="7"/>
        <v>4.3068493150684928</v>
      </c>
      <c r="G78" s="23">
        <v>874935</v>
      </c>
      <c r="H78" s="23">
        <f t="shared" si="8"/>
        <v>558182.92841852503</v>
      </c>
      <c r="I78" s="24">
        <f t="shared" si="5"/>
        <v>9950642.1758118123</v>
      </c>
      <c r="J78" s="24"/>
      <c r="K78" s="23">
        <f t="shared" si="0"/>
        <v>91214.219944941608</v>
      </c>
      <c r="L78" s="24">
        <f t="shared" si="1"/>
        <v>783720.78005505842</v>
      </c>
      <c r="M78" s="24">
        <f t="shared" si="2"/>
        <v>9166921.3957567532</v>
      </c>
      <c r="N78" s="23">
        <v>538797.16232107917</v>
      </c>
      <c r="O78" s="24">
        <f t="shared" si="3"/>
        <v>630011.38226602075</v>
      </c>
      <c r="P78" s="24">
        <f t="shared" si="4"/>
        <v>-244923.61773397925</v>
      </c>
    </row>
    <row r="79" spans="2:16" ht="25.15" customHeight="1">
      <c r="B79" s="5">
        <v>55</v>
      </c>
      <c r="C79" s="20">
        <v>44620</v>
      </c>
      <c r="D79" s="20">
        <v>44602</v>
      </c>
      <c r="E79" s="26">
        <f t="shared" si="6"/>
        <v>1603</v>
      </c>
      <c r="F79" s="25">
        <f t="shared" si="7"/>
        <v>4.3917808219178083</v>
      </c>
      <c r="G79" s="23">
        <v>874935</v>
      </c>
      <c r="H79" s="23">
        <f t="shared" si="8"/>
        <v>553257.36108270439</v>
      </c>
      <c r="I79" s="24">
        <f t="shared" si="5"/>
        <v>9166921.3957567532</v>
      </c>
      <c r="J79" s="24"/>
      <c r="K79" s="23">
        <f t="shared" si="0"/>
        <v>84030.112794436907</v>
      </c>
      <c r="L79" s="24">
        <f t="shared" si="1"/>
        <v>790904.88720556314</v>
      </c>
      <c r="M79" s="24">
        <f t="shared" si="2"/>
        <v>8376016.5085511897</v>
      </c>
      <c r="N79" s="23">
        <v>538797.16232107917</v>
      </c>
      <c r="O79" s="24">
        <f t="shared" si="3"/>
        <v>622827.27511551604</v>
      </c>
      <c r="P79" s="24">
        <f t="shared" si="4"/>
        <v>-252107.72488448396</v>
      </c>
    </row>
    <row r="80" spans="2:16" ht="25.15" customHeight="1">
      <c r="B80" s="5">
        <v>56</v>
      </c>
      <c r="C80" s="20">
        <v>44651</v>
      </c>
      <c r="D80" s="20">
        <v>44630</v>
      </c>
      <c r="E80" s="26">
        <f t="shared" si="6"/>
        <v>1631</v>
      </c>
      <c r="F80" s="25">
        <f t="shared" si="7"/>
        <v>4.4684931506849317</v>
      </c>
      <c r="G80" s="23">
        <v>874935</v>
      </c>
      <c r="H80" s="23">
        <f t="shared" si="8"/>
        <v>548845.83098906558</v>
      </c>
      <c r="I80" s="24">
        <f t="shared" si="5"/>
        <v>8376016.5085511897</v>
      </c>
      <c r="J80" s="24"/>
      <c r="K80" s="23">
        <f t="shared" si="0"/>
        <v>76780.151328385909</v>
      </c>
      <c r="L80" s="24">
        <f t="shared" si="1"/>
        <v>798154.84867161408</v>
      </c>
      <c r="M80" s="24">
        <f t="shared" si="2"/>
        <v>7577861.6598795755</v>
      </c>
      <c r="N80" s="23">
        <v>538797.16232107917</v>
      </c>
      <c r="O80" s="24">
        <f t="shared" si="3"/>
        <v>615577.3136494651</v>
      </c>
      <c r="P80" s="24">
        <f t="shared" si="4"/>
        <v>-259357.6863505349</v>
      </c>
    </row>
    <row r="81" spans="2:16" ht="25.15" customHeight="1">
      <c r="B81" s="5">
        <v>57</v>
      </c>
      <c r="C81" s="20">
        <v>44681</v>
      </c>
      <c r="D81" s="20">
        <v>44661</v>
      </c>
      <c r="E81" s="26">
        <f t="shared" si="6"/>
        <v>1662</v>
      </c>
      <c r="F81" s="25">
        <f t="shared" si="7"/>
        <v>4.5534246575342463</v>
      </c>
      <c r="G81" s="23">
        <v>874935</v>
      </c>
      <c r="H81" s="23">
        <f t="shared" si="8"/>
        <v>544002.65689705173</v>
      </c>
      <c r="I81" s="24">
        <f t="shared" si="5"/>
        <v>7577861.6598795755</v>
      </c>
      <c r="J81" s="24"/>
      <c r="K81" s="23">
        <f t="shared" si="0"/>
        <v>69463.731882229447</v>
      </c>
      <c r="L81" s="24">
        <f t="shared" si="1"/>
        <v>805471.26811777055</v>
      </c>
      <c r="M81" s="24">
        <f t="shared" si="2"/>
        <v>6772390.3917618049</v>
      </c>
      <c r="N81" s="23">
        <v>538797.16232107917</v>
      </c>
      <c r="O81" s="24">
        <f t="shared" si="3"/>
        <v>608260.89420330862</v>
      </c>
      <c r="P81" s="24">
        <f t="shared" si="4"/>
        <v>-266674.10579669138</v>
      </c>
    </row>
    <row r="82" spans="2:16" ht="25.15" customHeight="1">
      <c r="B82" s="5">
        <v>58</v>
      </c>
      <c r="C82" s="20">
        <v>44712</v>
      </c>
      <c r="D82" s="20">
        <v>44691</v>
      </c>
      <c r="E82" s="26">
        <f t="shared" si="6"/>
        <v>1692</v>
      </c>
      <c r="F82" s="25">
        <f t="shared" si="7"/>
        <v>4.6356164383561644</v>
      </c>
      <c r="G82" s="23">
        <v>874935</v>
      </c>
      <c r="H82" s="23">
        <f t="shared" si="8"/>
        <v>539356.40995309339</v>
      </c>
      <c r="I82" s="24">
        <f t="shared" si="5"/>
        <v>6772390.3917618049</v>
      </c>
      <c r="J82" s="24"/>
      <c r="K82" s="23">
        <f t="shared" si="0"/>
        <v>62080.245257816547</v>
      </c>
      <c r="L82" s="24">
        <f t="shared" si="1"/>
        <v>812854.75474218349</v>
      </c>
      <c r="M82" s="24">
        <f t="shared" si="2"/>
        <v>5959535.6370196212</v>
      </c>
      <c r="N82" s="23">
        <v>538797.16232107917</v>
      </c>
      <c r="O82" s="24">
        <f t="shared" si="3"/>
        <v>600877.40757889568</v>
      </c>
      <c r="P82" s="24">
        <f t="shared" si="4"/>
        <v>-274057.59242110432</v>
      </c>
    </row>
    <row r="83" spans="2:16" ht="25.15" customHeight="1">
      <c r="B83" s="5">
        <v>59</v>
      </c>
      <c r="C83" s="20">
        <v>44742</v>
      </c>
      <c r="D83" s="20">
        <v>44722</v>
      </c>
      <c r="E83" s="26">
        <f t="shared" si="6"/>
        <v>1723</v>
      </c>
      <c r="F83" s="25">
        <f t="shared" si="7"/>
        <v>4.720547945205479</v>
      </c>
      <c r="G83" s="23">
        <v>874935</v>
      </c>
      <c r="H83" s="23">
        <f t="shared" si="8"/>
        <v>534596.97325237351</v>
      </c>
      <c r="I83" s="24">
        <f t="shared" si="5"/>
        <v>5959535.6370196212</v>
      </c>
      <c r="J83" s="24"/>
      <c r="K83" s="23">
        <f t="shared" si="0"/>
        <v>54629.076672679861</v>
      </c>
      <c r="L83" s="24">
        <f t="shared" si="1"/>
        <v>820305.92332732014</v>
      </c>
      <c r="M83" s="24">
        <f t="shared" si="2"/>
        <v>5139229.713692301</v>
      </c>
      <c r="N83" s="23">
        <v>538797.16232107917</v>
      </c>
      <c r="O83" s="24">
        <f t="shared" si="3"/>
        <v>593426.23899375903</v>
      </c>
      <c r="P83" s="24">
        <f t="shared" si="4"/>
        <v>-281508.76100624097</v>
      </c>
    </row>
    <row r="84" spans="2:16" ht="25.15" customHeight="1">
      <c r="B84" s="5">
        <v>60</v>
      </c>
      <c r="C84" s="20">
        <v>44773</v>
      </c>
      <c r="D84" s="20">
        <v>44752</v>
      </c>
      <c r="E84" s="26">
        <f t="shared" si="6"/>
        <v>1753</v>
      </c>
      <c r="F84" s="25">
        <f t="shared" si="7"/>
        <v>4.8027397260273972</v>
      </c>
      <c r="G84" s="23">
        <v>874935</v>
      </c>
      <c r="H84" s="23">
        <f t="shared" si="8"/>
        <v>530031.05887358915</v>
      </c>
      <c r="I84" s="24">
        <f t="shared" si="5"/>
        <v>5139229.713692301</v>
      </c>
      <c r="J84" s="24"/>
      <c r="K84" s="23">
        <f t="shared" si="0"/>
        <v>47109.605708846095</v>
      </c>
      <c r="L84" s="24">
        <f t="shared" si="1"/>
        <v>827825.39429115388</v>
      </c>
      <c r="M84" s="24">
        <f t="shared" si="2"/>
        <v>4311404.3194011468</v>
      </c>
      <c r="N84" s="23">
        <v>538797.16232107917</v>
      </c>
      <c r="O84" s="24">
        <f t="shared" si="3"/>
        <v>585906.7680299253</v>
      </c>
      <c r="P84" s="24">
        <f t="shared" si="4"/>
        <v>-289028.2319700747</v>
      </c>
    </row>
    <row r="85" spans="2:16" ht="25.15" customHeight="1">
      <c r="B85" s="5">
        <v>61</v>
      </c>
      <c r="C85" s="20">
        <v>44804</v>
      </c>
      <c r="D85" s="20">
        <v>44783</v>
      </c>
      <c r="E85" s="26">
        <f t="shared" si="6"/>
        <v>1784</v>
      </c>
      <c r="F85" s="25">
        <f t="shared" si="7"/>
        <v>4.8876712328767127</v>
      </c>
      <c r="G85" s="23">
        <v>874935</v>
      </c>
      <c r="H85" s="23">
        <f t="shared" si="8"/>
        <v>525353.91176349204</v>
      </c>
      <c r="I85" s="24">
        <f t="shared" si="5"/>
        <v>4311404.3194011468</v>
      </c>
      <c r="J85" s="24"/>
      <c r="K85" s="23">
        <f t="shared" si="0"/>
        <v>39521.206261177176</v>
      </c>
      <c r="L85" s="24">
        <f t="shared" si="1"/>
        <v>835413.7937388228</v>
      </c>
      <c r="M85" s="24">
        <f t="shared" si="2"/>
        <v>3475990.5256623239</v>
      </c>
      <c r="N85" s="23">
        <v>538797.16232107917</v>
      </c>
      <c r="O85" s="24">
        <f t="shared" si="3"/>
        <v>578318.36858225637</v>
      </c>
      <c r="P85" s="24">
        <f t="shared" si="4"/>
        <v>-296616.63141774363</v>
      </c>
    </row>
    <row r="86" spans="2:16" ht="25.15" customHeight="1">
      <c r="B86" s="5">
        <v>62</v>
      </c>
      <c r="C86" s="28">
        <v>44834</v>
      </c>
      <c r="D86" s="20">
        <v>44814</v>
      </c>
      <c r="E86" s="26">
        <f t="shared" si="6"/>
        <v>1815</v>
      </c>
      <c r="F86" s="25">
        <f t="shared" si="7"/>
        <v>4.9726027397260273</v>
      </c>
      <c r="G86" s="23">
        <v>874935</v>
      </c>
      <c r="H86" s="23">
        <f t="shared" si="8"/>
        <v>520718.03715002205</v>
      </c>
      <c r="I86" s="24">
        <f t="shared" si="5"/>
        <v>3475990.5256623239</v>
      </c>
      <c r="J86" s="24"/>
      <c r="K86" s="23">
        <f t="shared" si="0"/>
        <v>31863.246485237971</v>
      </c>
      <c r="L86" s="24">
        <f t="shared" si="1"/>
        <v>843071.75351476204</v>
      </c>
      <c r="M86" s="24">
        <f t="shared" si="2"/>
        <v>2632918.7721475619</v>
      </c>
      <c r="N86" s="23">
        <v>538797.16232107917</v>
      </c>
      <c r="O86" s="24">
        <f t="shared" si="3"/>
        <v>570660.40880631714</v>
      </c>
      <c r="P86" s="24">
        <f t="shared" si="4"/>
        <v>-304274.59119368286</v>
      </c>
    </row>
    <row r="87" spans="2:16" ht="25.15" customHeight="1">
      <c r="B87" s="5">
        <v>63</v>
      </c>
      <c r="C87" s="20">
        <v>44854</v>
      </c>
      <c r="D87" s="20">
        <v>44844</v>
      </c>
      <c r="E87" s="26">
        <f t="shared" si="6"/>
        <v>1845</v>
      </c>
      <c r="F87" s="25">
        <f t="shared" si="7"/>
        <v>5.0547945205479454</v>
      </c>
      <c r="G87" s="23">
        <v>564475</v>
      </c>
      <c r="H87" s="23">
        <f t="shared" si="8"/>
        <v>333078.32149303157</v>
      </c>
      <c r="I87" s="24">
        <f t="shared" si="5"/>
        <v>2632918.7721475619</v>
      </c>
      <c r="J87" s="24"/>
      <c r="K87" s="23">
        <f t="shared" si="0"/>
        <v>24135.088744685985</v>
      </c>
      <c r="L87" s="24">
        <f t="shared" si="1"/>
        <v>540339.91125531401</v>
      </c>
      <c r="M87" s="24">
        <f t="shared" si="2"/>
        <v>2092578.8608922479</v>
      </c>
      <c r="N87" s="23">
        <v>538797.16232107917</v>
      </c>
      <c r="O87" s="24">
        <f t="shared" si="3"/>
        <v>562932.25106576516</v>
      </c>
      <c r="P87" s="24">
        <f t="shared" si="4"/>
        <v>-1542.7489342348417</v>
      </c>
    </row>
    <row r="88" spans="2:16">
      <c r="C88" s="29"/>
      <c r="D88" s="29"/>
      <c r="E88" s="29"/>
      <c r="F88" s="30"/>
      <c r="G88" s="1" t="s">
        <v>284</v>
      </c>
      <c r="H88" s="31">
        <f>SUM(H25:H87)</f>
        <v>35121879.579086304</v>
      </c>
      <c r="I88" s="31"/>
      <c r="J88" s="31"/>
      <c r="K88" s="3">
        <f>SUM(K25:K87)</f>
        <v>12895759.281805944</v>
      </c>
      <c r="L88" s="31"/>
      <c r="M88" s="31"/>
    </row>
    <row r="90" spans="2:16">
      <c r="H90" s="31">
        <f>H88-H92</f>
        <v>1177658.3528583124</v>
      </c>
    </row>
    <row r="92" spans="2:16">
      <c r="G92" s="1" t="s">
        <v>285</v>
      </c>
      <c r="H92" s="3">
        <v>33944221.226227991</v>
      </c>
    </row>
    <row r="93" spans="2:16">
      <c r="G93" s="1" t="s">
        <v>286</v>
      </c>
      <c r="H93" s="32">
        <f>H92/63</f>
        <v>538797.16232107917</v>
      </c>
    </row>
  </sheetData>
  <mergeCells count="3">
    <mergeCell ref="A1:L1"/>
    <mergeCell ref="A2:L2"/>
    <mergeCell ref="B22:P22"/>
  </mergeCells>
  <conditionalFormatting sqref="A1:A2 A4">
    <cfRule type="duplicateValues" dxfId="3" priority="3"/>
  </conditionalFormatting>
  <conditionalFormatting sqref="A6">
    <cfRule type="duplicateValues" dxfId="2" priority="2"/>
  </conditionalFormatting>
  <conditionalFormatting sqref="A3">
    <cfRule type="duplicateValues" dxfId="1" priority="1"/>
  </conditionalFormatting>
  <conditionalFormatting sqref="A7">
    <cfRule type="duplicateValues" dxfId="0" priority="4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20762990461498F37FCD3C73B68C1" ma:contentTypeVersion="11" ma:contentTypeDescription="Create a new document." ma:contentTypeScope="" ma:versionID="deb47e43e7ad544c90b7fc117041682d">
  <xsd:schema xmlns:xsd="http://www.w3.org/2001/XMLSchema" xmlns:xs="http://www.w3.org/2001/XMLSchema" xmlns:p="http://schemas.microsoft.com/office/2006/metadata/properties" xmlns:ns2="b2fed20d-6d7c-43a5-b735-18cc48f8c23f" xmlns:ns3="eb9c4194-2da0-4f07-83f3-9bf658a4fa7a" targetNamespace="http://schemas.microsoft.com/office/2006/metadata/properties" ma:root="true" ma:fieldsID="1e8a9db2db8ba0b1ee0843180211bb83" ns2:_="" ns3:_="">
    <xsd:import namespace="b2fed20d-6d7c-43a5-b735-18cc48f8c23f"/>
    <xsd:import namespace="eb9c4194-2da0-4f07-83f3-9bf658a4f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ed20d-6d7c-43a5-b735-18cc48f8c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c4194-2da0-4f07-83f3-9bf658a4fa7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923990a-f4f0-4449-b478-ff09509fa558}" ma:internalName="TaxCatchAll" ma:showField="CatchAllData" ma:web="eb9c4194-2da0-4f07-83f3-9bf658a4fa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08C65-DBE8-4583-B063-DECD1D63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ed20d-6d7c-43a5-b735-18cc48f8c23f"/>
    <ds:schemaRef ds:uri="eb9c4194-2da0-4f07-83f3-9bf658a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3D65E-82BF-4FEB-AAA9-3218C9261C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0.0000 2021 Correction </vt:lpstr>
      <vt:lpstr>0.000 Openning Balance Adj</vt:lpstr>
      <vt:lpstr>0.0 Top Sheet</vt:lpstr>
      <vt:lpstr>1.0 Lease Liability (Uttara HO)</vt:lpstr>
      <vt:lpstr>Mohua Khan</vt:lpstr>
      <vt:lpstr>1.1 Lease Lia and Int (Uttara)</vt:lpstr>
      <vt:lpstr>1.2 CV and Dep- ROU (NK)</vt:lpstr>
      <vt:lpstr>6.0 CV and Dep- ROU (MK)</vt:lpstr>
      <vt:lpstr>Lease liability (2)</vt:lpstr>
      <vt:lpstr>1.3 Allocation (LL and Interst)</vt:lpstr>
      <vt:lpstr>1.4 Allocation (RoU and Dep)</vt:lpstr>
      <vt:lpstr>1.5 Lending Rate </vt:lpstr>
      <vt:lpstr>Sheet2</vt:lpstr>
      <vt:lpstr>Sheet1 (2)</vt:lpstr>
      <vt:lpstr>'0.0 Top Sheet'!Print_Area</vt:lpstr>
      <vt:lpstr>'1.0 Lease Liability (Uttara HO)'!Print_Area</vt:lpstr>
      <vt:lpstr>'1.1 Lease Lia and Int (Uttara)'!Print_Area</vt:lpstr>
      <vt:lpstr>'1.2 CV and Dep- ROU (NK)'!Print_Area</vt:lpstr>
      <vt:lpstr>'1.3 Allocation (LL and Interst)'!Print_Area</vt:lpstr>
      <vt:lpstr>'1.4 Allocation (RoU and Dep)'!Print_Area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2023-02-09T10:27:20Z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2021-07-27T22:53:58Z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dd8f7696-0758-4fdf-909a-01ae8601486c</vt:lpwstr>
  </property>
  <property fmtid="{D5CDD505-2E9C-101B-9397-08002B2CF9AE}" pid="8" name="MSIP_Label_ea60d57e-af5b-4752-ac57-3e4f28ca11dc_ContentBits">
    <vt:lpwstr>0</vt:lpwstr>
  </property>
</Properties>
</file>