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8_{73B58E18-815E-49DF-8588-C814E54E153D}" xr6:coauthVersionLast="47" xr6:coauthVersionMax="47" xr10:uidLastSave="{00000000-0000-0000-0000-000000000000}"/>
  <bookViews>
    <workbookView xWindow="-108" yWindow="-108" windowWidth="23256" windowHeight="12456" activeTab="1" xr2:uid="{D39EE176-0C1D-3441-8EB4-571125E77837}"/>
  </bookViews>
  <sheets>
    <sheet name="Actual Expenses" sheetId="10" r:id="rId1"/>
    <sheet name="Forecasting" sheetId="6" r:id="rId2"/>
    <sheet name="Income Statement" sheetId="8" r:id="rId3"/>
    <sheet name="Visuals" sheetId="9" state="hidden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4" i="6" l="1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N21" i="6"/>
  <c r="M21" i="6"/>
  <c r="L21" i="6"/>
  <c r="K21" i="6"/>
  <c r="J21" i="6"/>
  <c r="I21" i="6"/>
  <c r="B11" i="8" a="1"/>
  <c r="B11" i="8" s="1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H7" i="6"/>
  <c r="G7" i="6"/>
  <c r="F7" i="6"/>
  <c r="E7" i="6"/>
  <c r="D7" i="6"/>
  <c r="C7" i="6"/>
  <c r="B7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H28" i="6"/>
  <c r="H39" i="6" s="1"/>
  <c r="G28" i="6"/>
  <c r="G50" i="6" s="1"/>
  <c r="F28" i="6"/>
  <c r="F50" i="6" s="1"/>
  <c r="E28" i="6"/>
  <c r="E39" i="6" s="1"/>
  <c r="D28" i="6"/>
  <c r="D50" i="6" s="1"/>
  <c r="C28" i="6"/>
  <c r="C50" i="6" s="1"/>
  <c r="B28" i="6"/>
  <c r="B39" i="6" s="1"/>
  <c r="H27" i="6"/>
  <c r="H38" i="6" s="1"/>
  <c r="G27" i="6"/>
  <c r="G38" i="6" s="1"/>
  <c r="F27" i="6"/>
  <c r="F49" i="6" s="1"/>
  <c r="E27" i="6"/>
  <c r="E49" i="6" s="1"/>
  <c r="D27" i="6"/>
  <c r="D38" i="6" s="1"/>
  <c r="C27" i="6"/>
  <c r="C38" i="6" s="1"/>
  <c r="B27" i="6"/>
  <c r="B49" i="6" s="1"/>
  <c r="H26" i="6"/>
  <c r="H37" i="6" s="1"/>
  <c r="G26" i="6"/>
  <c r="G37" i="6" s="1"/>
  <c r="F26" i="6"/>
  <c r="F37" i="6" s="1"/>
  <c r="E26" i="6"/>
  <c r="E48" i="6" s="1"/>
  <c r="D26" i="6"/>
  <c r="D48" i="6" s="1"/>
  <c r="C26" i="6"/>
  <c r="C37" i="6" s="1"/>
  <c r="B26" i="6"/>
  <c r="B37" i="6" s="1"/>
  <c r="H25" i="6"/>
  <c r="H47" i="6" s="1"/>
  <c r="G25" i="6"/>
  <c r="G36" i="6" s="1"/>
  <c r="F25" i="6"/>
  <c r="F36" i="6" s="1"/>
  <c r="E25" i="6"/>
  <c r="E36" i="6" s="1"/>
  <c r="D25" i="6"/>
  <c r="D47" i="6" s="1"/>
  <c r="C25" i="6"/>
  <c r="C47" i="6" s="1"/>
  <c r="B25" i="6"/>
  <c r="B36" i="6" s="1"/>
  <c r="H24" i="6"/>
  <c r="H46" i="6" s="1"/>
  <c r="G24" i="6"/>
  <c r="G46" i="6" s="1"/>
  <c r="F24" i="6"/>
  <c r="F35" i="6" s="1"/>
  <c r="E24" i="6"/>
  <c r="E35" i="6" s="1"/>
  <c r="D24" i="6"/>
  <c r="D35" i="6" s="1"/>
  <c r="C24" i="6"/>
  <c r="C46" i="6" s="1"/>
  <c r="B24" i="6"/>
  <c r="B46" i="6" s="1"/>
  <c r="H23" i="6"/>
  <c r="H34" i="6" s="1"/>
  <c r="G23" i="6"/>
  <c r="G34" i="6" s="1"/>
  <c r="F23" i="6"/>
  <c r="F45" i="6" s="1"/>
  <c r="E23" i="6"/>
  <c r="E34" i="6" s="1"/>
  <c r="D23" i="6"/>
  <c r="D34" i="6" s="1"/>
  <c r="C23" i="6"/>
  <c r="C34" i="6" s="1"/>
  <c r="B23" i="6"/>
  <c r="B34" i="6" s="1"/>
  <c r="H22" i="6"/>
  <c r="H44" i="6" s="1"/>
  <c r="G22" i="6"/>
  <c r="G33" i="6" s="1"/>
  <c r="F22" i="6"/>
  <c r="F33" i="6" s="1"/>
  <c r="E22" i="6"/>
  <c r="E44" i="6" s="1"/>
  <c r="D22" i="6"/>
  <c r="D33" i="6" s="1"/>
  <c r="C22" i="6"/>
  <c r="C33" i="6" s="1"/>
  <c r="B22" i="6"/>
  <c r="B33" i="6" s="1"/>
  <c r="H21" i="6"/>
  <c r="H43" i="6" s="1"/>
  <c r="G21" i="6"/>
  <c r="G43" i="6" s="1"/>
  <c r="F21" i="6"/>
  <c r="F32" i="6" s="1"/>
  <c r="E21" i="6"/>
  <c r="E32" i="6" s="1"/>
  <c r="D21" i="6"/>
  <c r="D43" i="6" s="1"/>
  <c r="C21" i="6"/>
  <c r="C32" i="6" s="1"/>
  <c r="B21" i="6"/>
  <c r="B32" i="6" s="1"/>
  <c r="H20" i="6"/>
  <c r="I20" i="6" s="1"/>
  <c r="G20" i="6"/>
  <c r="G31" i="6" s="1"/>
  <c r="F20" i="6"/>
  <c r="F42" i="6" s="1"/>
  <c r="E20" i="6"/>
  <c r="E31" i="6" s="1"/>
  <c r="D20" i="6"/>
  <c r="D31" i="6" s="1"/>
  <c r="C20" i="6"/>
  <c r="C42" i="6" s="1"/>
  <c r="B20" i="6"/>
  <c r="B31" i="6" s="1"/>
  <c r="F5" i="10"/>
  <c r="G5" i="10" s="1"/>
  <c r="H5" i="10" s="1"/>
  <c r="E5" i="10"/>
  <c r="I32" i="6"/>
  <c r="C36" i="6" l="1"/>
  <c r="D37" i="6"/>
  <c r="E38" i="6"/>
  <c r="F39" i="6"/>
  <c r="F31" i="6"/>
  <c r="F44" i="6"/>
  <c r="G32" i="6"/>
  <c r="E47" i="6"/>
  <c r="H33" i="6"/>
  <c r="B48" i="6"/>
  <c r="B35" i="6"/>
  <c r="C49" i="6"/>
  <c r="H32" i="6"/>
  <c r="C35" i="6"/>
  <c r="E37" i="6"/>
  <c r="G39" i="6"/>
  <c r="B45" i="6"/>
  <c r="H50" i="6"/>
  <c r="C31" i="6"/>
  <c r="E33" i="6"/>
  <c r="G35" i="6"/>
  <c r="B38" i="6"/>
  <c r="D42" i="6"/>
  <c r="C45" i="6"/>
  <c r="H35" i="6"/>
  <c r="G42" i="6"/>
  <c r="G45" i="6"/>
  <c r="F48" i="6"/>
  <c r="E43" i="6"/>
  <c r="D32" i="6"/>
  <c r="F34" i="6"/>
  <c r="H36" i="6"/>
  <c r="C39" i="6"/>
  <c r="G49" i="6"/>
  <c r="H42" i="6"/>
  <c r="D36" i="6"/>
  <c r="F38" i="6"/>
  <c r="D46" i="6"/>
  <c r="D39" i="6"/>
  <c r="B44" i="6"/>
  <c r="I42" i="6"/>
  <c r="J20" i="6"/>
  <c r="I31" i="6"/>
  <c r="E42" i="6"/>
  <c r="F43" i="6"/>
  <c r="G44" i="6"/>
  <c r="H45" i="6"/>
  <c r="B47" i="6"/>
  <c r="C48" i="6"/>
  <c r="D49" i="6"/>
  <c r="E50" i="6"/>
  <c r="H31" i="6"/>
  <c r="B43" i="6"/>
  <c r="C44" i="6"/>
  <c r="D45" i="6"/>
  <c r="E46" i="6"/>
  <c r="F47" i="6"/>
  <c r="G48" i="6"/>
  <c r="H49" i="6"/>
  <c r="B42" i="6"/>
  <c r="C43" i="6"/>
  <c r="D44" i="6"/>
  <c r="E45" i="6"/>
  <c r="F46" i="6"/>
  <c r="G47" i="6"/>
  <c r="H48" i="6"/>
  <c r="B50" i="6"/>
  <c r="I36" i="6"/>
  <c r="I34" i="6"/>
  <c r="I38" i="6"/>
  <c r="I33" i="6"/>
  <c r="I35" i="6"/>
  <c r="I37" i="6"/>
  <c r="I39" i="6"/>
  <c r="I50" i="6" l="1"/>
  <c r="I28" i="6"/>
  <c r="I14" i="6" s="1"/>
  <c r="I48" i="6"/>
  <c r="I26" i="6"/>
  <c r="I12" i="6" s="1"/>
  <c r="I46" i="6"/>
  <c r="I24" i="6"/>
  <c r="I10" i="6" s="1"/>
  <c r="I8" i="6"/>
  <c r="I49" i="6"/>
  <c r="I27" i="6"/>
  <c r="I13" i="6" s="1"/>
  <c r="I45" i="6"/>
  <c r="I23" i="6"/>
  <c r="I9" i="6" s="1"/>
  <c r="I47" i="6"/>
  <c r="I25" i="6"/>
  <c r="I11" i="6" s="1"/>
  <c r="C13" i="8" s="1"/>
  <c r="I7" i="6"/>
  <c r="C11" i="8" s="1"/>
  <c r="K20" i="6"/>
  <c r="J42" i="6"/>
  <c r="J31" i="6"/>
  <c r="J36" i="6"/>
  <c r="J32" i="6"/>
  <c r="J34" i="6"/>
  <c r="J38" i="6"/>
  <c r="J33" i="6"/>
  <c r="J35" i="6"/>
  <c r="J37" i="6"/>
  <c r="J39" i="6"/>
  <c r="C14" i="8" l="1"/>
  <c r="C12" i="8"/>
  <c r="C30" i="8"/>
  <c r="C31" i="8" s="1"/>
  <c r="J50" i="6"/>
  <c r="J28" i="6"/>
  <c r="J14" i="6" s="1"/>
  <c r="J48" i="6"/>
  <c r="J26" i="6"/>
  <c r="J12" i="6" s="1"/>
  <c r="J46" i="6"/>
  <c r="J24" i="6"/>
  <c r="J10" i="6" s="1"/>
  <c r="J8" i="6"/>
  <c r="J49" i="6"/>
  <c r="J27" i="6"/>
  <c r="J13" i="6" s="1"/>
  <c r="D14" i="8" s="1"/>
  <c r="J45" i="6"/>
  <c r="J23" i="6"/>
  <c r="J9" i="6" s="1"/>
  <c r="J7" i="6"/>
  <c r="J47" i="6"/>
  <c r="J25" i="6"/>
  <c r="J11" i="6" s="1"/>
  <c r="D13" i="8" s="1"/>
  <c r="L20" i="6"/>
  <c r="K42" i="6"/>
  <c r="K31" i="6"/>
  <c r="K36" i="6"/>
  <c r="K32" i="6"/>
  <c r="K34" i="6"/>
  <c r="K38" i="6"/>
  <c r="K33" i="6"/>
  <c r="K35" i="6"/>
  <c r="K37" i="6"/>
  <c r="K39" i="6"/>
  <c r="C15" i="8" l="1"/>
  <c r="D12" i="8"/>
  <c r="D11" i="8"/>
  <c r="D30" i="8" s="1"/>
  <c r="D31" i="8" s="1"/>
  <c r="C6" i="8"/>
  <c r="C3" i="9" s="1"/>
  <c r="C35" i="8"/>
  <c r="K50" i="6"/>
  <c r="K28" i="6"/>
  <c r="K14" i="6" s="1"/>
  <c r="K26" i="6"/>
  <c r="K12" i="6" s="1"/>
  <c r="K48" i="6"/>
  <c r="K24" i="6"/>
  <c r="K10" i="6" s="1"/>
  <c r="K46" i="6"/>
  <c r="K8" i="6"/>
  <c r="K49" i="6"/>
  <c r="K27" i="6"/>
  <c r="K13" i="6" s="1"/>
  <c r="K45" i="6"/>
  <c r="K23" i="6"/>
  <c r="K9" i="6" s="1"/>
  <c r="K7" i="6"/>
  <c r="K47" i="6"/>
  <c r="K25" i="6"/>
  <c r="K11" i="6" s="1"/>
  <c r="M20" i="6"/>
  <c r="L31" i="6"/>
  <c r="L42" i="6"/>
  <c r="L36" i="6"/>
  <c r="L34" i="6"/>
  <c r="L35" i="6"/>
  <c r="L37" i="6"/>
  <c r="L39" i="6"/>
  <c r="L32" i="6"/>
  <c r="L38" i="6"/>
  <c r="L33" i="6"/>
  <c r="E14" i="8" l="1"/>
  <c r="E13" i="8"/>
  <c r="D15" i="8"/>
  <c r="E11" i="8"/>
  <c r="E30" i="8" s="1"/>
  <c r="E31" i="8" s="1"/>
  <c r="E12" i="8"/>
  <c r="D6" i="8"/>
  <c r="D3" i="9" s="1"/>
  <c r="D35" i="8"/>
  <c r="C38" i="8"/>
  <c r="C18" i="8" s="1"/>
  <c r="C7" i="8"/>
  <c r="C8" i="8" s="1"/>
  <c r="C16" i="8" s="1"/>
  <c r="L8" i="6"/>
  <c r="L49" i="6"/>
  <c r="L27" i="6"/>
  <c r="L13" i="6" s="1"/>
  <c r="L7" i="6"/>
  <c r="L50" i="6"/>
  <c r="L28" i="6"/>
  <c r="L14" i="6" s="1"/>
  <c r="L48" i="6"/>
  <c r="L26" i="6"/>
  <c r="L12" i="6" s="1"/>
  <c r="L46" i="6"/>
  <c r="L24" i="6"/>
  <c r="L10" i="6" s="1"/>
  <c r="L45" i="6"/>
  <c r="L23" i="6"/>
  <c r="L9" i="6" s="1"/>
  <c r="F12" i="8" s="1"/>
  <c r="L47" i="6"/>
  <c r="L25" i="6"/>
  <c r="L11" i="6" s="1"/>
  <c r="N20" i="6"/>
  <c r="M42" i="6"/>
  <c r="M31" i="6"/>
  <c r="M36" i="6"/>
  <c r="M34" i="6"/>
  <c r="M33" i="6"/>
  <c r="M35" i="6"/>
  <c r="M37" i="6"/>
  <c r="M39" i="6"/>
  <c r="M32" i="6"/>
  <c r="M38" i="6"/>
  <c r="F11" i="8" l="1"/>
  <c r="F30" i="8" s="1"/>
  <c r="F31" i="8" s="1"/>
  <c r="F14" i="8"/>
  <c r="C19" i="8"/>
  <c r="C21" i="8" s="1"/>
  <c r="E15" i="8"/>
  <c r="F13" i="8"/>
  <c r="E6" i="8"/>
  <c r="E3" i="9" s="1"/>
  <c r="E35" i="8"/>
  <c r="D7" i="8"/>
  <c r="D8" i="8" s="1"/>
  <c r="D16" i="8" s="1"/>
  <c r="D38" i="8"/>
  <c r="D18" i="8" s="1"/>
  <c r="M49" i="6"/>
  <c r="M27" i="6"/>
  <c r="M13" i="6" s="1"/>
  <c r="M7" i="6"/>
  <c r="M50" i="6"/>
  <c r="M28" i="6"/>
  <c r="M14" i="6" s="1"/>
  <c r="M48" i="6"/>
  <c r="M26" i="6"/>
  <c r="M12" i="6" s="1"/>
  <c r="M46" i="6"/>
  <c r="M24" i="6"/>
  <c r="M10" i="6" s="1"/>
  <c r="M8" i="6"/>
  <c r="M45" i="6"/>
  <c r="M23" i="6"/>
  <c r="M9" i="6" s="1"/>
  <c r="M47" i="6"/>
  <c r="M25" i="6"/>
  <c r="M11" i="6" s="1"/>
  <c r="O20" i="6"/>
  <c r="N42" i="6"/>
  <c r="N31" i="6"/>
  <c r="N36" i="6"/>
  <c r="N34" i="6"/>
  <c r="N35" i="6"/>
  <c r="N37" i="6"/>
  <c r="N33" i="6"/>
  <c r="N39" i="6"/>
  <c r="N32" i="6"/>
  <c r="N38" i="6"/>
  <c r="G14" i="8" l="1"/>
  <c r="F15" i="8"/>
  <c r="D19" i="8"/>
  <c r="D21" i="8" s="1"/>
  <c r="G13" i="8"/>
  <c r="G11" i="8"/>
  <c r="G30" i="8" s="1"/>
  <c r="G31" i="8" s="1"/>
  <c r="G12" i="8"/>
  <c r="E38" i="8"/>
  <c r="E18" i="8" s="1"/>
  <c r="E7" i="8"/>
  <c r="E8" i="8" s="1"/>
  <c r="E16" i="8" s="1"/>
  <c r="F6" i="8"/>
  <c r="F35" i="8"/>
  <c r="N49" i="6"/>
  <c r="N27" i="6"/>
  <c r="N13" i="6" s="1"/>
  <c r="N7" i="6"/>
  <c r="N50" i="6"/>
  <c r="N28" i="6"/>
  <c r="N14" i="6" s="1"/>
  <c r="N8" i="6"/>
  <c r="N48" i="6"/>
  <c r="N26" i="6"/>
  <c r="N12" i="6" s="1"/>
  <c r="N46" i="6"/>
  <c r="N24" i="6"/>
  <c r="N10" i="6" s="1"/>
  <c r="N45" i="6"/>
  <c r="N23" i="6"/>
  <c r="N9" i="6" s="1"/>
  <c r="N47" i="6"/>
  <c r="N25" i="6"/>
  <c r="N11" i="6" s="1"/>
  <c r="P20" i="6"/>
  <c r="O42" i="6"/>
  <c r="O31" i="6"/>
  <c r="O36" i="6"/>
  <c r="O35" i="6"/>
  <c r="O37" i="6"/>
  <c r="O34" i="6"/>
  <c r="O33" i="6"/>
  <c r="O39" i="6"/>
  <c r="O32" i="6"/>
  <c r="O38" i="6"/>
  <c r="E19" i="8" l="1"/>
  <c r="E21" i="8" s="1"/>
  <c r="D22" i="8"/>
  <c r="D4" i="9" s="1"/>
  <c r="H14" i="8"/>
  <c r="H12" i="8"/>
  <c r="H13" i="8"/>
  <c r="G15" i="8"/>
  <c r="H11" i="8"/>
  <c r="H30" i="8" s="1"/>
  <c r="H31" i="8" s="1"/>
  <c r="F7" i="8"/>
  <c r="F8" i="8" s="1"/>
  <c r="F16" i="8" s="1"/>
  <c r="F38" i="8"/>
  <c r="F18" i="8" s="1"/>
  <c r="G35" i="8"/>
  <c r="G6" i="8"/>
  <c r="F3" i="9"/>
  <c r="O49" i="6"/>
  <c r="O27" i="6"/>
  <c r="O13" i="6" s="1"/>
  <c r="O7" i="6"/>
  <c r="O50" i="6"/>
  <c r="O28" i="6"/>
  <c r="O14" i="6" s="1"/>
  <c r="O8" i="6"/>
  <c r="O45" i="6"/>
  <c r="O23" i="6"/>
  <c r="O9" i="6" s="1"/>
  <c r="O48" i="6"/>
  <c r="O26" i="6"/>
  <c r="O12" i="6" s="1"/>
  <c r="O46" i="6"/>
  <c r="O24" i="6"/>
  <c r="O10" i="6" s="1"/>
  <c r="O47" i="6"/>
  <c r="O25" i="6"/>
  <c r="O11" i="6" s="1"/>
  <c r="Q20" i="6"/>
  <c r="P31" i="6"/>
  <c r="P42" i="6"/>
  <c r="P36" i="6"/>
  <c r="P34" i="6"/>
  <c r="P33" i="6"/>
  <c r="P35" i="6"/>
  <c r="P37" i="6"/>
  <c r="P32" i="6"/>
  <c r="P38" i="6"/>
  <c r="P39" i="6"/>
  <c r="F19" i="8" l="1"/>
  <c r="F21" i="8" s="1"/>
  <c r="E22" i="8"/>
  <c r="E4" i="9" s="1"/>
  <c r="I12" i="8"/>
  <c r="I13" i="8"/>
  <c r="H15" i="8"/>
  <c r="I11" i="8"/>
  <c r="I14" i="8"/>
  <c r="H6" i="8"/>
  <c r="H3" i="9" s="1"/>
  <c r="H35" i="8"/>
  <c r="G3" i="9"/>
  <c r="G7" i="8"/>
  <c r="G8" i="8" s="1"/>
  <c r="G16" i="8" s="1"/>
  <c r="G38" i="8"/>
  <c r="G18" i="8" s="1"/>
  <c r="P50" i="6"/>
  <c r="P28" i="6"/>
  <c r="P14" i="6" s="1"/>
  <c r="P49" i="6"/>
  <c r="P27" i="6"/>
  <c r="P13" i="6" s="1"/>
  <c r="P7" i="6"/>
  <c r="P48" i="6"/>
  <c r="P26" i="6"/>
  <c r="P12" i="6" s="1"/>
  <c r="P46" i="6"/>
  <c r="P24" i="6"/>
  <c r="P10" i="6" s="1"/>
  <c r="P8" i="6"/>
  <c r="P45" i="6"/>
  <c r="P23" i="6"/>
  <c r="P9" i="6" s="1"/>
  <c r="P47" i="6"/>
  <c r="P25" i="6"/>
  <c r="P11" i="6" s="1"/>
  <c r="R20" i="6"/>
  <c r="Q42" i="6"/>
  <c r="Q31" i="6"/>
  <c r="Q36" i="6"/>
  <c r="Q34" i="6"/>
  <c r="Q33" i="6"/>
  <c r="Q35" i="6"/>
  <c r="Q37" i="6"/>
  <c r="Q38" i="6"/>
  <c r="Q32" i="6"/>
  <c r="Q39" i="6"/>
  <c r="F22" i="8" l="1"/>
  <c r="F4" i="9" s="1"/>
  <c r="G19" i="8"/>
  <c r="G21" i="8" s="1"/>
  <c r="J13" i="8"/>
  <c r="J12" i="8"/>
  <c r="J14" i="8"/>
  <c r="J11" i="8"/>
  <c r="J30" i="8" s="1"/>
  <c r="J31" i="8" s="1"/>
  <c r="I15" i="8"/>
  <c r="I30" i="8"/>
  <c r="I31" i="8" s="1"/>
  <c r="I6" i="8" s="1"/>
  <c r="H7" i="8"/>
  <c r="H8" i="8" s="1"/>
  <c r="H16" i="8" s="1"/>
  <c r="H38" i="8"/>
  <c r="H18" i="8" s="1"/>
  <c r="Q50" i="6"/>
  <c r="Q28" i="6"/>
  <c r="Q14" i="6" s="1"/>
  <c r="Q7" i="6"/>
  <c r="Q49" i="6"/>
  <c r="Q27" i="6"/>
  <c r="Q13" i="6" s="1"/>
  <c r="Q48" i="6"/>
  <c r="Q26" i="6"/>
  <c r="Q12" i="6" s="1"/>
  <c r="Q46" i="6"/>
  <c r="Q24" i="6"/>
  <c r="Q10" i="6" s="1"/>
  <c r="Q8" i="6"/>
  <c r="Q45" i="6"/>
  <c r="Q23" i="6"/>
  <c r="Q9" i="6" s="1"/>
  <c r="Q47" i="6"/>
  <c r="Q25" i="6"/>
  <c r="Q11" i="6" s="1"/>
  <c r="S20" i="6"/>
  <c r="R42" i="6"/>
  <c r="R31" i="6"/>
  <c r="R32" i="6"/>
  <c r="R37" i="6"/>
  <c r="R36" i="6"/>
  <c r="R34" i="6"/>
  <c r="R33" i="6"/>
  <c r="R35" i="6"/>
  <c r="R38" i="6"/>
  <c r="R39" i="6"/>
  <c r="G22" i="8" l="1"/>
  <c r="G4" i="9" s="1"/>
  <c r="H19" i="8"/>
  <c r="H21" i="8" s="1"/>
  <c r="K12" i="8"/>
  <c r="I35" i="8"/>
  <c r="I38" i="8" s="1"/>
  <c r="I18" i="8" s="1"/>
  <c r="K13" i="8"/>
  <c r="J15" i="8"/>
  <c r="K14" i="8"/>
  <c r="K11" i="8"/>
  <c r="K30" i="8" s="1"/>
  <c r="K31" i="8" s="1"/>
  <c r="I3" i="9"/>
  <c r="J6" i="8"/>
  <c r="J35" i="8"/>
  <c r="R50" i="6"/>
  <c r="R28" i="6"/>
  <c r="R14" i="6" s="1"/>
  <c r="R49" i="6"/>
  <c r="R27" i="6"/>
  <c r="R13" i="6" s="1"/>
  <c r="L14" i="8" s="1"/>
  <c r="R46" i="6"/>
  <c r="R24" i="6"/>
  <c r="R10" i="6" s="1"/>
  <c r="R8" i="6"/>
  <c r="R45" i="6"/>
  <c r="R23" i="6"/>
  <c r="R9" i="6" s="1"/>
  <c r="R47" i="6"/>
  <c r="R25" i="6"/>
  <c r="R11" i="6" s="1"/>
  <c r="R48" i="6"/>
  <c r="R26" i="6"/>
  <c r="R12" i="6" s="1"/>
  <c r="R7" i="6"/>
  <c r="T20" i="6"/>
  <c r="S31" i="6"/>
  <c r="S42" i="6"/>
  <c r="S36" i="6"/>
  <c r="S34" i="6"/>
  <c r="S33" i="6"/>
  <c r="S35" i="6"/>
  <c r="S37" i="6"/>
  <c r="S38" i="6"/>
  <c r="S39" i="6"/>
  <c r="S32" i="6"/>
  <c r="H22" i="8" l="1"/>
  <c r="H4" i="9" s="1"/>
  <c r="I7" i="8"/>
  <c r="I8" i="8" s="1"/>
  <c r="I16" i="8" s="1"/>
  <c r="I19" i="8" s="1"/>
  <c r="L11" i="8"/>
  <c r="L30" i="8" s="1"/>
  <c r="L31" i="8" s="1"/>
  <c r="L13" i="8"/>
  <c r="L12" i="8"/>
  <c r="K15" i="8"/>
  <c r="J7" i="8"/>
  <c r="J8" i="8" s="1"/>
  <c r="J16" i="8" s="1"/>
  <c r="J38" i="8"/>
  <c r="J18" i="8" s="1"/>
  <c r="J3" i="9"/>
  <c r="K35" i="8"/>
  <c r="K6" i="8"/>
  <c r="S7" i="6"/>
  <c r="S28" i="6"/>
  <c r="S14" i="6" s="1"/>
  <c r="S50" i="6"/>
  <c r="S49" i="6"/>
  <c r="S27" i="6"/>
  <c r="S13" i="6" s="1"/>
  <c r="S26" i="6"/>
  <c r="S12" i="6" s="1"/>
  <c r="S48" i="6"/>
  <c r="S46" i="6"/>
  <c r="S24" i="6"/>
  <c r="S10" i="6" s="1"/>
  <c r="S8" i="6"/>
  <c r="S45" i="6"/>
  <c r="S23" i="6"/>
  <c r="S9" i="6" s="1"/>
  <c r="S47" i="6"/>
  <c r="S25" i="6"/>
  <c r="S11" i="6" s="1"/>
  <c r="T31" i="6"/>
  <c r="T42" i="6"/>
  <c r="T32" i="6"/>
  <c r="T39" i="6"/>
  <c r="T37" i="6"/>
  <c r="T35" i="6"/>
  <c r="T34" i="6"/>
  <c r="T36" i="6"/>
  <c r="T33" i="6"/>
  <c r="T38" i="6"/>
  <c r="M11" i="8" l="1"/>
  <c r="M30" i="8" s="1"/>
  <c r="M31" i="8" s="1"/>
  <c r="I21" i="8"/>
  <c r="I22" i="8" s="1"/>
  <c r="I4" i="9" s="1"/>
  <c r="M14" i="8"/>
  <c r="J19" i="8"/>
  <c r="J21" i="8" s="1"/>
  <c r="L15" i="8"/>
  <c r="M12" i="8"/>
  <c r="M13" i="8"/>
  <c r="L6" i="8"/>
  <c r="L3" i="9" s="1"/>
  <c r="L35" i="8"/>
  <c r="K3" i="9"/>
  <c r="K7" i="8"/>
  <c r="K8" i="8" s="1"/>
  <c r="K16" i="8" s="1"/>
  <c r="K38" i="8"/>
  <c r="K18" i="8" s="1"/>
  <c r="T49" i="6"/>
  <c r="T27" i="6"/>
  <c r="T13" i="6" s="1"/>
  <c r="T8" i="6"/>
  <c r="T47" i="6"/>
  <c r="T25" i="6"/>
  <c r="T11" i="6" s="1"/>
  <c r="T45" i="6"/>
  <c r="T23" i="6"/>
  <c r="T9" i="6" s="1"/>
  <c r="T46" i="6"/>
  <c r="T24" i="6"/>
  <c r="T10" i="6" s="1"/>
  <c r="T48" i="6"/>
  <c r="T26" i="6"/>
  <c r="T12" i="6" s="1"/>
  <c r="T50" i="6"/>
  <c r="T28" i="6"/>
  <c r="T14" i="6" s="1"/>
  <c r="T7" i="6"/>
  <c r="J22" i="8" l="1"/>
  <c r="J4" i="9" s="1"/>
  <c r="K19" i="8"/>
  <c r="K21" i="8" s="1"/>
  <c r="N12" i="8"/>
  <c r="M15" i="8"/>
  <c r="N13" i="8"/>
  <c r="N11" i="8"/>
  <c r="N30" i="8" s="1"/>
  <c r="N31" i="8" s="1"/>
  <c r="N14" i="8"/>
  <c r="L7" i="8"/>
  <c r="L8" i="8" s="1"/>
  <c r="L16" i="8" s="1"/>
  <c r="L38" i="8"/>
  <c r="L18" i="8" s="1"/>
  <c r="M6" i="8"/>
  <c r="M35" i="8"/>
  <c r="L19" i="8" l="1"/>
  <c r="L21" i="8" s="1"/>
  <c r="N15" i="8"/>
  <c r="K22" i="8"/>
  <c r="K4" i="9" s="1"/>
  <c r="M7" i="8"/>
  <c r="M8" i="8" s="1"/>
  <c r="M16" i="8" s="1"/>
  <c r="M38" i="8"/>
  <c r="M18" i="8" s="1"/>
  <c r="M3" i="9"/>
  <c r="N35" i="8"/>
  <c r="N6" i="8"/>
  <c r="M19" i="8" l="1"/>
  <c r="M21" i="8" s="1"/>
  <c r="L22" i="8"/>
  <c r="L4" i="9" s="1"/>
  <c r="N3" i="9"/>
  <c r="N7" i="8"/>
  <c r="N8" i="8" s="1"/>
  <c r="N16" i="8" s="1"/>
  <c r="N38" i="8"/>
  <c r="N18" i="8" s="1"/>
  <c r="M22" i="8" l="1"/>
  <c r="M4" i="9" s="1"/>
  <c r="N19" i="8"/>
  <c r="N21" i="8" s="1"/>
  <c r="C22" i="8"/>
  <c r="C4" i="9" s="1"/>
  <c r="N22" i="8" l="1"/>
  <c r="N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<sst xmlns="http://schemas.openxmlformats.org/spreadsheetml/2006/main" count="63" uniqueCount="47">
  <si>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</si>
  <si>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</si>
  <si>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</si>
  <si>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</si>
  <si>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</si>
  <si>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</si>
  <si>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</si>
  <si>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</si>
  <si>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</si>
  <si>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</si>
  <si>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</si>
  <si>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</si>
  <si>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</si>
  <si>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</si>
  <si>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</si>
  <si>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</si>
  <si>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</si>
  <si>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</si>
  <si>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</si>
  <si>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</si>
  <si>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</si>
  <si>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</si>
  <si>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</si>
  <si>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</si>
  <si>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</si>
  <si>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</si>
  <si>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</si>
  <si>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</si>
  <si>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</si>
  <si>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</si>
  <si>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</si>
  <si>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</si>
  <si>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</si>
  <si>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</si>
  <si>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</si>
  <si>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</si>
  <si>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</si>
  <si>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</si>
  <si>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</si>
  <si>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</si>
  <si>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</si>
  <si>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</si>
  <si>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</si>
  <si>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</si>
  <si>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Best</t>
  </si>
  <si>
    <t>Worst</t>
  </si>
  <si>
    <t xml:space="preserve"> Live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</si>
</sst>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3">
    <xf numFmtId="0" fontId="0" fillId="0" borderId="0" xfId="0"/>
    <xf numFmtId="165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0" xfId="0" applyFont="1"/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3" fillId="3" borderId="0" xfId="0" applyNumberFormat="1" applyFont="1" applyFill="1" applyAlignment="1">
      <alignment horizontal="center"/>
    </xf>
    <xf numFmtId="17" fontId="3" fillId="3" borderId="0" xfId="0" applyNumberFormat="1" applyFont="1" applyFill="1" applyAlignment="1">
      <alignment horizontal="left"/>
    </xf>
    <xf numFmtId="0" fontId="6" fillId="0" borderId="2" xfId="0" applyFont="1" applyBorder="1"/>
    <xf numFmtId="0" fontId="6" fillId="2" borderId="3" xfId="0" applyFont="1" applyFill="1" applyBorder="1"/>
    <xf numFmtId="0" fontId="7" fillId="0" borderId="0" xfId="0" applyFont="1"/>
    <xf numFmtId="9" fontId="7" fillId="0" borderId="0" xfId="0" applyNumberFormat="1" applyFont="1"/>
    <xf numFmtId="3" fontId="0" fillId="0" borderId="0" xfId="0" applyNumberFormat="1" applyAlignment="1">
      <alignment horizontal="right"/>
    </xf>
    <xf numFmtId="166" fontId="7" fillId="0" borderId="0" xfId="0" applyNumberFormat="1" applyFont="1"/>
    <xf numFmtId="3" fontId="6" fillId="0" borderId="2" xfId="0" applyNumberFormat="1" applyFont="1" applyBorder="1"/>
    <xf numFmtId="3" fontId="6" fillId="2" borderId="3" xfId="0" applyNumberFormat="1" applyFont="1" applyFill="1" applyBorder="1"/>
    <xf numFmtId="3" fontId="6" fillId="0" borderId="2" xfId="0" applyNumberFormat="1" applyFont="1" applyBorder="1" applyAlignment="1">
      <alignment horizontal="right"/>
    </xf>
    <xf numFmtId="0" fontId="6" fillId="4" borderId="0" xfId="0" applyFont="1" applyFill="1"/>
    <xf numFmtId="166" fontId="0" fillId="0" borderId="0" xfId="4" applyNumberFormat="1" applyFont="1"/>
    <xf numFmtId="0" fontId="1" fillId="7" borderId="0" xfId="7"/>
    <xf numFmtId="0" fontId="1" fillId="7" borderId="0" xfId="7" applyAlignment="1">
      <alignment horizontal="center"/>
    </xf>
    <xf numFmtId="17" fontId="1" fillId="7" borderId="0" xfId="7" applyNumberFormat="1" applyAlignment="1">
      <alignment horizontal="center"/>
    </xf>
    <xf numFmtId="1" fontId="1" fillId="7" borderId="0" xfId="7" applyNumberFormat="1" applyAlignment="1">
      <alignment horizontal="center"/>
    </xf>
    <xf numFmtId="164" fontId="1" fillId="7" borderId="0" xfId="7" applyNumberFormat="1" applyAlignment="1">
      <alignment horizontal="left"/>
    </xf>
    <xf numFmtId="3" fontId="1" fillId="7" borderId="0" xfId="7" applyNumberFormat="1" applyAlignment="1">
      <alignment horizontal="center"/>
    </xf>
    <xf numFmtId="165" fontId="1" fillId="7" borderId="0" xfId="7" applyNumberFormat="1"/>
    <xf numFmtId="0" fontId="1" fillId="0" borderId="0" xfId="7" applyFill="1"/>
    <xf numFmtId="0" fontId="1" fillId="6" borderId="0" xfId="6"/>
    <xf numFmtId="0" fontId="9" fillId="0" borderId="0" xfId="5" applyFill="1"/>
    <xf numFmtId="0" fontId="1" fillId="6" borderId="0" xfId="6" applyAlignment="1">
      <alignment horizontal="left"/>
    </xf>
    <xf numFmtId="17" fontId="1" fillId="6" borderId="1" xfId="6" applyNumberFormat="1" applyBorder="1" applyAlignment="1">
      <alignment horizontal="center"/>
    </xf>
    <xf numFmtId="0" fontId="8" fillId="6" borderId="0" xfId="6" applyFont="1"/>
    <xf numFmtId="9" fontId="8" fillId="6" borderId="0" xfId="6" applyNumberFormat="1" applyFont="1"/>
    <xf numFmtId="0" fontId="8" fillId="7" borderId="0" xfId="7" applyFont="1"/>
    <xf numFmtId="165" fontId="8" fillId="7" borderId="0" xfId="7" applyNumberFormat="1" applyFont="1"/>
    <xf numFmtId="1" fontId="8" fillId="7" borderId="0" xfId="7" applyNumberFormat="1" applyFont="1" applyAlignment="1">
      <alignment horizontal="center"/>
    </xf>
    <xf numFmtId="0" fontId="8" fillId="7" borderId="0" xfId="7" applyFont="1" applyAlignment="1">
      <alignment horizontal="center"/>
    </xf>
    <xf numFmtId="17" fontId="8" fillId="7" borderId="0" xfId="7" applyNumberFormat="1" applyFont="1" applyAlignment="1">
      <alignment horizontal="center"/>
    </xf>
    <xf numFmtId="17" fontId="1" fillId="7" borderId="0" xfId="7" applyNumberFormat="1" applyAlignment="1">
      <alignment horizontal="left"/>
    </xf>
    <xf numFmtId="0" fontId="1" fillId="6" borderId="1" xfId="6" applyBorder="1" applyAlignment="1">
      <alignment horizontal="center"/>
    </xf>
  </cellXfs>
  <cellStyles count="8">
    <cellStyle name="60% - Accent1" xfId="6" builtinId="32"/>
    <cellStyle name="60% - Accent2" xfId="7" builtinId="36"/>
    <cellStyle name="Accent1" xfId="5" builtinId="29"/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46023</c:v>
                </c:pt>
                <c:pt idx="1">
                  <c:v>46054</c:v>
                </c:pt>
                <c:pt idx="2">
                  <c:v>46082</c:v>
                </c:pt>
                <c:pt idx="3">
                  <c:v>46113</c:v>
                </c:pt>
                <c:pt idx="4">
                  <c:v>46143</c:v>
                </c:pt>
                <c:pt idx="5">
                  <c:v>46174</c:v>
                </c:pt>
                <c:pt idx="6">
                  <c:v>46204</c:v>
                </c:pt>
                <c:pt idx="7">
                  <c:v>46235</c:v>
                </c:pt>
                <c:pt idx="8">
                  <c:v>46266</c:v>
                </c:pt>
                <c:pt idx="9">
                  <c:v>46296</c:v>
                </c:pt>
                <c:pt idx="10">
                  <c:v>46327</c:v>
                </c:pt>
                <c:pt idx="11">
                  <c:v>46357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340732.37149646273</c:v>
                </c:pt>
                <c:pt idx="1">
                  <c:v>402346.2238373257</c:v>
                </c:pt>
                <c:pt idx="2">
                  <c:v>401782.89950529812</c:v>
                </c:pt>
                <c:pt idx="3">
                  <c:v>394701.24363046908</c:v>
                </c:pt>
                <c:pt idx="4">
                  <c:v>430996.79026221216</c:v>
                </c:pt>
                <c:pt idx="5">
                  <c:v>430627.28247749002</c:v>
                </c:pt>
                <c:pt idx="6">
                  <c:v>428240.32696078753</c:v>
                </c:pt>
                <c:pt idx="7">
                  <c:v>449348.58369575371</c:v>
                </c:pt>
                <c:pt idx="8">
                  <c:v>536470.59088702919</c:v>
                </c:pt>
                <c:pt idx="9">
                  <c:v>658894.12300788821</c:v>
                </c:pt>
                <c:pt idx="10">
                  <c:v>657347.69185448205</c:v>
                </c:pt>
                <c:pt idx="11">
                  <c:v>644506.90730079089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46023</c:v>
                </c:pt>
                <c:pt idx="1">
                  <c:v>46054</c:v>
                </c:pt>
                <c:pt idx="2">
                  <c:v>46082</c:v>
                </c:pt>
                <c:pt idx="3">
                  <c:v>46113</c:v>
                </c:pt>
                <c:pt idx="4">
                  <c:v>46143</c:v>
                </c:pt>
                <c:pt idx="5">
                  <c:v>46174</c:v>
                </c:pt>
                <c:pt idx="6">
                  <c:v>46204</c:v>
                </c:pt>
                <c:pt idx="7">
                  <c:v>46235</c:v>
                </c:pt>
                <c:pt idx="8">
                  <c:v>46266</c:v>
                </c:pt>
                <c:pt idx="9">
                  <c:v>46296</c:v>
                </c:pt>
                <c:pt idx="10">
                  <c:v>46327</c:v>
                </c:pt>
                <c:pt idx="11">
                  <c:v>46357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0.60618903992385686</c:v>
                </c:pt>
                <c:pt idx="1">
                  <c:v>0.42690987459863666</c:v>
                </c:pt>
                <c:pt idx="2">
                  <c:v>0.43447243756328535</c:v>
                </c:pt>
                <c:pt idx="3">
                  <c:v>0.4500734922707999</c:v>
                </c:pt>
                <c:pt idx="4">
                  <c:v>0.37015155833064778</c:v>
                </c:pt>
                <c:pt idx="5">
                  <c:v>0.3681314054078717</c:v>
                </c:pt>
                <c:pt idx="6">
                  <c:v>0.37946732225453683</c:v>
                </c:pt>
                <c:pt idx="7">
                  <c:v>0.33432771841495695</c:v>
                </c:pt>
                <c:pt idx="8">
                  <c:v>0.19232462669299139</c:v>
                </c:pt>
                <c:pt idx="9">
                  <c:v>5.1427645725617255E-2</c:v>
                </c:pt>
                <c:pt idx="10">
                  <c:v>5.6926439010607427E-2</c:v>
                </c:pt>
                <c:pt idx="11">
                  <c:v>6.7897088578100853E-2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zoomScale="115" zoomScaleNormal="115" workbookViewId="0">
      <selection activeCell="E6" sqref="E6"/>
    </sheetView>
  </sheetViews>
  <sheetFormatPr defaultColWidth="8.75" defaultRowHeight="15.75" x14ac:dyDescent="0.25"/>
  <cols>
    <col min="1" max="1" width="2.75" customWidth="1"/>
    <col min="2" max="2" width="10.25" customWidth="1"/>
    <col min="3" max="3" width="11.25" bestFit="1" customWidth="1"/>
    <col min="4" max="4" width="15.25" bestFit="1" customWidth="1"/>
  </cols>
  <sheetData>
    <row r="2" spans="2:8" x14ac:dyDescent="0.25">
      <c r="B2" s="32" t="s">
        <v>0</v>
      </c>
      <c r="C2" s="33">
        <v>45870</v>
      </c>
      <c r="D2" s="31"/>
    </row>
    <row r="4" spans="2:8" x14ac:dyDescent="0.25">
      <c r="B4" s="22" t="s">
        <v>42</v>
      </c>
      <c r="C4" s="22"/>
      <c r="D4" s="22"/>
      <c r="E4" s="22"/>
      <c r="F4" s="22"/>
      <c r="G4" s="22"/>
      <c r="H4" s="22"/>
    </row>
    <row r="5" spans="2:8" x14ac:dyDescent="0.25">
      <c r="B5" s="23" t="s">
        <v>1</v>
      </c>
      <c r="C5" s="23" t="s">
        <v>3</v>
      </c>
      <c r="D5" s="23" t="s">
        <v>2</v>
      </c>
      <c r="E5" s="24">
        <f>EDATE(C2,1)</f>
        <v>45901</v>
      </c>
      <c r="F5" s="24">
        <f>EDATE(E5,1)</f>
        <v>45931</v>
      </c>
      <c r="G5" s="24">
        <f>EDATE(F5,1)</f>
        <v>45962</v>
      </c>
      <c r="H5" s="24">
        <f>EDATE(G5,1)</f>
        <v>45992</v>
      </c>
    </row>
    <row r="6" spans="2:8" x14ac:dyDescent="0.25">
      <c r="B6" s="25">
        <v>11256</v>
      </c>
      <c r="C6" s="26" t="s">
        <v>4</v>
      </c>
      <c r="D6" s="22" t="s">
        <v>8</v>
      </c>
      <c r="E6" s="27">
        <v>22992</v>
      </c>
      <c r="F6" s="27">
        <v>24001</v>
      </c>
      <c r="G6" s="27">
        <v>26558</v>
      </c>
      <c r="H6" s="27">
        <v>25446</v>
      </c>
    </row>
    <row r="7" spans="2:8" x14ac:dyDescent="0.25">
      <c r="B7" s="25">
        <v>11257</v>
      </c>
      <c r="C7" s="26" t="s">
        <v>4</v>
      </c>
      <c r="D7" s="22" t="s">
        <v>9</v>
      </c>
      <c r="E7" s="27">
        <v>53326</v>
      </c>
      <c r="F7" s="27">
        <v>54223</v>
      </c>
      <c r="G7" s="27">
        <v>51000</v>
      </c>
      <c r="H7" s="27">
        <v>50000</v>
      </c>
    </row>
    <row r="8" spans="2:8" x14ac:dyDescent="0.25">
      <c r="B8" s="25">
        <v>11259</v>
      </c>
      <c r="C8" s="26" t="s">
        <v>5</v>
      </c>
      <c r="D8" s="22" t="s">
        <v>10</v>
      </c>
      <c r="E8" s="27">
        <v>35888</v>
      </c>
      <c r="F8" s="27">
        <v>36880</v>
      </c>
      <c r="G8" s="27">
        <v>37995</v>
      </c>
      <c r="H8" s="27">
        <v>40000</v>
      </c>
    </row>
    <row r="9" spans="2:8" x14ac:dyDescent="0.25">
      <c r="B9" s="25">
        <v>11260</v>
      </c>
      <c r="C9" s="26" t="s">
        <v>5</v>
      </c>
      <c r="D9" s="22" t="s">
        <v>11</v>
      </c>
      <c r="E9" s="27">
        <v>87942</v>
      </c>
      <c r="F9" s="27">
        <v>85224</v>
      </c>
      <c r="G9" s="27">
        <v>82469</v>
      </c>
      <c r="H9" s="27">
        <v>81005</v>
      </c>
    </row>
    <row r="10" spans="2:8" x14ac:dyDescent="0.25">
      <c r="B10" s="25">
        <v>11263</v>
      </c>
      <c r="C10" s="26" t="s">
        <v>6</v>
      </c>
      <c r="D10" s="28" t="s">
        <v>14</v>
      </c>
      <c r="E10" s="27">
        <v>92622</v>
      </c>
      <c r="F10" s="27">
        <v>90005</v>
      </c>
      <c r="G10" s="27">
        <v>87556</v>
      </c>
      <c r="H10" s="27">
        <v>84522</v>
      </c>
    </row>
    <row r="11" spans="2:8" x14ac:dyDescent="0.25">
      <c r="B11" s="25">
        <v>11264</v>
      </c>
      <c r="C11" s="26" t="s">
        <v>6</v>
      </c>
      <c r="D11" s="28" t="s">
        <v>15</v>
      </c>
      <c r="E11" s="27">
        <v>27416</v>
      </c>
      <c r="F11" s="27">
        <v>26554</v>
      </c>
      <c r="G11" s="27">
        <v>24330</v>
      </c>
      <c r="H11" s="27">
        <v>22338</v>
      </c>
    </row>
    <row r="12" spans="2:8" x14ac:dyDescent="0.25">
      <c r="B12" s="25">
        <v>11267</v>
      </c>
      <c r="C12" s="26" t="s">
        <v>7</v>
      </c>
      <c r="D12" s="28" t="s">
        <v>12</v>
      </c>
      <c r="E12" s="27">
        <v>41696</v>
      </c>
      <c r="F12" s="27">
        <v>41696</v>
      </c>
      <c r="G12" s="27">
        <v>42558</v>
      </c>
      <c r="H12" s="27">
        <v>45448</v>
      </c>
    </row>
    <row r="13" spans="2:8" x14ac:dyDescent="0.25">
      <c r="B13" s="25">
        <v>11268</v>
      </c>
      <c r="C13" s="26" t="s">
        <v>7</v>
      </c>
      <c r="D13" s="28" t="s">
        <v>13</v>
      </c>
      <c r="E13" s="27">
        <v>60285</v>
      </c>
      <c r="F13" s="27">
        <v>61225</v>
      </c>
      <c r="G13" s="27">
        <v>68994</v>
      </c>
      <c r="H13" s="27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B2:U53"/>
  <sheetViews>
    <sheetView tabSelected="1" topLeftCell="E28" zoomScale="115" zoomScaleNormal="115" workbookViewId="0">
      <selection activeCell="K47" sqref="K47"/>
    </sheetView>
  </sheetViews>
  <sheetFormatPr defaultColWidth="11.25" defaultRowHeight="15.75" x14ac:dyDescent="0.25"/>
  <cols>
    <col min="1" max="1" width="2.25" customWidth="1"/>
    <col min="2" max="2" width="12.25" customWidth="1"/>
    <col min="5" max="20" width="8.75" customWidth="1"/>
  </cols>
  <sheetData>
    <row r="2" spans="2:20" x14ac:dyDescent="0.25">
      <c r="B2" s="34" t="s">
        <v>44</v>
      </c>
      <c r="C2" s="35">
        <v>0.3</v>
      </c>
    </row>
    <row r="3" spans="2:20" x14ac:dyDescent="0.25">
      <c r="B3" s="34" t="s">
        <v>45</v>
      </c>
      <c r="C3" s="35">
        <v>0.4</v>
      </c>
    </row>
    <row r="5" spans="2:20" x14ac:dyDescent="0.25">
      <c r="B5" s="36" t="s">
        <v>46</v>
      </c>
      <c r="C5" s="37"/>
      <c r="D5" s="37"/>
      <c r="E5" s="36" t="s">
        <v>16</v>
      </c>
      <c r="F5" s="36"/>
      <c r="G5" s="36"/>
      <c r="H5" s="36"/>
      <c r="I5" s="36" t="s">
        <v>17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2:20" x14ac:dyDescent="0.25">
      <c r="B6" s="38" t="str">
        <f t="shared" ref="B6:B14" si="0">B20</f>
        <v>Account #</v>
      </c>
      <c r="C6" s="39" t="str">
        <f t="shared" ref="C6:T6" si="1">C20</f>
        <v>Department</v>
      </c>
      <c r="D6" s="39" t="str">
        <f t="shared" si="1"/>
        <v>Description</v>
      </c>
      <c r="E6" s="40">
        <f t="shared" si="1"/>
        <v>45901</v>
      </c>
      <c r="F6" s="40">
        <f t="shared" si="1"/>
        <v>45931</v>
      </c>
      <c r="G6" s="40">
        <f t="shared" si="1"/>
        <v>45962</v>
      </c>
      <c r="H6" s="40">
        <f t="shared" si="1"/>
        <v>45992</v>
      </c>
      <c r="I6" s="40">
        <f t="shared" si="1"/>
        <v>46023</v>
      </c>
      <c r="J6" s="40">
        <f t="shared" si="1"/>
        <v>46054</v>
      </c>
      <c r="K6" s="40">
        <f t="shared" si="1"/>
        <v>46082</v>
      </c>
      <c r="L6" s="40">
        <f t="shared" si="1"/>
        <v>46113</v>
      </c>
      <c r="M6" s="40">
        <f t="shared" si="1"/>
        <v>46143</v>
      </c>
      <c r="N6" s="40">
        <f t="shared" si="1"/>
        <v>46174</v>
      </c>
      <c r="O6" s="40">
        <f t="shared" si="1"/>
        <v>46204</v>
      </c>
      <c r="P6" s="40">
        <f t="shared" si="1"/>
        <v>46235</v>
      </c>
      <c r="Q6" s="40">
        <f t="shared" si="1"/>
        <v>46266</v>
      </c>
      <c r="R6" s="40">
        <f t="shared" si="1"/>
        <v>46296</v>
      </c>
      <c r="S6" s="40">
        <f t="shared" si="1"/>
        <v>46327</v>
      </c>
      <c r="T6" s="40">
        <f t="shared" si="1"/>
        <v>46357</v>
      </c>
    </row>
    <row r="7" spans="2:20" x14ac:dyDescent="0.25">
      <c r="B7" s="2">
        <f t="shared" si="0"/>
        <v>11256</v>
      </c>
      <c r="C7" s="3" t="str">
        <f t="shared" ref="C7:H14" si="2">C21</f>
        <v>Marketing</v>
      </c>
      <c r="D7" t="str">
        <f t="shared" si="2"/>
        <v>Paid Ads</v>
      </c>
      <c r="E7" s="5">
        <f t="shared" si="2"/>
        <v>22992</v>
      </c>
      <c r="F7" s="5">
        <f t="shared" si="2"/>
        <v>24001</v>
      </c>
      <c r="G7" s="5">
        <f t="shared" si="2"/>
        <v>26558</v>
      </c>
      <c r="H7" s="5">
        <f t="shared" si="2"/>
        <v>25446</v>
      </c>
      <c r="I7" s="5">
        <f>CHOOSE('Income Statement'!$C$2,Forecasting!I21,Forecasting!I32, Forecasting!I43)</f>
        <v>16115.856684436307</v>
      </c>
      <c r="J7" s="5">
        <f>CHOOSE('Income Statement'!$C$2,Forecasting!J21,Forecasting!J32, Forecasting!J43)</f>
        <v>16153.556141256506</v>
      </c>
      <c r="K7" s="5">
        <f>CHOOSE('Income Statement'!$C$2,Forecasting!K21,Forecasting!K32, Forecasting!K43)</f>
        <v>17136.131945361558</v>
      </c>
      <c r="L7" s="5">
        <f>CHOOSE('Income Statement'!$C$2,Forecasting!L21,Forecasting!L32, Forecasting!L43)</f>
        <v>17100.859159715765</v>
      </c>
      <c r="M7" s="5">
        <f>CHOOSE('Income Statement'!$C$2,Forecasting!M21,Forecasting!M32, Forecasting!M43)</f>
        <v>18060.808205538717</v>
      </c>
      <c r="N7" s="5">
        <f>CHOOSE('Income Statement'!$C$2,Forecasting!N21,Forecasting!N32, Forecasting!N43)</f>
        <v>18067.031519835386</v>
      </c>
      <c r="O7" s="5">
        <f>CHOOSE('Income Statement'!$C$2,Forecasting!O21,Forecasting!O32, Forecasting!O43)</f>
        <v>19003.313681278556</v>
      </c>
      <c r="P7" s="5">
        <f>CHOOSE('Income Statement'!$C$2,Forecasting!P21,Forecasting!P32, Forecasting!P43)</f>
        <v>19010.063331579342</v>
      </c>
      <c r="Q7" s="5">
        <f>CHOOSE('Income Statement'!$C$2,Forecasting!Q21,Forecasting!Q32, Forecasting!Q43)</f>
        <v>19944.574800730574</v>
      </c>
      <c r="R7" s="5">
        <f>CHOOSE('Income Statement'!$C$2,Forecasting!R21,Forecasting!R32, Forecasting!R43)</f>
        <v>19950.487802669173</v>
      </c>
      <c r="S7" s="5">
        <f>CHOOSE('Income Statement'!$C$2,Forecasting!S21,Forecasting!S32, Forecasting!S43)</f>
        <v>20884.505131779275</v>
      </c>
      <c r="T7" s="5">
        <f>CHOOSE('Income Statement'!$C$2,Forecasting!T21,Forecasting!T32, Forecasting!T43)</f>
        <v>20890.122287906594</v>
      </c>
    </row>
    <row r="8" spans="2:20" x14ac:dyDescent="0.25">
      <c r="B8" s="2">
        <f t="shared" si="0"/>
        <v>11257</v>
      </c>
      <c r="C8" s="3" t="str">
        <f t="shared" si="2"/>
        <v>Marketing</v>
      </c>
      <c r="D8" t="str">
        <f t="shared" si="2"/>
        <v>Infuencers</v>
      </c>
      <c r="E8" s="5">
        <f t="shared" si="2"/>
        <v>53326</v>
      </c>
      <c r="F8" s="5">
        <f t="shared" si="2"/>
        <v>54223</v>
      </c>
      <c r="G8" s="5">
        <f t="shared" si="2"/>
        <v>51000</v>
      </c>
      <c r="H8" s="5">
        <f t="shared" si="2"/>
        <v>50000</v>
      </c>
      <c r="I8" s="5">
        <f>CHOOSE('Income Statement'!$C$2,Forecasting!I22,Forecasting!I33, Forecasting!I44)</f>
        <v>29315.126181758718</v>
      </c>
      <c r="J8" s="5">
        <f>CHOOSE('Income Statement'!$C$2,Forecasting!J22,Forecasting!J33, Forecasting!J44)</f>
        <v>28551.579840668575</v>
      </c>
      <c r="K8" s="5">
        <f>CHOOSE('Income Statement'!$C$2,Forecasting!K22,Forecasting!K33, Forecasting!K44)</f>
        <v>27506.412444116006</v>
      </c>
      <c r="L8" s="5">
        <f>CHOOSE('Income Statement'!$C$2,Forecasting!L22,Forecasting!L33, Forecasting!L44)</f>
        <v>26754.834577003025</v>
      </c>
      <c r="M8" s="5">
        <f>CHOOSE('Income Statement'!$C$2,Forecasting!M22,Forecasting!M33, Forecasting!M44)</f>
        <v>25722.992709987597</v>
      </c>
      <c r="N8" s="5">
        <f>CHOOSE('Income Statement'!$C$2,Forecasting!N22,Forecasting!N33, Forecasting!N44)</f>
        <v>24995.696727913615</v>
      </c>
      <c r="O8" s="5">
        <f>CHOOSE('Income Statement'!$C$2,Forecasting!O22,Forecasting!O33, Forecasting!O44)</f>
        <v>23820.719014800197</v>
      </c>
      <c r="P8" s="5">
        <f>CHOOSE('Income Statement'!$C$2,Forecasting!P22,Forecasting!P33, Forecasting!P44)</f>
        <v>23116.366389897568</v>
      </c>
      <c r="Q8" s="5">
        <f>CHOOSE('Income Statement'!$C$2,Forecasting!Q22,Forecasting!Q33, Forecasting!Q44)</f>
        <v>21967.190112318585</v>
      </c>
      <c r="R8" s="5">
        <f>CHOOSE('Income Statement'!$C$2,Forecasting!R22,Forecasting!R33, Forecasting!R44)</f>
        <v>21230.394885323847</v>
      </c>
      <c r="S8" s="5">
        <f>CHOOSE('Income Statement'!$C$2,Forecasting!S22,Forecasting!S33, Forecasting!S44)</f>
        <v>20199.725609125861</v>
      </c>
      <c r="T8" s="5">
        <f>CHOOSE('Income Statement'!$C$2,Forecasting!T22,Forecasting!T33, Forecasting!T44)</f>
        <v>19391.559418392837</v>
      </c>
    </row>
    <row r="9" spans="2:20" x14ac:dyDescent="0.25">
      <c r="B9" s="2">
        <f t="shared" si="0"/>
        <v>11259</v>
      </c>
      <c r="C9" s="3" t="str">
        <f t="shared" si="2"/>
        <v>Engineering</v>
      </c>
      <c r="D9" t="str">
        <f t="shared" si="2"/>
        <v>Consulting</v>
      </c>
      <c r="E9" s="5">
        <f t="shared" si="2"/>
        <v>35888</v>
      </c>
      <c r="F9" s="5">
        <f t="shared" si="2"/>
        <v>36880</v>
      </c>
      <c r="G9" s="5">
        <f t="shared" si="2"/>
        <v>37995</v>
      </c>
      <c r="H9" s="5">
        <f t="shared" si="2"/>
        <v>40000</v>
      </c>
      <c r="I9" s="5">
        <f>CHOOSE('Income Statement'!$C$2,Forecasting!I23,Forecasting!I34, Forecasting!I45)</f>
        <v>57657.559681901541</v>
      </c>
      <c r="J9" s="5">
        <f>CHOOSE('Income Statement'!$C$2,Forecasting!J23,Forecasting!J34, Forecasting!J45)</f>
        <v>59659.140328952235</v>
      </c>
      <c r="K9" s="5">
        <f>CHOOSE('Income Statement'!$C$2,Forecasting!K23,Forecasting!K34, Forecasting!K45)</f>
        <v>61650.635009408965</v>
      </c>
      <c r="L9" s="5">
        <f>CHOOSE('Income Statement'!$C$2,Forecasting!L23,Forecasting!L34, Forecasting!L45)</f>
        <v>63579.476580151146</v>
      </c>
      <c r="M9" s="5">
        <f>CHOOSE('Income Statement'!$C$2,Forecasting!M23,Forecasting!M34, Forecasting!M45)</f>
        <v>65540.394464138895</v>
      </c>
      <c r="N9" s="5">
        <f>CHOOSE('Income Statement'!$C$2,Forecasting!N23,Forecasting!N34, Forecasting!N45)</f>
        <v>67501.435107990357</v>
      </c>
      <c r="O9" s="5">
        <f>CHOOSE('Income Statement'!$C$2,Forecasting!O23,Forecasting!O34, Forecasting!O45)</f>
        <v>69462.606711014902</v>
      </c>
      <c r="P9" s="5">
        <f>CHOOSE('Income Statement'!$C$2,Forecasting!P23,Forecasting!P34, Forecasting!P45)</f>
        <v>71423.872420254032</v>
      </c>
      <c r="Q9" s="5">
        <f>CHOOSE('Income Statement'!$C$2,Forecasting!Q23,Forecasting!Q34, Forecasting!Q45)</f>
        <v>73385.193627954359</v>
      </c>
      <c r="R9" s="5">
        <f>CHOOSE('Income Statement'!$C$2,Forecasting!R23,Forecasting!R34, Forecasting!R45)</f>
        <v>75346.539944490258</v>
      </c>
      <c r="S9" s="5">
        <f>CHOOSE('Income Statement'!$C$2,Forecasting!S23,Forecasting!S34, Forecasting!S45)</f>
        <v>77307.889651925332</v>
      </c>
      <c r="T9" s="5">
        <f>CHOOSE('Income Statement'!$C$2,Forecasting!T23,Forecasting!T34, Forecasting!T45)</f>
        <v>79269.227931627</v>
      </c>
    </row>
    <row r="10" spans="2:20" x14ac:dyDescent="0.25">
      <c r="B10" s="2">
        <f t="shared" si="0"/>
        <v>11260</v>
      </c>
      <c r="C10" s="3" t="str">
        <f t="shared" si="2"/>
        <v>Engineering</v>
      </c>
      <c r="D10" t="str">
        <f t="shared" si="2"/>
        <v>Travel</v>
      </c>
      <c r="E10" s="5">
        <f t="shared" si="2"/>
        <v>87942</v>
      </c>
      <c r="F10" s="5">
        <f t="shared" si="2"/>
        <v>85224</v>
      </c>
      <c r="G10" s="5">
        <f t="shared" si="2"/>
        <v>82469</v>
      </c>
      <c r="H10" s="5">
        <f t="shared" si="2"/>
        <v>81005</v>
      </c>
      <c r="I10" s="5">
        <f>CHOOSE('Income Statement'!$C$2,Forecasting!I24,Forecasting!I35, Forecasting!I46)</f>
        <v>109799.04817261855</v>
      </c>
      <c r="J10" s="5">
        <f>CHOOSE('Income Statement'!$C$2,Forecasting!J24,Forecasting!J35, Forecasting!J46)</f>
        <v>106649.26080747227</v>
      </c>
      <c r="K10" s="5">
        <f>CHOOSE('Income Statement'!$C$2,Forecasting!K24,Forecasting!K35, Forecasting!K46)</f>
        <v>103477.45105138452</v>
      </c>
      <c r="L10" s="5">
        <f>CHOOSE('Income Statement'!$C$2,Forecasting!L24,Forecasting!L35, Forecasting!L46)</f>
        <v>100256.67442835844</v>
      </c>
      <c r="M10" s="5">
        <f>CHOOSE('Income Statement'!$C$2,Forecasting!M24,Forecasting!M35, Forecasting!M46)</f>
        <v>97064.650204878038</v>
      </c>
      <c r="N10" s="5">
        <f>CHOOSE('Income Statement'!$C$2,Forecasting!N24,Forecasting!N35, Forecasting!N46)</f>
        <v>93870.804848265456</v>
      </c>
      <c r="O10" s="5">
        <f>CHOOSE('Income Statement'!$C$2,Forecasting!O24,Forecasting!O35, Forecasting!O46)</f>
        <v>90675.760801703524</v>
      </c>
      <c r="P10" s="5">
        <f>CHOOSE('Income Statement'!$C$2,Forecasting!P24,Forecasting!P35, Forecasting!P46)</f>
        <v>87473.020578528129</v>
      </c>
      <c r="Q10" s="5">
        <f>CHOOSE('Income Statement'!$C$2,Forecasting!Q24,Forecasting!Q35, Forecasting!Q46)</f>
        <v>84275.32970835075</v>
      </c>
      <c r="R10" s="5">
        <f>CHOOSE('Income Statement'!$C$2,Forecasting!R24,Forecasting!R35, Forecasting!R46)</f>
        <v>81077.749345509932</v>
      </c>
      <c r="S10" s="5">
        <f>CHOOSE('Income Statement'!$C$2,Forecasting!S24,Forecasting!S35, Forecasting!S46)</f>
        <v>77880.231555402512</v>
      </c>
      <c r="T10" s="5">
        <f>CHOOSE('Income Statement'!$C$2,Forecasting!T24,Forecasting!T35, Forecasting!T46)</f>
        <v>74682.742770305282</v>
      </c>
    </row>
    <row r="11" spans="2:20" x14ac:dyDescent="0.25">
      <c r="B11" s="2">
        <f t="shared" si="0"/>
        <v>11263</v>
      </c>
      <c r="C11" s="3" t="str">
        <f t="shared" si="2"/>
        <v>Support</v>
      </c>
      <c r="D11" s="1" t="str">
        <f t="shared" si="2"/>
        <v>Software</v>
      </c>
      <c r="E11" s="5">
        <f t="shared" si="2"/>
        <v>92622</v>
      </c>
      <c r="F11" s="5">
        <f t="shared" si="2"/>
        <v>90005</v>
      </c>
      <c r="G11" s="5">
        <f t="shared" si="2"/>
        <v>87556</v>
      </c>
      <c r="H11" s="5">
        <f t="shared" si="2"/>
        <v>84522</v>
      </c>
      <c r="I11" s="5">
        <f>CHOOSE('Income Statement'!$C$2,Forecasting!I25,Forecasting!I36, Forecasting!I47)</f>
        <v>114683.62712518075</v>
      </c>
      <c r="J11" s="5">
        <f>CHOOSE('Income Statement'!$C$2,Forecasting!J25,Forecasting!J36, Forecasting!J47)</f>
        <v>110888.97091793291</v>
      </c>
      <c r="K11" s="5">
        <f>CHOOSE('Income Statement'!$C$2,Forecasting!K25,Forecasting!K36, Forecasting!K47)</f>
        <v>107076.82986139227</v>
      </c>
      <c r="L11" s="5">
        <f>CHOOSE('Income Statement'!$C$2,Forecasting!L25,Forecasting!L36, Forecasting!L47)</f>
        <v>103309.48309930267</v>
      </c>
      <c r="M11" s="5">
        <f>CHOOSE('Income Statement'!$C$2,Forecasting!M25,Forecasting!M36, Forecasting!M47)</f>
        <v>99520.676558230101</v>
      </c>
      <c r="N11" s="5">
        <f>CHOOSE('Income Statement'!$C$2,Forecasting!N25,Forecasting!N36, Forecasting!N47)</f>
        <v>95574.864947247988</v>
      </c>
      <c r="O11" s="5">
        <f>CHOOSE('Income Statement'!$C$2,Forecasting!O25,Forecasting!O36, Forecasting!O47)</f>
        <v>91873.152402950538</v>
      </c>
      <c r="P11" s="5">
        <f>CHOOSE('Income Statement'!$C$2,Forecasting!P25,Forecasting!P36, Forecasting!P47)</f>
        <v>88137.153140449256</v>
      </c>
      <c r="Q11" s="5">
        <f>CHOOSE('Income Statement'!$C$2,Forecasting!Q25,Forecasting!Q36, Forecasting!Q47)</f>
        <v>84302.689130160972</v>
      </c>
      <c r="R11" s="5">
        <f>CHOOSE('Income Statement'!$C$2,Forecasting!R25,Forecasting!R36, Forecasting!R47)</f>
        <v>80508.390198967376</v>
      </c>
      <c r="S11" s="5">
        <f>CHOOSE('Income Statement'!$C$2,Forecasting!S25,Forecasting!S36, Forecasting!S47)</f>
        <v>76714.191147745092</v>
      </c>
      <c r="T11" s="5">
        <f>CHOOSE('Income Statement'!$C$2,Forecasting!T25,Forecasting!T36, Forecasting!T47)</f>
        <v>72782.289487831513</v>
      </c>
    </row>
    <row r="12" spans="2:20" x14ac:dyDescent="0.25">
      <c r="B12" s="2">
        <f t="shared" si="0"/>
        <v>11264</v>
      </c>
      <c r="C12" s="3" t="str">
        <f t="shared" si="2"/>
        <v>Support</v>
      </c>
      <c r="D12" s="1" t="str">
        <f t="shared" si="2"/>
        <v>Call Center</v>
      </c>
      <c r="E12" s="5">
        <f t="shared" si="2"/>
        <v>27416</v>
      </c>
      <c r="F12" s="5">
        <f t="shared" si="2"/>
        <v>26554</v>
      </c>
      <c r="G12" s="5">
        <f t="shared" si="2"/>
        <v>24330</v>
      </c>
      <c r="H12" s="5">
        <f t="shared" si="2"/>
        <v>22338</v>
      </c>
      <c r="I12" s="5">
        <f>CHOOSE('Income Statement'!$C$2,Forecasting!I26,Forecasting!I37, Forecasting!I48)</f>
        <v>29098.547402502383</v>
      </c>
      <c r="J12" s="5">
        <f>CHOOSE('Income Statement'!$C$2,Forecasting!J26,Forecasting!J37, Forecasting!J48)</f>
        <v>26552.914261069476</v>
      </c>
      <c r="K12" s="5">
        <f>CHOOSE('Income Statement'!$C$2,Forecasting!K26,Forecasting!K37, Forecasting!K48)</f>
        <v>23994.271198623614</v>
      </c>
      <c r="L12" s="5">
        <f>CHOOSE('Income Statement'!$C$2,Forecasting!L26,Forecasting!L37, Forecasting!L48)</f>
        <v>21557.862248610661</v>
      </c>
      <c r="M12" s="5">
        <f>CHOOSE('Income Statement'!$C$2,Forecasting!M26,Forecasting!M37, Forecasting!M48)</f>
        <v>19075.151475769635</v>
      </c>
      <c r="N12" s="5">
        <f>CHOOSE('Income Statement'!$C$2,Forecasting!N26,Forecasting!N37, Forecasting!N48)</f>
        <v>16043.567031761017</v>
      </c>
      <c r="O12" s="5">
        <f>CHOOSE('Income Statement'!$C$2,Forecasting!O26,Forecasting!O37, Forecasting!O48)</f>
        <v>14329.999345778719</v>
      </c>
      <c r="P12" s="5">
        <f>CHOOSE('Income Statement'!$C$2,Forecasting!P26,Forecasting!P37, Forecasting!P48)</f>
        <v>11579.786845400018</v>
      </c>
      <c r="Q12" s="5">
        <f>CHOOSE('Income Statement'!$C$2,Forecasting!Q26,Forecasting!Q37, Forecasting!Q48)</f>
        <v>8551.7042683166565</v>
      </c>
      <c r="R12" s="5">
        <f>CHOOSE('Income Statement'!$C$2,Forecasting!R26,Forecasting!R37, Forecasting!R48)</f>
        <v>6763.0630591116933</v>
      </c>
      <c r="S12" s="5">
        <f>CHOOSE('Income Statement'!$C$2,Forecasting!S26,Forecasting!S37, Forecasting!S48)</f>
        <v>4041.9922862513322</v>
      </c>
      <c r="T12" s="5">
        <f>CHOOSE('Income Statement'!$C$2,Forecasting!T26,Forecasting!T37, Forecasting!T48)</f>
        <v>1156.2692657786499</v>
      </c>
    </row>
    <row r="13" spans="2:20" x14ac:dyDescent="0.25">
      <c r="B13" s="2">
        <f t="shared" si="0"/>
        <v>11267</v>
      </c>
      <c r="C13" s="3" t="str">
        <f t="shared" si="2"/>
        <v>HR</v>
      </c>
      <c r="D13" s="1" t="str">
        <f t="shared" si="2"/>
        <v>Recruiting Events</v>
      </c>
      <c r="E13" s="5">
        <f t="shared" si="2"/>
        <v>41696</v>
      </c>
      <c r="F13" s="5">
        <f t="shared" si="2"/>
        <v>41696</v>
      </c>
      <c r="G13" s="5">
        <f t="shared" si="2"/>
        <v>42558</v>
      </c>
      <c r="H13" s="5">
        <f t="shared" si="2"/>
        <v>45448</v>
      </c>
      <c r="I13" s="5">
        <f>CHOOSE('Income Statement'!$C$2,Forecasting!I27,Forecasting!I38, Forecasting!I49)</f>
        <v>64759.725745575393</v>
      </c>
      <c r="J13" s="5">
        <f>CHOOSE('Income Statement'!$C$2,Forecasting!J27,Forecasting!J38, Forecasting!J49)</f>
        <v>66786.49318369574</v>
      </c>
      <c r="K13" s="5">
        <f>CHOOSE('Income Statement'!$C$2,Forecasting!K27,Forecasting!K38, Forecasting!K49)</f>
        <v>68810.240049274667</v>
      </c>
      <c r="L13" s="5">
        <f>CHOOSE('Income Statement'!$C$2,Forecasting!L27,Forecasting!L38, Forecasting!L49)</f>
        <v>70633.260135427859</v>
      </c>
      <c r="M13" s="5">
        <f>CHOOSE('Income Statement'!$C$2,Forecasting!M27,Forecasting!M38, Forecasting!M49)</f>
        <v>72554.079804975365</v>
      </c>
      <c r="N13" s="5">
        <f>CHOOSE('Income Statement'!$C$2,Forecasting!N27,Forecasting!N38, Forecasting!N49)</f>
        <v>74475.239200066368</v>
      </c>
      <c r="O13" s="5">
        <f>CHOOSE('Income Statement'!$C$2,Forecasting!O27,Forecasting!O38, Forecasting!O49)</f>
        <v>76396.763898687597</v>
      </c>
      <c r="P13" s="5">
        <f>CHOOSE('Income Statement'!$C$2,Forecasting!P27,Forecasting!P38, Forecasting!P49)</f>
        <v>78318.548496877105</v>
      </c>
      <c r="Q13" s="5">
        <f>CHOOSE('Income Statement'!$C$2,Forecasting!Q27,Forecasting!Q38, Forecasting!Q49)</f>
        <v>80240.482248029206</v>
      </c>
      <c r="R13" s="5">
        <f>CHOOSE('Income Statement'!$C$2,Forecasting!R27,Forecasting!R38, Forecasting!R49)</f>
        <v>82162.478041743627</v>
      </c>
      <c r="S13" s="5">
        <f>CHOOSE('Income Statement'!$C$2,Forecasting!S27,Forecasting!S38, Forecasting!S49)</f>
        <v>84084.4737616364</v>
      </c>
      <c r="T13" s="5">
        <f>CHOOSE('Income Statement'!$C$2,Forecasting!T27,Forecasting!T38, Forecasting!T49)</f>
        <v>86006.427177025063</v>
      </c>
    </row>
    <row r="14" spans="2:20" x14ac:dyDescent="0.25">
      <c r="B14" s="2">
        <f t="shared" si="0"/>
        <v>11268</v>
      </c>
      <c r="C14" s="3" t="str">
        <f t="shared" si="2"/>
        <v>HR</v>
      </c>
      <c r="D14" s="1" t="str">
        <f t="shared" si="2"/>
        <v>Meetups</v>
      </c>
      <c r="E14" s="5">
        <f t="shared" si="2"/>
        <v>60285</v>
      </c>
      <c r="F14" s="5">
        <f t="shared" si="2"/>
        <v>61225</v>
      </c>
      <c r="G14" s="5">
        <f t="shared" si="2"/>
        <v>68994</v>
      </c>
      <c r="H14" s="5">
        <f t="shared" si="2"/>
        <v>72410</v>
      </c>
      <c r="I14" s="5">
        <f>CHOOSE('Income Statement'!$C$2,Forecasting!I28,Forecasting!I39, Forecasting!I50)</f>
        <v>107387.84917108015</v>
      </c>
      <c r="J14" s="5">
        <f>CHOOSE('Income Statement'!$C$2,Forecasting!J28,Forecasting!J39, Forecasting!J50)</f>
        <v>113023.85644946687</v>
      </c>
      <c r="K14" s="5">
        <f>CHOOSE('Income Statement'!$C$2,Forecasting!K28,Forecasting!K39, Forecasting!K50)</f>
        <v>121925.52090658572</v>
      </c>
      <c r="L14" s="5">
        <f>CHOOSE('Income Statement'!$C$2,Forecasting!L28,Forecasting!L39, Forecasting!L50)</f>
        <v>127226.02255411576</v>
      </c>
      <c r="M14" s="5">
        <f>CHOOSE('Income Statement'!$C$2,Forecasting!M28,Forecasting!M39, Forecasting!M50)</f>
        <v>135727.28740208896</v>
      </c>
      <c r="N14" s="5">
        <f>CHOOSE('Income Statement'!$C$2,Forecasting!N28,Forecasting!N39, Forecasting!N50)</f>
        <v>141120.30423343417</v>
      </c>
      <c r="O14" s="5">
        <f>CHOOSE('Income Statement'!$C$2,Forecasting!O28,Forecasting!O39, Forecasting!O50)</f>
        <v>149612.37419182807</v>
      </c>
      <c r="P14" s="5">
        <f>CHOOSE('Income Statement'!$C$2,Forecasting!P28,Forecasting!P39, Forecasting!P50)</f>
        <v>155450.44693405626</v>
      </c>
      <c r="Q14" s="5">
        <f>CHOOSE('Income Statement'!$C$2,Forecasting!Q28,Forecasting!Q39, Forecasting!Q50)</f>
        <v>163901.51290852207</v>
      </c>
      <c r="R14" s="5">
        <f>CHOOSE('Income Statement'!$C$2,Forecasting!R28,Forecasting!R39, Forecasting!R50)</f>
        <v>168193.89874762221</v>
      </c>
      <c r="S14" s="5">
        <f>CHOOSE('Income Statement'!$C$2,Forecasting!S28,Forecasting!S39, Forecasting!S50)</f>
        <v>177683.2877250622</v>
      </c>
      <c r="T14" s="5">
        <f>CHOOSE('Income Statement'!$C$2,Forecasting!T28,Forecasting!T39, Forecasting!T50)</f>
        <v>183520.23073169577</v>
      </c>
    </row>
    <row r="19" spans="2:20" x14ac:dyDescent="0.25">
      <c r="B19" s="36" t="s">
        <v>18</v>
      </c>
      <c r="C19" s="37"/>
      <c r="D19" s="37"/>
      <c r="E19" s="36" t="s">
        <v>16</v>
      </c>
      <c r="F19" s="36"/>
      <c r="G19" s="36"/>
      <c r="H19" s="36"/>
      <c r="I19" s="36" t="s">
        <v>17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2:20" x14ac:dyDescent="0.25">
      <c r="B20" s="38" t="str">
        <f>'Actual Expenses'!B5</f>
        <v>Account #</v>
      </c>
      <c r="C20" s="39" t="str">
        <f>'Actual Expenses'!C5</f>
        <v>Department</v>
      </c>
      <c r="D20" s="39" t="str">
        <f>'Actual Expenses'!D5</f>
        <v>Description</v>
      </c>
      <c r="E20" s="40">
        <f>'Actual Expenses'!E5</f>
        <v>45901</v>
      </c>
      <c r="F20" s="40">
        <f>'Actual Expenses'!F5</f>
        <v>45931</v>
      </c>
      <c r="G20" s="40">
        <f>'Actual Expenses'!G5</f>
        <v>45962</v>
      </c>
      <c r="H20" s="40">
        <f>'Actual Expenses'!H5</f>
        <v>45992</v>
      </c>
      <c r="I20" s="40">
        <f>EDATE(H20,1)</f>
        <v>46023</v>
      </c>
      <c r="J20" s="40">
        <f t="shared" ref="J20:T20" si="3">EDATE(I20,1)</f>
        <v>46054</v>
      </c>
      <c r="K20" s="40">
        <f t="shared" si="3"/>
        <v>46082</v>
      </c>
      <c r="L20" s="40">
        <f t="shared" si="3"/>
        <v>46113</v>
      </c>
      <c r="M20" s="40">
        <f t="shared" si="3"/>
        <v>46143</v>
      </c>
      <c r="N20" s="40">
        <f t="shared" si="3"/>
        <v>46174</v>
      </c>
      <c r="O20" s="40">
        <f t="shared" si="3"/>
        <v>46204</v>
      </c>
      <c r="P20" s="40">
        <f t="shared" si="3"/>
        <v>46235</v>
      </c>
      <c r="Q20" s="40">
        <f>EDATE(P20,1)</f>
        <v>46266</v>
      </c>
      <c r="R20" s="40">
        <f>EDATE(Q20,1)</f>
        <v>46296</v>
      </c>
      <c r="S20" s="40">
        <f>EDATE(R20,1)</f>
        <v>46327</v>
      </c>
      <c r="T20" s="40">
        <f t="shared" si="3"/>
        <v>46357</v>
      </c>
    </row>
    <row r="21" spans="2:20" x14ac:dyDescent="0.25">
      <c r="B21" s="2">
        <f>'Actual Expenses'!B6</f>
        <v>11256</v>
      </c>
      <c r="C21" s="3" t="str">
        <f>'Actual Expenses'!C6</f>
        <v>Marketing</v>
      </c>
      <c r="D21" t="str">
        <f>'Actual Expenses'!D6</f>
        <v>Paid Ads</v>
      </c>
      <c r="E21" s="5">
        <f>'Actual Expenses'!E6</f>
        <v>22992</v>
      </c>
      <c r="F21" s="5">
        <f>'Actual Expenses'!F6</f>
        <v>24001</v>
      </c>
      <c r="G21" s="5">
        <f>'Actual Expenses'!G6</f>
        <v>26558</v>
      </c>
      <c r="H21" s="5">
        <f>'Actual Expenses'!H6</f>
        <v>25446</v>
      </c>
      <c r="I21" s="5">
        <f>I32*(1+$C$2)</f>
        <v>34917.689482945338</v>
      </c>
      <c r="J21" s="5">
        <f t="shared" ref="J21:T21" si="4">J32*(1+$C$2)</f>
        <v>34999.371639389101</v>
      </c>
      <c r="K21" s="5">
        <f t="shared" si="4"/>
        <v>37128.285881616714</v>
      </c>
      <c r="L21" s="5">
        <f t="shared" si="4"/>
        <v>37051.861512717493</v>
      </c>
      <c r="M21" s="5">
        <f t="shared" si="4"/>
        <v>39131.751112000558</v>
      </c>
      <c r="N21" s="5">
        <f t="shared" si="4"/>
        <v>39145.234959643334</v>
      </c>
      <c r="O21" s="5">
        <f t="shared" si="4"/>
        <v>41173.846309436871</v>
      </c>
      <c r="P21" s="5">
        <f t="shared" si="4"/>
        <v>41188.47055175525</v>
      </c>
      <c r="Q21" s="5">
        <f t="shared" si="4"/>
        <v>43213.245401582913</v>
      </c>
      <c r="R21" s="5">
        <f t="shared" si="4"/>
        <v>43226.056905783211</v>
      </c>
      <c r="S21" s="5">
        <f t="shared" si="4"/>
        <v>45249.761118855102</v>
      </c>
      <c r="T21" s="5">
        <f t="shared" si="4"/>
        <v>45261.931623797616</v>
      </c>
    </row>
    <row r="22" spans="2:20" x14ac:dyDescent="0.25">
      <c r="B22" s="2">
        <f>'Actual Expenses'!B7</f>
        <v>11257</v>
      </c>
      <c r="C22" s="3" t="str">
        <f>'Actual Expenses'!C7</f>
        <v>Marketing</v>
      </c>
      <c r="D22" t="str">
        <f>'Actual Expenses'!D7</f>
        <v>Infuencers</v>
      </c>
      <c r="E22" s="5">
        <f>'Actual Expenses'!E7</f>
        <v>53326</v>
      </c>
      <c r="F22" s="5">
        <f>'Actual Expenses'!F7</f>
        <v>54223</v>
      </c>
      <c r="G22" s="5">
        <f>'Actual Expenses'!G7</f>
        <v>51000</v>
      </c>
      <c r="H22" s="5">
        <f>'Actual Expenses'!H7</f>
        <v>50000</v>
      </c>
      <c r="I22" s="5">
        <f t="shared" ref="I22:T22" si="5">I33*(1+$C$2)</f>
        <v>63516.106727143895</v>
      </c>
      <c r="J22" s="5">
        <f t="shared" si="5"/>
        <v>61861.756321448585</v>
      </c>
      <c r="K22" s="5">
        <f t="shared" si="5"/>
        <v>59597.226962251349</v>
      </c>
      <c r="L22" s="5">
        <f t="shared" si="5"/>
        <v>57968.808250173221</v>
      </c>
      <c r="M22" s="5">
        <f t="shared" si="5"/>
        <v>55733.150871639802</v>
      </c>
      <c r="N22" s="5">
        <f t="shared" si="5"/>
        <v>54157.3429104795</v>
      </c>
      <c r="O22" s="5">
        <f t="shared" si="5"/>
        <v>51611.557865400428</v>
      </c>
      <c r="P22" s="5">
        <f t="shared" si="5"/>
        <v>50085.46051144474</v>
      </c>
      <c r="Q22" s="5">
        <f t="shared" si="5"/>
        <v>47595.578576690277</v>
      </c>
      <c r="R22" s="5">
        <f t="shared" si="5"/>
        <v>45999.188918201675</v>
      </c>
      <c r="S22" s="5">
        <f t="shared" si="5"/>
        <v>43766.072153106034</v>
      </c>
      <c r="T22" s="5">
        <f t="shared" si="5"/>
        <v>42015.045406517813</v>
      </c>
    </row>
    <row r="23" spans="2:20" x14ac:dyDescent="0.25">
      <c r="B23" s="2">
        <f>'Actual Expenses'!B8</f>
        <v>11259</v>
      </c>
      <c r="C23" s="3" t="str">
        <f>'Actual Expenses'!C8</f>
        <v>Engineering</v>
      </c>
      <c r="D23" t="str">
        <f>'Actual Expenses'!D8</f>
        <v>Consulting</v>
      </c>
      <c r="E23" s="5">
        <f>'Actual Expenses'!E8</f>
        <v>35888</v>
      </c>
      <c r="F23" s="5">
        <f>'Actual Expenses'!F8</f>
        <v>36880</v>
      </c>
      <c r="G23" s="5">
        <f>'Actual Expenses'!G8</f>
        <v>37995</v>
      </c>
      <c r="H23" s="5">
        <f>'Actual Expenses'!H8</f>
        <v>40000</v>
      </c>
      <c r="I23" s="5">
        <f t="shared" ref="I23:T23" si="6">I34*(1-$C$2)</f>
        <v>28828.77984095077</v>
      </c>
      <c r="J23" s="5">
        <f t="shared" si="6"/>
        <v>29829.570164476117</v>
      </c>
      <c r="K23" s="5">
        <f t="shared" si="6"/>
        <v>30825.317504704482</v>
      </c>
      <c r="L23" s="5">
        <f t="shared" si="6"/>
        <v>31789.738290075573</v>
      </c>
      <c r="M23" s="5">
        <f t="shared" si="6"/>
        <v>32770.197232069448</v>
      </c>
      <c r="N23" s="5">
        <f t="shared" si="6"/>
        <v>33750.717553995179</v>
      </c>
      <c r="O23" s="5">
        <f t="shared" si="6"/>
        <v>34731.303355507451</v>
      </c>
      <c r="P23" s="5">
        <f t="shared" si="6"/>
        <v>35711.936210127016</v>
      </c>
      <c r="Q23" s="5">
        <f t="shared" si="6"/>
        <v>36692.596813977179</v>
      </c>
      <c r="R23" s="5">
        <f t="shared" si="6"/>
        <v>37673.269972245129</v>
      </c>
      <c r="S23" s="5">
        <f t="shared" si="6"/>
        <v>38653.944825962666</v>
      </c>
      <c r="T23" s="5">
        <f t="shared" si="6"/>
        <v>39634.6139658135</v>
      </c>
    </row>
    <row r="24" spans="2:20" x14ac:dyDescent="0.25">
      <c r="B24" s="2">
        <f>'Actual Expenses'!B9</f>
        <v>11260</v>
      </c>
      <c r="C24" s="3" t="str">
        <f>'Actual Expenses'!C9</f>
        <v>Engineering</v>
      </c>
      <c r="D24" t="str">
        <f>'Actual Expenses'!D9</f>
        <v>Travel</v>
      </c>
      <c r="E24" s="5">
        <f>'Actual Expenses'!E9</f>
        <v>87942</v>
      </c>
      <c r="F24" s="5">
        <f>'Actual Expenses'!F9</f>
        <v>85224</v>
      </c>
      <c r="G24" s="5">
        <f>'Actual Expenses'!G9</f>
        <v>82469</v>
      </c>
      <c r="H24" s="5">
        <f>'Actual Expenses'!H9</f>
        <v>81005</v>
      </c>
      <c r="I24" s="5">
        <f t="shared" ref="I24:T24" si="7">I35*(1-$C$2)</f>
        <v>54899.524086309277</v>
      </c>
      <c r="J24" s="5">
        <f t="shared" si="7"/>
        <v>53324.630403736133</v>
      </c>
      <c r="K24" s="5">
        <f t="shared" si="7"/>
        <v>51738.725525692258</v>
      </c>
      <c r="L24" s="5">
        <f t="shared" si="7"/>
        <v>50128.337214179221</v>
      </c>
      <c r="M24" s="5">
        <f t="shared" si="7"/>
        <v>48532.325102439019</v>
      </c>
      <c r="N24" s="5">
        <f t="shared" si="7"/>
        <v>46935.402424132728</v>
      </c>
      <c r="O24" s="5">
        <f t="shared" si="7"/>
        <v>45337.880400851762</v>
      </c>
      <c r="P24" s="5">
        <f t="shared" si="7"/>
        <v>43736.510289264064</v>
      </c>
      <c r="Q24" s="5">
        <f t="shared" si="7"/>
        <v>42137.664854175375</v>
      </c>
      <c r="R24" s="5">
        <f t="shared" si="7"/>
        <v>40538.874672754966</v>
      </c>
      <c r="S24" s="5">
        <f t="shared" si="7"/>
        <v>38940.115777701256</v>
      </c>
      <c r="T24" s="5">
        <f t="shared" si="7"/>
        <v>37341.371385152641</v>
      </c>
    </row>
    <row r="25" spans="2:20" x14ac:dyDescent="0.25">
      <c r="B25" s="2">
        <f>'Actual Expenses'!B10</f>
        <v>11263</v>
      </c>
      <c r="C25" s="3" t="str">
        <f>'Actual Expenses'!C10</f>
        <v>Support</v>
      </c>
      <c r="D25" s="1" t="str">
        <f>'Actual Expenses'!D10</f>
        <v>Software</v>
      </c>
      <c r="E25" s="5">
        <f>'Actual Expenses'!E10</f>
        <v>92622</v>
      </c>
      <c r="F25" s="5">
        <f>'Actual Expenses'!F10</f>
        <v>90005</v>
      </c>
      <c r="G25" s="5">
        <f>'Actual Expenses'!G10</f>
        <v>87556</v>
      </c>
      <c r="H25" s="5">
        <f>'Actual Expenses'!H10</f>
        <v>84522</v>
      </c>
      <c r="I25" s="5">
        <f t="shared" ref="I25:T25" si="8">I36*(1-$C$2)</f>
        <v>57341.813562590374</v>
      </c>
      <c r="J25" s="5">
        <f t="shared" si="8"/>
        <v>55444.485458966454</v>
      </c>
      <c r="K25" s="5">
        <f t="shared" si="8"/>
        <v>53538.414930696134</v>
      </c>
      <c r="L25" s="5">
        <f t="shared" si="8"/>
        <v>51654.741549651335</v>
      </c>
      <c r="M25" s="5">
        <f t="shared" si="8"/>
        <v>49760.338279115051</v>
      </c>
      <c r="N25" s="5">
        <f t="shared" si="8"/>
        <v>47787.432473623994</v>
      </c>
      <c r="O25" s="5">
        <f t="shared" si="8"/>
        <v>45936.576201475269</v>
      </c>
      <c r="P25" s="5">
        <f t="shared" si="8"/>
        <v>44068.576570224628</v>
      </c>
      <c r="Q25" s="5">
        <f t="shared" si="8"/>
        <v>42151.344565080486</v>
      </c>
      <c r="R25" s="5">
        <f t="shared" si="8"/>
        <v>40254.195099483688</v>
      </c>
      <c r="S25" s="5">
        <f t="shared" si="8"/>
        <v>38357.095573872546</v>
      </c>
      <c r="T25" s="5">
        <f t="shared" si="8"/>
        <v>36391.144743915756</v>
      </c>
    </row>
    <row r="26" spans="2:20" x14ac:dyDescent="0.25">
      <c r="B26" s="2">
        <f>'Actual Expenses'!B11</f>
        <v>11264</v>
      </c>
      <c r="C26" s="3" t="str">
        <f>'Actual Expenses'!C11</f>
        <v>Support</v>
      </c>
      <c r="D26" s="1" t="str">
        <f>'Actual Expenses'!D11</f>
        <v>Call Center</v>
      </c>
      <c r="E26" s="5">
        <f>'Actual Expenses'!E11</f>
        <v>27416</v>
      </c>
      <c r="F26" s="5">
        <f>'Actual Expenses'!F11</f>
        <v>26554</v>
      </c>
      <c r="G26" s="5">
        <f>'Actual Expenses'!G11</f>
        <v>24330</v>
      </c>
      <c r="H26" s="5">
        <f>'Actual Expenses'!H11</f>
        <v>22338</v>
      </c>
      <c r="I26" s="5">
        <f t="shared" ref="I26:T26" si="9">I37*(1-$C$2)</f>
        <v>14549.273701251192</v>
      </c>
      <c r="J26" s="5">
        <f t="shared" si="9"/>
        <v>13276.457130534738</v>
      </c>
      <c r="K26" s="5">
        <f t="shared" si="9"/>
        <v>11997.135599311807</v>
      </c>
      <c r="L26" s="5">
        <f t="shared" si="9"/>
        <v>10778.931124305331</v>
      </c>
      <c r="M26" s="5">
        <f t="shared" si="9"/>
        <v>9537.5757378848175</v>
      </c>
      <c r="N26" s="5">
        <f t="shared" si="9"/>
        <v>8021.7835158805083</v>
      </c>
      <c r="O26" s="5">
        <f t="shared" si="9"/>
        <v>7164.9996728893593</v>
      </c>
      <c r="P26" s="5">
        <f t="shared" si="9"/>
        <v>5789.8934227000091</v>
      </c>
      <c r="Q26" s="5">
        <f t="shared" si="9"/>
        <v>4275.8521341583282</v>
      </c>
      <c r="R26" s="5">
        <f t="shared" si="9"/>
        <v>3381.5315295558466</v>
      </c>
      <c r="S26" s="5">
        <f t="shared" si="9"/>
        <v>2020.9961431256661</v>
      </c>
      <c r="T26" s="5">
        <f t="shared" si="9"/>
        <v>578.13463288932496</v>
      </c>
    </row>
    <row r="27" spans="2:20" x14ac:dyDescent="0.25">
      <c r="B27" s="2">
        <f>'Actual Expenses'!B12</f>
        <v>11267</v>
      </c>
      <c r="C27" s="3" t="str">
        <f>'Actual Expenses'!C12</f>
        <v>HR</v>
      </c>
      <c r="D27" s="1" t="str">
        <f>'Actual Expenses'!D12</f>
        <v>Recruiting Events</v>
      </c>
      <c r="E27" s="5">
        <f>'Actual Expenses'!E12</f>
        <v>41696</v>
      </c>
      <c r="F27" s="5">
        <f>'Actual Expenses'!F12</f>
        <v>41696</v>
      </c>
      <c r="G27" s="5">
        <f>'Actual Expenses'!G12</f>
        <v>42558</v>
      </c>
      <c r="H27" s="5">
        <f>'Actual Expenses'!H12</f>
        <v>45448</v>
      </c>
      <c r="I27" s="5">
        <f t="shared" ref="I27:T27" si="10">I38*(1-$C$2)</f>
        <v>32379.862872787697</v>
      </c>
      <c r="J27" s="5">
        <f t="shared" si="10"/>
        <v>33393.24659184787</v>
      </c>
      <c r="K27" s="5">
        <f t="shared" si="10"/>
        <v>34405.120024637334</v>
      </c>
      <c r="L27" s="5">
        <f t="shared" si="10"/>
        <v>35316.63006771393</v>
      </c>
      <c r="M27" s="5">
        <f t="shared" si="10"/>
        <v>36277.039902487682</v>
      </c>
      <c r="N27" s="5">
        <f t="shared" si="10"/>
        <v>37237.619600033184</v>
      </c>
      <c r="O27" s="5">
        <f t="shared" si="10"/>
        <v>38198.381949343799</v>
      </c>
      <c r="P27" s="5">
        <f t="shared" si="10"/>
        <v>39159.274248438553</v>
      </c>
      <c r="Q27" s="5">
        <f t="shared" si="10"/>
        <v>40120.241124014603</v>
      </c>
      <c r="R27" s="5">
        <f t="shared" si="10"/>
        <v>41081.239020871813</v>
      </c>
      <c r="S27" s="5">
        <f t="shared" si="10"/>
        <v>42042.2368808182</v>
      </c>
      <c r="T27" s="5">
        <f t="shared" si="10"/>
        <v>43003.213588512532</v>
      </c>
    </row>
    <row r="28" spans="2:20" x14ac:dyDescent="0.25">
      <c r="B28" s="2">
        <f>'Actual Expenses'!B13</f>
        <v>11268</v>
      </c>
      <c r="C28" s="3" t="str">
        <f>'Actual Expenses'!C13</f>
        <v>HR</v>
      </c>
      <c r="D28" s="1" t="str">
        <f>'Actual Expenses'!D13</f>
        <v>Meetups</v>
      </c>
      <c r="E28" s="5">
        <f>'Actual Expenses'!E13</f>
        <v>60285</v>
      </c>
      <c r="F28" s="5">
        <f>'Actual Expenses'!F13</f>
        <v>61225</v>
      </c>
      <c r="G28" s="5">
        <f>'Actual Expenses'!G13</f>
        <v>68994</v>
      </c>
      <c r="H28" s="5">
        <f>'Actual Expenses'!H13</f>
        <v>72410</v>
      </c>
      <c r="I28" s="5">
        <f t="shared" ref="I28:T28" si="11">I39*(1-$C$2)</f>
        <v>53693.924585540073</v>
      </c>
      <c r="J28" s="5">
        <f t="shared" si="11"/>
        <v>56511.928224733434</v>
      </c>
      <c r="K28" s="5">
        <f t="shared" si="11"/>
        <v>60962.76045329286</v>
      </c>
      <c r="L28" s="5">
        <f t="shared" si="11"/>
        <v>63613.011277057878</v>
      </c>
      <c r="M28" s="5">
        <f t="shared" si="11"/>
        <v>67863.643701044479</v>
      </c>
      <c r="N28" s="5">
        <f t="shared" si="11"/>
        <v>70560.152116717087</v>
      </c>
      <c r="O28" s="5">
        <f t="shared" si="11"/>
        <v>74806.187095914036</v>
      </c>
      <c r="P28" s="5">
        <f t="shared" si="11"/>
        <v>77725.223467028132</v>
      </c>
      <c r="Q28" s="5">
        <f t="shared" si="11"/>
        <v>81950.756454261034</v>
      </c>
      <c r="R28" s="5">
        <f t="shared" si="11"/>
        <v>84096.949373811105</v>
      </c>
      <c r="S28" s="5">
        <f t="shared" si="11"/>
        <v>88841.643862531098</v>
      </c>
      <c r="T28" s="5">
        <f t="shared" si="11"/>
        <v>91760.115365847887</v>
      </c>
    </row>
    <row r="30" spans="2:20" x14ac:dyDescent="0.25">
      <c r="B30" s="36" t="s">
        <v>19</v>
      </c>
      <c r="C30" s="36"/>
      <c r="D30" s="36"/>
      <c r="E30" s="36" t="s">
        <v>16</v>
      </c>
      <c r="F30" s="36"/>
      <c r="G30" s="36"/>
      <c r="H30" s="36"/>
      <c r="I30" s="36" t="s">
        <v>17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2:20" x14ac:dyDescent="0.25">
      <c r="B31" s="38" t="str">
        <f>B20</f>
        <v>Account #</v>
      </c>
      <c r="C31" s="39" t="str">
        <f t="shared" ref="C31:T31" si="12">C20</f>
        <v>Department</v>
      </c>
      <c r="D31" s="39" t="str">
        <f t="shared" si="12"/>
        <v>Description</v>
      </c>
      <c r="E31" s="40">
        <f t="shared" si="12"/>
        <v>45901</v>
      </c>
      <c r="F31" s="40">
        <f t="shared" si="12"/>
        <v>45931</v>
      </c>
      <c r="G31" s="40">
        <f t="shared" si="12"/>
        <v>45962</v>
      </c>
      <c r="H31" s="40">
        <f t="shared" si="12"/>
        <v>45992</v>
      </c>
      <c r="I31" s="40">
        <f t="shared" si="12"/>
        <v>46023</v>
      </c>
      <c r="J31" s="40">
        <f t="shared" si="12"/>
        <v>46054</v>
      </c>
      <c r="K31" s="40">
        <f t="shared" si="12"/>
        <v>46082</v>
      </c>
      <c r="L31" s="40">
        <f t="shared" si="12"/>
        <v>46113</v>
      </c>
      <c r="M31" s="40">
        <f t="shared" si="12"/>
        <v>46143</v>
      </c>
      <c r="N31" s="40">
        <f t="shared" si="12"/>
        <v>46174</v>
      </c>
      <c r="O31" s="40">
        <f t="shared" si="12"/>
        <v>46204</v>
      </c>
      <c r="P31" s="40">
        <f t="shared" si="12"/>
        <v>46235</v>
      </c>
      <c r="Q31" s="40">
        <f t="shared" si="12"/>
        <v>46266</v>
      </c>
      <c r="R31" s="40">
        <f t="shared" si="12"/>
        <v>46296</v>
      </c>
      <c r="S31" s="40">
        <f t="shared" si="12"/>
        <v>46327</v>
      </c>
      <c r="T31" s="40">
        <f t="shared" si="12"/>
        <v>46357</v>
      </c>
    </row>
    <row r="32" spans="2:20" x14ac:dyDescent="0.25">
      <c r="B32" s="2">
        <f t="shared" ref="B32:H32" si="13">B21</f>
        <v>11256</v>
      </c>
      <c r="C32" s="3" t="str">
        <f t="shared" si="13"/>
        <v>Marketing</v>
      </c>
      <c r="D32" t="str">
        <f t="shared" si="13"/>
        <v>Paid Ads</v>
      </c>
      <c r="E32" s="5">
        <f t="shared" si="13"/>
        <v>22992</v>
      </c>
      <c r="F32" s="5">
        <f t="shared" si="13"/>
        <v>24001</v>
      </c>
      <c r="G32" s="5">
        <f t="shared" si="13"/>
        <v>26558</v>
      </c>
      <c r="H32" s="5">
        <f t="shared" si="13"/>
        <v>25446</v>
      </c>
      <c r="I32" s="5">
        <f>_xlfn.FORECAST.ETS(I$31, $E32:H32, $E$31:H$31)</f>
        <v>26859.76114072718</v>
      </c>
      <c r="J32" s="5">
        <f>_xlfn.FORECAST.ETS(J$31, $E32:I32, $E$31:I$31)</f>
        <v>26922.593568760843</v>
      </c>
      <c r="K32" s="5">
        <f>_xlfn.FORECAST.ETS(K$31, $E32:J32, $E$31:J$31)</f>
        <v>28560.219908935931</v>
      </c>
      <c r="L32" s="5">
        <f>_xlfn.FORECAST.ETS(L$31, $E32:K32, $E$31:K$31)</f>
        <v>28501.43193285961</v>
      </c>
      <c r="M32" s="5">
        <f>_xlfn.FORECAST.ETS(M$31, $E32:L32, $E$31:L$31)</f>
        <v>30101.347009231198</v>
      </c>
      <c r="N32" s="5">
        <f>_xlfn.FORECAST.ETS(N$31, $E32:M32, $E$31:M$31)</f>
        <v>30111.719199725641</v>
      </c>
      <c r="O32" s="5">
        <f>_xlfn.FORECAST.ETS(O$31, $E32:N32, $E$31:N$31)</f>
        <v>31672.189468797595</v>
      </c>
      <c r="P32" s="5">
        <f>_xlfn.FORECAST.ETS(P$31, $E32:O32, $E$31:O$31)</f>
        <v>31683.438885965574</v>
      </c>
      <c r="Q32" s="5">
        <f>_xlfn.FORECAST.ETS(Q$31, $E32:P32, $E$31:P$31)</f>
        <v>33240.958001217623</v>
      </c>
      <c r="R32" s="5">
        <f>_xlfn.FORECAST.ETS(R$31, $E32:Q32, $E$31:Q$31)</f>
        <v>33250.813004448624</v>
      </c>
      <c r="S32" s="5">
        <f>_xlfn.FORECAST.ETS(S$31, $E32:R32, $E$31:R$31)</f>
        <v>34807.508552965461</v>
      </c>
      <c r="T32" s="5">
        <f>_xlfn.FORECAST.ETS(T$31, $E32:S32, $E$31:S$31)</f>
        <v>34816.870479844321</v>
      </c>
    </row>
    <row r="33" spans="2:21" x14ac:dyDescent="0.25">
      <c r="B33" s="2">
        <f t="shared" ref="B33:H33" si="14">B22</f>
        <v>11257</v>
      </c>
      <c r="C33" s="3" t="str">
        <f t="shared" si="14"/>
        <v>Marketing</v>
      </c>
      <c r="D33" t="str">
        <f t="shared" si="14"/>
        <v>Infuencers</v>
      </c>
      <c r="E33" s="5">
        <f t="shared" si="14"/>
        <v>53326</v>
      </c>
      <c r="F33" s="5">
        <f t="shared" si="14"/>
        <v>54223</v>
      </c>
      <c r="G33" s="5">
        <f t="shared" si="14"/>
        <v>51000</v>
      </c>
      <c r="H33" s="5">
        <f t="shared" si="14"/>
        <v>50000</v>
      </c>
      <c r="I33" s="5">
        <f>_xlfn.FORECAST.ETS(I$31, $E33:H33, $E$31:H$31)</f>
        <v>48858.543636264534</v>
      </c>
      <c r="J33" s="5">
        <f>_xlfn.FORECAST.ETS(J$31, $E33:I33, $E$31:I$31)</f>
        <v>47585.966401114296</v>
      </c>
      <c r="K33" s="5">
        <f>_xlfn.FORECAST.ETS(K$31, $E33:J33, $E$31:J$31)</f>
        <v>45844.020740193344</v>
      </c>
      <c r="L33" s="5">
        <f>_xlfn.FORECAST.ETS(L$31, $E33:K33, $E$31:K$31)</f>
        <v>44591.390961671706</v>
      </c>
      <c r="M33" s="5">
        <f>_xlfn.FORECAST.ETS(M$31, $E33:L33, $E$31:L$31)</f>
        <v>42871.654516645998</v>
      </c>
      <c r="N33" s="5">
        <f>_xlfn.FORECAST.ETS(N$31, $E33:M33, $E$31:M$31)</f>
        <v>41659.494546522692</v>
      </c>
      <c r="O33" s="5">
        <f>_xlfn.FORECAST.ETS(O$31, $E33:N33, $E$31:N$31)</f>
        <v>39701.198358000329</v>
      </c>
      <c r="P33" s="5">
        <f>_xlfn.FORECAST.ETS(P$31, $E33:O33, $E$31:O$31)</f>
        <v>38527.277316495951</v>
      </c>
      <c r="Q33" s="5">
        <f>_xlfn.FORECAST.ETS(Q$31, $E33:P33, $E$31:P$31)</f>
        <v>36611.983520530979</v>
      </c>
      <c r="R33" s="5">
        <f>_xlfn.FORECAST.ETS(R$31, $E33:Q33, $E$31:Q$31)</f>
        <v>35383.991475539748</v>
      </c>
      <c r="S33" s="5">
        <f>_xlfn.FORECAST.ETS(S$31, $E33:R33, $E$31:R$31)</f>
        <v>33666.209348543103</v>
      </c>
      <c r="T33" s="5">
        <f>_xlfn.FORECAST.ETS(T$31, $E33:S33, $E$31:S$31)</f>
        <v>32319.265697321396</v>
      </c>
    </row>
    <row r="34" spans="2:21" x14ac:dyDescent="0.25">
      <c r="B34" s="2">
        <f t="shared" ref="B34:H34" si="15">B23</f>
        <v>11259</v>
      </c>
      <c r="C34" s="3" t="str">
        <f t="shared" si="15"/>
        <v>Engineering</v>
      </c>
      <c r="D34" t="str">
        <f t="shared" si="15"/>
        <v>Consulting</v>
      </c>
      <c r="E34" s="5">
        <f t="shared" si="15"/>
        <v>35888</v>
      </c>
      <c r="F34" s="5">
        <f t="shared" si="15"/>
        <v>36880</v>
      </c>
      <c r="G34" s="5">
        <f t="shared" si="15"/>
        <v>37995</v>
      </c>
      <c r="H34" s="5">
        <f t="shared" si="15"/>
        <v>40000</v>
      </c>
      <c r="I34" s="5">
        <f>_xlfn.FORECAST.ETS(I$31, $E34:H34, $E$31:H$31)</f>
        <v>41183.971201358247</v>
      </c>
      <c r="J34" s="5">
        <f>_xlfn.FORECAST.ETS(J$31, $E34:I34, $E$31:I$31)</f>
        <v>42613.671663537316</v>
      </c>
      <c r="K34" s="5">
        <f>_xlfn.FORECAST.ETS(K$31, $E34:J34, $E$31:J$31)</f>
        <v>44036.167863863549</v>
      </c>
      <c r="L34" s="5">
        <f>_xlfn.FORECAST.ETS(L$31, $E34:K34, $E$31:K$31)</f>
        <v>45413.911842965106</v>
      </c>
      <c r="M34" s="5">
        <f>_xlfn.FORECAST.ETS(M$31, $E34:L34, $E$31:L$31)</f>
        <v>46814.567474384923</v>
      </c>
      <c r="N34" s="5">
        <f>_xlfn.FORECAST.ETS(N$31, $E34:M34, $E$31:M$31)</f>
        <v>48215.310791421689</v>
      </c>
      <c r="O34" s="5">
        <f>_xlfn.FORECAST.ETS(O$31, $E34:N34, $E$31:N$31)</f>
        <v>49616.147650724932</v>
      </c>
      <c r="P34" s="5">
        <f>_xlfn.FORECAST.ETS(P$31, $E34:O34, $E$31:O$31)</f>
        <v>51017.051728752886</v>
      </c>
      <c r="Q34" s="5">
        <f>_xlfn.FORECAST.ETS(Q$31, $E34:P34, $E$31:P$31)</f>
        <v>52417.99544853883</v>
      </c>
      <c r="R34" s="5">
        <f>_xlfn.FORECAST.ETS(R$31, $E34:Q34, $E$31:Q$31)</f>
        <v>53818.957103207329</v>
      </c>
      <c r="S34" s="5">
        <f>_xlfn.FORECAST.ETS(S$31, $E34:R34, $E$31:R$31)</f>
        <v>55219.921179946665</v>
      </c>
      <c r="T34" s="5">
        <f>_xlfn.FORECAST.ETS(T$31, $E34:S34, $E$31:S$31)</f>
        <v>56620.877094019284</v>
      </c>
    </row>
    <row r="35" spans="2:21" x14ac:dyDescent="0.25">
      <c r="B35" s="2">
        <f t="shared" ref="B35:H35" si="16">B24</f>
        <v>11260</v>
      </c>
      <c r="C35" s="3" t="str">
        <f t="shared" si="16"/>
        <v>Engineering</v>
      </c>
      <c r="D35" t="str">
        <f t="shared" si="16"/>
        <v>Travel</v>
      </c>
      <c r="E35" s="5">
        <f t="shared" si="16"/>
        <v>87942</v>
      </c>
      <c r="F35" s="5">
        <f t="shared" si="16"/>
        <v>85224</v>
      </c>
      <c r="G35" s="5">
        <f t="shared" si="16"/>
        <v>82469</v>
      </c>
      <c r="H35" s="5">
        <f t="shared" si="16"/>
        <v>81005</v>
      </c>
      <c r="I35" s="5">
        <f>_xlfn.FORECAST.ETS(I$31, $E35:H35, $E$31:H$31)</f>
        <v>78427.891551870402</v>
      </c>
      <c r="J35" s="5">
        <f>_xlfn.FORECAST.ETS(J$31, $E35:I35, $E$31:I$31)</f>
        <v>76178.043433908766</v>
      </c>
      <c r="K35" s="5">
        <f>_xlfn.FORECAST.ETS(K$31, $E35:J35, $E$31:J$31)</f>
        <v>73912.46503670323</v>
      </c>
      <c r="L35" s="5">
        <f>_xlfn.FORECAST.ETS(L$31, $E35:K35, $E$31:K$31)</f>
        <v>71611.910305970319</v>
      </c>
      <c r="M35" s="5">
        <f>_xlfn.FORECAST.ETS(M$31, $E35:L35, $E$31:L$31)</f>
        <v>69331.893003484322</v>
      </c>
      <c r="N35" s="5">
        <f>_xlfn.FORECAST.ETS(N$31, $E35:M35, $E$31:M$31)</f>
        <v>67050.574891618191</v>
      </c>
      <c r="O35" s="5">
        <f>_xlfn.FORECAST.ETS(O$31, $E35:N35, $E$31:N$31)</f>
        <v>64768.400572645376</v>
      </c>
      <c r="P35" s="5">
        <f>_xlfn.FORECAST.ETS(P$31, $E35:O35, $E$31:O$31)</f>
        <v>62480.728984662957</v>
      </c>
      <c r="Q35" s="5">
        <f>_xlfn.FORECAST.ETS(Q$31, $E35:P35, $E$31:P$31)</f>
        <v>60196.664077393398</v>
      </c>
      <c r="R35" s="5">
        <f>_xlfn.FORECAST.ETS(R$31, $E35:Q35, $E$31:Q$31)</f>
        <v>57912.678103935665</v>
      </c>
      <c r="S35" s="5">
        <f>_xlfn.FORECAST.ETS(S$31, $E35:R35, $E$31:R$31)</f>
        <v>55628.736825287509</v>
      </c>
      <c r="T35" s="5">
        <f>_xlfn.FORECAST.ETS(T$31, $E35:S35, $E$31:S$31)</f>
        <v>53344.816264503774</v>
      </c>
    </row>
    <row r="36" spans="2:21" x14ac:dyDescent="0.25">
      <c r="B36" s="2">
        <f t="shared" ref="B36:H36" si="17">B25</f>
        <v>11263</v>
      </c>
      <c r="C36" s="3" t="str">
        <f t="shared" si="17"/>
        <v>Support</v>
      </c>
      <c r="D36" s="1" t="str">
        <f t="shared" si="17"/>
        <v>Software</v>
      </c>
      <c r="E36" s="5">
        <f t="shared" si="17"/>
        <v>92622</v>
      </c>
      <c r="F36" s="5">
        <f t="shared" si="17"/>
        <v>90005</v>
      </c>
      <c r="G36" s="5">
        <f t="shared" si="17"/>
        <v>87556</v>
      </c>
      <c r="H36" s="5">
        <f t="shared" si="17"/>
        <v>84522</v>
      </c>
      <c r="I36" s="5">
        <f>_xlfn.FORECAST.ETS(I$31, $E36:H36, $E$31:H$31)</f>
        <v>81916.876517986253</v>
      </c>
      <c r="J36" s="5">
        <f>_xlfn.FORECAST.ETS(J$31, $E36:I36, $E$31:I$31)</f>
        <v>79206.407798523505</v>
      </c>
      <c r="K36" s="5">
        <f>_xlfn.FORECAST.ETS(K$31, $E36:J36, $E$31:J$31)</f>
        <v>76483.449900994485</v>
      </c>
      <c r="L36" s="5">
        <f>_xlfn.FORECAST.ETS(L$31, $E36:K36, $E$31:K$31)</f>
        <v>73792.487928073344</v>
      </c>
      <c r="M36" s="5">
        <f>_xlfn.FORECAST.ETS(M$31, $E36:L36, $E$31:L$31)</f>
        <v>71086.197541592934</v>
      </c>
      <c r="N36" s="5">
        <f>_xlfn.FORECAST.ETS(N$31, $E36:M36, $E$31:M$31)</f>
        <v>68267.760676605714</v>
      </c>
      <c r="O36" s="5">
        <f>_xlfn.FORECAST.ETS(O$31, $E36:N36, $E$31:N$31)</f>
        <v>65623.680287821815</v>
      </c>
      <c r="P36" s="5">
        <f>_xlfn.FORECAST.ETS(P$31, $E36:O36, $E$31:O$31)</f>
        <v>62955.10938603519</v>
      </c>
      <c r="Q36" s="5">
        <f>_xlfn.FORECAST.ETS(Q$31, $E36:P36, $E$31:P$31)</f>
        <v>60216.206521543558</v>
      </c>
      <c r="R36" s="5">
        <f>_xlfn.FORECAST.ETS(R$31, $E36:Q36, $E$31:Q$31)</f>
        <v>57505.992999262417</v>
      </c>
      <c r="S36" s="5">
        <f>_xlfn.FORECAST.ETS(S$31, $E36:R36, $E$31:R$31)</f>
        <v>54795.850819817926</v>
      </c>
      <c r="T36" s="5">
        <f>_xlfn.FORECAST.ETS(T$31, $E36:S36, $E$31:S$31)</f>
        <v>51987.349634165374</v>
      </c>
    </row>
    <row r="37" spans="2:21" x14ac:dyDescent="0.25">
      <c r="B37" s="2">
        <f t="shared" ref="B37:H37" si="18">B26</f>
        <v>11264</v>
      </c>
      <c r="C37" s="3" t="str">
        <f t="shared" si="18"/>
        <v>Support</v>
      </c>
      <c r="D37" s="1" t="str">
        <f t="shared" si="18"/>
        <v>Call Center</v>
      </c>
      <c r="E37" s="5">
        <f t="shared" si="18"/>
        <v>27416</v>
      </c>
      <c r="F37" s="5">
        <f t="shared" si="18"/>
        <v>26554</v>
      </c>
      <c r="G37" s="5">
        <f t="shared" si="18"/>
        <v>24330</v>
      </c>
      <c r="H37" s="5">
        <f t="shared" si="18"/>
        <v>22338</v>
      </c>
      <c r="I37" s="5">
        <f>_xlfn.FORECAST.ETS(I$31, $E37:H37, $E$31:H$31)</f>
        <v>20784.676716073132</v>
      </c>
      <c r="J37" s="5">
        <f>_xlfn.FORECAST.ETS(J$31, $E37:I37, $E$31:I$31)</f>
        <v>18966.367329335342</v>
      </c>
      <c r="K37" s="5">
        <f>_xlfn.FORECAST.ETS(K$31, $E37:J37, $E$31:J$31)</f>
        <v>17138.76514187401</v>
      </c>
      <c r="L37" s="5">
        <f>_xlfn.FORECAST.ETS(L$31, $E37:K37, $E$31:K$31)</f>
        <v>15398.473034721901</v>
      </c>
      <c r="M37" s="5">
        <f>_xlfn.FORECAST.ETS(M$31, $E37:L37, $E$31:L$31)</f>
        <v>13625.108196978312</v>
      </c>
      <c r="N37" s="5">
        <f>_xlfn.FORECAST.ETS(N$31, $E37:M37, $E$31:M$31)</f>
        <v>11459.690736972156</v>
      </c>
      <c r="O37" s="5">
        <f>_xlfn.FORECAST.ETS(O$31, $E37:N37, $E$31:N$31)</f>
        <v>10235.713818413371</v>
      </c>
      <c r="P37" s="5">
        <f>_xlfn.FORECAST.ETS(P$31, $E37:O37, $E$31:O$31)</f>
        <v>8271.2763181428709</v>
      </c>
      <c r="Q37" s="5">
        <f>_xlfn.FORECAST.ETS(Q$31, $E37:P37, $E$31:P$31)</f>
        <v>6108.360191654755</v>
      </c>
      <c r="R37" s="5">
        <f>_xlfn.FORECAST.ETS(R$31, $E37:Q37, $E$31:Q$31)</f>
        <v>4830.7593279369239</v>
      </c>
      <c r="S37" s="5">
        <f>_xlfn.FORECAST.ETS(S$31, $E37:R37, $E$31:R$31)</f>
        <v>2887.1373473223803</v>
      </c>
      <c r="T37" s="5">
        <f>_xlfn.FORECAST.ETS(T$31, $E37:S37, $E$31:S$31)</f>
        <v>825.90661841332144</v>
      </c>
    </row>
    <row r="38" spans="2:21" x14ac:dyDescent="0.25">
      <c r="B38" s="2">
        <f t="shared" ref="B38:H38" si="19">B27</f>
        <v>11267</v>
      </c>
      <c r="C38" s="3" t="str">
        <f t="shared" si="19"/>
        <v>HR</v>
      </c>
      <c r="D38" s="1" t="str">
        <f t="shared" si="19"/>
        <v>Recruiting Events</v>
      </c>
      <c r="E38" s="5">
        <f t="shared" si="19"/>
        <v>41696</v>
      </c>
      <c r="F38" s="5">
        <f t="shared" si="19"/>
        <v>41696</v>
      </c>
      <c r="G38" s="5">
        <f t="shared" si="19"/>
        <v>42558</v>
      </c>
      <c r="H38" s="5">
        <f t="shared" si="19"/>
        <v>45448</v>
      </c>
      <c r="I38" s="5">
        <f>_xlfn.FORECAST.ETS(I$31, $E38:H38, $E$31:H$31)</f>
        <v>46256.946961125286</v>
      </c>
      <c r="J38" s="5">
        <f>_xlfn.FORECAST.ETS(J$31, $E38:I38, $E$31:I$31)</f>
        <v>47704.637988354101</v>
      </c>
      <c r="K38" s="5">
        <f>_xlfn.FORECAST.ETS(K$31, $E38:J38, $E$31:J$31)</f>
        <v>49150.17146376762</v>
      </c>
      <c r="L38" s="5">
        <f>_xlfn.FORECAST.ETS(L$31, $E38:K38, $E$31:K$31)</f>
        <v>50452.328668162765</v>
      </c>
      <c r="M38" s="5">
        <f>_xlfn.FORECAST.ETS(M$31, $E38:L38, $E$31:L$31)</f>
        <v>51824.34271783955</v>
      </c>
      <c r="N38" s="5">
        <f>_xlfn.FORECAST.ETS(N$31, $E38:M38, $E$31:M$31)</f>
        <v>53196.599428618836</v>
      </c>
      <c r="O38" s="5">
        <f>_xlfn.FORECAST.ETS(O$31, $E38:N38, $E$31:N$31)</f>
        <v>54569.117070491142</v>
      </c>
      <c r="P38" s="5">
        <f>_xlfn.FORECAST.ETS(P$31, $E38:O38, $E$31:O$31)</f>
        <v>55941.820354912226</v>
      </c>
      <c r="Q38" s="5">
        <f>_xlfn.FORECAST.ETS(Q$31, $E38:P38, $E$31:P$31)</f>
        <v>57314.630177163723</v>
      </c>
      <c r="R38" s="5">
        <f>_xlfn.FORECAST.ETS(R$31, $E38:Q38, $E$31:Q$31)</f>
        <v>58687.484315531168</v>
      </c>
      <c r="S38" s="5">
        <f>_xlfn.FORECAST.ETS(S$31, $E38:R38, $E$31:R$31)</f>
        <v>60060.338401168861</v>
      </c>
      <c r="T38" s="5">
        <f>_xlfn.FORECAST.ETS(T$31, $E38:S38, $E$31:S$31)</f>
        <v>61433.162269303619</v>
      </c>
    </row>
    <row r="39" spans="2:21" x14ac:dyDescent="0.25">
      <c r="B39" s="2">
        <f t="shared" ref="B39:H39" si="20">B28</f>
        <v>11268</v>
      </c>
      <c r="C39" s="3" t="str">
        <f t="shared" si="20"/>
        <v>HR</v>
      </c>
      <c r="D39" s="1" t="str">
        <f t="shared" si="20"/>
        <v>Meetups</v>
      </c>
      <c r="E39" s="5">
        <f t="shared" si="20"/>
        <v>60285</v>
      </c>
      <c r="F39" s="5">
        <f t="shared" si="20"/>
        <v>61225</v>
      </c>
      <c r="G39" s="5">
        <f t="shared" si="20"/>
        <v>68994</v>
      </c>
      <c r="H39" s="5">
        <f t="shared" si="20"/>
        <v>72410</v>
      </c>
      <c r="I39" s="5">
        <f>_xlfn.FORECAST.ETS(I$31, $E39:H39, $E$31:H$31)</f>
        <v>76705.606550771539</v>
      </c>
      <c r="J39" s="5">
        <f>_xlfn.FORECAST.ETS(J$31, $E39:I39, $E$31:I$31)</f>
        <v>80731.326035333477</v>
      </c>
      <c r="K39" s="5">
        <f>_xlfn.FORECAST.ETS(K$31, $E39:J39, $E$31:J$31)</f>
        <v>87089.65779041838</v>
      </c>
      <c r="L39" s="5">
        <f>_xlfn.FORECAST.ETS(L$31, $E39:K39, $E$31:K$31)</f>
        <v>90875.730395796971</v>
      </c>
      <c r="M39" s="5">
        <f>_xlfn.FORECAST.ETS(M$31, $E39:L39, $E$31:L$31)</f>
        <v>96948.062430063554</v>
      </c>
      <c r="N39" s="5">
        <f>_xlfn.FORECAST.ETS(N$31, $E39:M39, $E$31:M$31)</f>
        <v>100800.21730959584</v>
      </c>
      <c r="O39" s="5">
        <f>_xlfn.FORECAST.ETS(O$31, $E39:N39, $E$31:N$31)</f>
        <v>106865.98156559149</v>
      </c>
      <c r="P39" s="5">
        <f>_xlfn.FORECAST.ETS(P$31, $E39:O39, $E$31:O$31)</f>
        <v>111036.0335243259</v>
      </c>
      <c r="Q39" s="5">
        <f>_xlfn.FORECAST.ETS(Q$31, $E39:P39, $E$31:P$31)</f>
        <v>117072.50922037291</v>
      </c>
      <c r="R39" s="5">
        <f>_xlfn.FORECAST.ETS(R$31, $E39:Q39, $E$31:Q$31)</f>
        <v>120138.49910544444</v>
      </c>
      <c r="S39" s="5">
        <f>_xlfn.FORECAST.ETS(S$31, $E39:R39, $E$31:R$31)</f>
        <v>126916.63408933014</v>
      </c>
      <c r="T39" s="5">
        <f>_xlfn.FORECAST.ETS(T$31, $E39:S39, $E$31:S$31)</f>
        <v>131085.87909406843</v>
      </c>
    </row>
    <row r="41" spans="2:21" x14ac:dyDescent="0.25">
      <c r="B41" s="36" t="s">
        <v>20</v>
      </c>
      <c r="C41" s="37"/>
      <c r="D41" s="37"/>
      <c r="E41" s="36" t="s">
        <v>16</v>
      </c>
      <c r="F41" s="36"/>
      <c r="G41" s="36"/>
      <c r="H41" s="36"/>
      <c r="I41" s="36" t="s">
        <v>17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29"/>
    </row>
    <row r="42" spans="2:21" x14ac:dyDescent="0.25">
      <c r="B42" s="40" t="str">
        <f>B20</f>
        <v>Account #</v>
      </c>
      <c r="C42" s="40" t="str">
        <f t="shared" ref="C42:T42" si="21">C20</f>
        <v>Department</v>
      </c>
      <c r="D42" s="40" t="str">
        <f t="shared" si="21"/>
        <v>Description</v>
      </c>
      <c r="E42" s="40">
        <f t="shared" si="21"/>
        <v>45901</v>
      </c>
      <c r="F42" s="40">
        <f t="shared" si="21"/>
        <v>45931</v>
      </c>
      <c r="G42" s="40">
        <f t="shared" si="21"/>
        <v>45962</v>
      </c>
      <c r="H42" s="40">
        <f t="shared" si="21"/>
        <v>45992</v>
      </c>
      <c r="I42" s="40">
        <f t="shared" si="21"/>
        <v>46023</v>
      </c>
      <c r="J42" s="40">
        <f t="shared" si="21"/>
        <v>46054</v>
      </c>
      <c r="K42" s="40">
        <f t="shared" si="21"/>
        <v>46082</v>
      </c>
      <c r="L42" s="40">
        <f t="shared" si="21"/>
        <v>46113</v>
      </c>
      <c r="M42" s="40">
        <f t="shared" si="21"/>
        <v>46143</v>
      </c>
      <c r="N42" s="40">
        <f t="shared" si="21"/>
        <v>46174</v>
      </c>
      <c r="O42" s="40">
        <f t="shared" si="21"/>
        <v>46204</v>
      </c>
      <c r="P42" s="40">
        <f t="shared" si="21"/>
        <v>46235</v>
      </c>
      <c r="Q42" s="40">
        <f t="shared" si="21"/>
        <v>46266</v>
      </c>
      <c r="R42" s="40">
        <f t="shared" si="21"/>
        <v>46296</v>
      </c>
      <c r="S42" s="40">
        <f t="shared" si="21"/>
        <v>46327</v>
      </c>
      <c r="T42" s="40">
        <f t="shared" si="21"/>
        <v>46357</v>
      </c>
      <c r="U42" s="29"/>
    </row>
    <row r="43" spans="2:21" x14ac:dyDescent="0.25">
      <c r="B43" s="2">
        <f t="shared" ref="B43:H43" si="22">B21</f>
        <v>11256</v>
      </c>
      <c r="C43" s="2" t="str">
        <f t="shared" si="22"/>
        <v>Marketing</v>
      </c>
      <c r="D43" s="2" t="str">
        <f t="shared" si="22"/>
        <v>Paid Ads</v>
      </c>
      <c r="E43" s="2">
        <f t="shared" si="22"/>
        <v>22992</v>
      </c>
      <c r="F43" s="2">
        <f t="shared" si="22"/>
        <v>24001</v>
      </c>
      <c r="G43" s="2">
        <f t="shared" si="22"/>
        <v>26558</v>
      </c>
      <c r="H43" s="2">
        <f t="shared" si="22"/>
        <v>25446</v>
      </c>
      <c r="I43" s="5">
        <f>I32*(1-$C$3)</f>
        <v>16115.856684436307</v>
      </c>
      <c r="J43" s="5">
        <f t="shared" ref="J43:T43" si="23">J32*(1-$C$3)</f>
        <v>16153.556141256506</v>
      </c>
      <c r="K43" s="5">
        <f t="shared" si="23"/>
        <v>17136.131945361558</v>
      </c>
      <c r="L43" s="5">
        <f t="shared" si="23"/>
        <v>17100.859159715765</v>
      </c>
      <c r="M43" s="5">
        <f t="shared" si="23"/>
        <v>18060.808205538717</v>
      </c>
      <c r="N43" s="5">
        <f t="shared" si="23"/>
        <v>18067.031519835386</v>
      </c>
      <c r="O43" s="5">
        <f t="shared" si="23"/>
        <v>19003.313681278556</v>
      </c>
      <c r="P43" s="5">
        <f t="shared" si="23"/>
        <v>19010.063331579342</v>
      </c>
      <c r="Q43" s="5">
        <f t="shared" si="23"/>
        <v>19944.574800730574</v>
      </c>
      <c r="R43" s="5">
        <f t="shared" si="23"/>
        <v>19950.487802669173</v>
      </c>
      <c r="S43" s="5">
        <f t="shared" si="23"/>
        <v>20884.505131779275</v>
      </c>
      <c r="T43" s="5">
        <f t="shared" si="23"/>
        <v>20890.122287906594</v>
      </c>
    </row>
    <row r="44" spans="2:21" x14ac:dyDescent="0.25">
      <c r="B44" s="2">
        <f t="shared" ref="B44:H44" si="24">B22</f>
        <v>11257</v>
      </c>
      <c r="C44" s="2" t="str">
        <f t="shared" si="24"/>
        <v>Marketing</v>
      </c>
      <c r="D44" s="2" t="str">
        <f t="shared" si="24"/>
        <v>Infuencers</v>
      </c>
      <c r="E44" s="2">
        <f t="shared" si="24"/>
        <v>53326</v>
      </c>
      <c r="F44" s="2">
        <f t="shared" si="24"/>
        <v>54223</v>
      </c>
      <c r="G44" s="2">
        <f t="shared" si="24"/>
        <v>51000</v>
      </c>
      <c r="H44" s="2">
        <f t="shared" si="24"/>
        <v>50000</v>
      </c>
      <c r="I44" s="5">
        <f t="shared" ref="I44:T44" si="25">I33*(1-$C$3)</f>
        <v>29315.126181758718</v>
      </c>
      <c r="J44" s="5">
        <f t="shared" si="25"/>
        <v>28551.579840668575</v>
      </c>
      <c r="K44" s="5">
        <f t="shared" si="25"/>
        <v>27506.412444116006</v>
      </c>
      <c r="L44" s="5">
        <f t="shared" si="25"/>
        <v>26754.834577003025</v>
      </c>
      <c r="M44" s="5">
        <f t="shared" si="25"/>
        <v>25722.992709987597</v>
      </c>
      <c r="N44" s="5">
        <f t="shared" si="25"/>
        <v>24995.696727913615</v>
      </c>
      <c r="O44" s="5">
        <f t="shared" si="25"/>
        <v>23820.719014800197</v>
      </c>
      <c r="P44" s="5">
        <f t="shared" si="25"/>
        <v>23116.366389897568</v>
      </c>
      <c r="Q44" s="5">
        <f t="shared" si="25"/>
        <v>21967.190112318585</v>
      </c>
      <c r="R44" s="5">
        <f t="shared" si="25"/>
        <v>21230.394885323847</v>
      </c>
      <c r="S44" s="5">
        <f t="shared" si="25"/>
        <v>20199.725609125861</v>
      </c>
      <c r="T44" s="5">
        <f t="shared" si="25"/>
        <v>19391.559418392837</v>
      </c>
    </row>
    <row r="45" spans="2:21" x14ac:dyDescent="0.25">
      <c r="B45" s="2">
        <f t="shared" ref="B45:H45" si="26">B23</f>
        <v>11259</v>
      </c>
      <c r="C45" s="2" t="str">
        <f t="shared" si="26"/>
        <v>Engineering</v>
      </c>
      <c r="D45" s="2" t="str">
        <f t="shared" si="26"/>
        <v>Consulting</v>
      </c>
      <c r="E45" s="2">
        <f t="shared" si="26"/>
        <v>35888</v>
      </c>
      <c r="F45" s="2">
        <f t="shared" si="26"/>
        <v>36880</v>
      </c>
      <c r="G45" s="2">
        <f t="shared" si="26"/>
        <v>37995</v>
      </c>
      <c r="H45" s="2">
        <f t="shared" si="26"/>
        <v>40000</v>
      </c>
      <c r="I45" s="5">
        <f t="shared" ref="I45:T45" si="27">I34*(1+$C$3)</f>
        <v>57657.559681901541</v>
      </c>
      <c r="J45" s="5">
        <f t="shared" si="27"/>
        <v>59659.140328952235</v>
      </c>
      <c r="K45" s="5">
        <f t="shared" si="27"/>
        <v>61650.635009408965</v>
      </c>
      <c r="L45" s="5">
        <f t="shared" si="27"/>
        <v>63579.476580151146</v>
      </c>
      <c r="M45" s="5">
        <f t="shared" si="27"/>
        <v>65540.394464138895</v>
      </c>
      <c r="N45" s="5">
        <f t="shared" si="27"/>
        <v>67501.435107990357</v>
      </c>
      <c r="O45" s="5">
        <f t="shared" si="27"/>
        <v>69462.606711014902</v>
      </c>
      <c r="P45" s="5">
        <f t="shared" si="27"/>
        <v>71423.872420254032</v>
      </c>
      <c r="Q45" s="5">
        <f t="shared" si="27"/>
        <v>73385.193627954359</v>
      </c>
      <c r="R45" s="5">
        <f t="shared" si="27"/>
        <v>75346.539944490258</v>
      </c>
      <c r="S45" s="5">
        <f t="shared" si="27"/>
        <v>77307.889651925332</v>
      </c>
      <c r="T45" s="5">
        <f t="shared" si="27"/>
        <v>79269.227931627</v>
      </c>
    </row>
    <row r="46" spans="2:21" x14ac:dyDescent="0.25">
      <c r="B46" s="2">
        <f t="shared" ref="B46:H46" si="28">B24</f>
        <v>11260</v>
      </c>
      <c r="C46" s="2" t="str">
        <f t="shared" si="28"/>
        <v>Engineering</v>
      </c>
      <c r="D46" s="2" t="str">
        <f t="shared" si="28"/>
        <v>Travel</v>
      </c>
      <c r="E46" s="2">
        <f t="shared" si="28"/>
        <v>87942</v>
      </c>
      <c r="F46" s="2">
        <f t="shared" si="28"/>
        <v>85224</v>
      </c>
      <c r="G46" s="2">
        <f t="shared" si="28"/>
        <v>82469</v>
      </c>
      <c r="H46" s="2">
        <f t="shared" si="28"/>
        <v>81005</v>
      </c>
      <c r="I46" s="5">
        <f t="shared" ref="I46:T46" si="29">I35*(1+$C$3)</f>
        <v>109799.04817261855</v>
      </c>
      <c r="J46" s="5">
        <f t="shared" si="29"/>
        <v>106649.26080747227</v>
      </c>
      <c r="K46" s="5">
        <f t="shared" si="29"/>
        <v>103477.45105138452</v>
      </c>
      <c r="L46" s="5">
        <f t="shared" si="29"/>
        <v>100256.67442835844</v>
      </c>
      <c r="M46" s="5">
        <f t="shared" si="29"/>
        <v>97064.650204878038</v>
      </c>
      <c r="N46" s="5">
        <f t="shared" si="29"/>
        <v>93870.804848265456</v>
      </c>
      <c r="O46" s="5">
        <f t="shared" si="29"/>
        <v>90675.760801703524</v>
      </c>
      <c r="P46" s="5">
        <f t="shared" si="29"/>
        <v>87473.020578528129</v>
      </c>
      <c r="Q46" s="5">
        <f t="shared" si="29"/>
        <v>84275.32970835075</v>
      </c>
      <c r="R46" s="5">
        <f t="shared" si="29"/>
        <v>81077.749345509932</v>
      </c>
      <c r="S46" s="5">
        <f t="shared" si="29"/>
        <v>77880.231555402512</v>
      </c>
      <c r="T46" s="5">
        <f t="shared" si="29"/>
        <v>74682.742770305282</v>
      </c>
    </row>
    <row r="47" spans="2:21" x14ac:dyDescent="0.25">
      <c r="B47" s="2">
        <f t="shared" ref="B47:H47" si="30">B25</f>
        <v>11263</v>
      </c>
      <c r="C47" s="2" t="str">
        <f t="shared" si="30"/>
        <v>Support</v>
      </c>
      <c r="D47" s="2" t="str">
        <f t="shared" si="30"/>
        <v>Software</v>
      </c>
      <c r="E47" s="2">
        <f t="shared" si="30"/>
        <v>92622</v>
      </c>
      <c r="F47" s="2">
        <f t="shared" si="30"/>
        <v>90005</v>
      </c>
      <c r="G47" s="2">
        <f t="shared" si="30"/>
        <v>87556</v>
      </c>
      <c r="H47" s="2">
        <f t="shared" si="30"/>
        <v>84522</v>
      </c>
      <c r="I47" s="5">
        <f t="shared" ref="I47:T47" si="31">I36*(1+$C$3)</f>
        <v>114683.62712518075</v>
      </c>
      <c r="J47" s="5">
        <f t="shared" si="31"/>
        <v>110888.97091793291</v>
      </c>
      <c r="K47" s="5">
        <f t="shared" si="31"/>
        <v>107076.82986139227</v>
      </c>
      <c r="L47" s="5">
        <f t="shared" si="31"/>
        <v>103309.48309930267</v>
      </c>
      <c r="M47" s="5">
        <f t="shared" si="31"/>
        <v>99520.676558230101</v>
      </c>
      <c r="N47" s="5">
        <f t="shared" si="31"/>
        <v>95574.864947247988</v>
      </c>
      <c r="O47" s="5">
        <f t="shared" si="31"/>
        <v>91873.152402950538</v>
      </c>
      <c r="P47" s="5">
        <f t="shared" si="31"/>
        <v>88137.153140449256</v>
      </c>
      <c r="Q47" s="5">
        <f t="shared" si="31"/>
        <v>84302.689130160972</v>
      </c>
      <c r="R47" s="5">
        <f t="shared" si="31"/>
        <v>80508.390198967376</v>
      </c>
      <c r="S47" s="5">
        <f t="shared" si="31"/>
        <v>76714.191147745092</v>
      </c>
      <c r="T47" s="5">
        <f t="shared" si="31"/>
        <v>72782.289487831513</v>
      </c>
    </row>
    <row r="48" spans="2:21" x14ac:dyDescent="0.25">
      <c r="B48" s="2">
        <f t="shared" ref="B48:H48" si="32">B26</f>
        <v>11264</v>
      </c>
      <c r="C48" s="2" t="str">
        <f t="shared" si="32"/>
        <v>Support</v>
      </c>
      <c r="D48" s="2" t="str">
        <f t="shared" si="32"/>
        <v>Call Center</v>
      </c>
      <c r="E48" s="2">
        <f t="shared" si="32"/>
        <v>27416</v>
      </c>
      <c r="F48" s="2">
        <f t="shared" si="32"/>
        <v>26554</v>
      </c>
      <c r="G48" s="2">
        <f t="shared" si="32"/>
        <v>24330</v>
      </c>
      <c r="H48" s="2">
        <f t="shared" si="32"/>
        <v>22338</v>
      </c>
      <c r="I48" s="5">
        <f t="shared" ref="I48:T48" si="33">I37*(1+$C$3)</f>
        <v>29098.547402502383</v>
      </c>
      <c r="J48" s="5">
        <f t="shared" si="33"/>
        <v>26552.914261069476</v>
      </c>
      <c r="K48" s="5">
        <f t="shared" si="33"/>
        <v>23994.271198623614</v>
      </c>
      <c r="L48" s="5">
        <f t="shared" si="33"/>
        <v>21557.862248610661</v>
      </c>
      <c r="M48" s="5">
        <f t="shared" si="33"/>
        <v>19075.151475769635</v>
      </c>
      <c r="N48" s="5">
        <f t="shared" si="33"/>
        <v>16043.567031761017</v>
      </c>
      <c r="O48" s="5">
        <f t="shared" si="33"/>
        <v>14329.999345778719</v>
      </c>
      <c r="P48" s="5">
        <f t="shared" si="33"/>
        <v>11579.786845400018</v>
      </c>
      <c r="Q48" s="5">
        <f t="shared" si="33"/>
        <v>8551.7042683166565</v>
      </c>
      <c r="R48" s="5">
        <f t="shared" si="33"/>
        <v>6763.0630591116933</v>
      </c>
      <c r="S48" s="5">
        <f t="shared" si="33"/>
        <v>4041.9922862513322</v>
      </c>
      <c r="T48" s="5">
        <f t="shared" si="33"/>
        <v>1156.2692657786499</v>
      </c>
    </row>
    <row r="49" spans="2:20" x14ac:dyDescent="0.25">
      <c r="B49" s="2">
        <f t="shared" ref="B49:H49" si="34">B27</f>
        <v>11267</v>
      </c>
      <c r="C49" s="2" t="str">
        <f t="shared" si="34"/>
        <v>HR</v>
      </c>
      <c r="D49" s="2" t="str">
        <f t="shared" si="34"/>
        <v>Recruiting Events</v>
      </c>
      <c r="E49" s="2">
        <f t="shared" si="34"/>
        <v>41696</v>
      </c>
      <c r="F49" s="2">
        <f t="shared" si="34"/>
        <v>41696</v>
      </c>
      <c r="G49" s="2">
        <f t="shared" si="34"/>
        <v>42558</v>
      </c>
      <c r="H49" s="2">
        <f t="shared" si="34"/>
        <v>45448</v>
      </c>
      <c r="I49" s="5">
        <f t="shared" ref="I49:T49" si="35">I38*(1+$C$3)</f>
        <v>64759.725745575393</v>
      </c>
      <c r="J49" s="5">
        <f t="shared" si="35"/>
        <v>66786.49318369574</v>
      </c>
      <c r="K49" s="5">
        <f t="shared" si="35"/>
        <v>68810.240049274667</v>
      </c>
      <c r="L49" s="5">
        <f t="shared" si="35"/>
        <v>70633.260135427859</v>
      </c>
      <c r="M49" s="5">
        <f t="shared" si="35"/>
        <v>72554.079804975365</v>
      </c>
      <c r="N49" s="5">
        <f t="shared" si="35"/>
        <v>74475.239200066368</v>
      </c>
      <c r="O49" s="5">
        <f t="shared" si="35"/>
        <v>76396.763898687597</v>
      </c>
      <c r="P49" s="5">
        <f t="shared" si="35"/>
        <v>78318.548496877105</v>
      </c>
      <c r="Q49" s="5">
        <f t="shared" si="35"/>
        <v>80240.482248029206</v>
      </c>
      <c r="R49" s="5">
        <f t="shared" si="35"/>
        <v>82162.478041743627</v>
      </c>
      <c r="S49" s="5">
        <f t="shared" si="35"/>
        <v>84084.4737616364</v>
      </c>
      <c r="T49" s="5">
        <f t="shared" si="35"/>
        <v>86006.427177025063</v>
      </c>
    </row>
    <row r="50" spans="2:20" x14ac:dyDescent="0.25">
      <c r="B50" s="2">
        <f t="shared" ref="B50:H50" si="36">B28</f>
        <v>11268</v>
      </c>
      <c r="C50" s="2" t="str">
        <f t="shared" si="36"/>
        <v>HR</v>
      </c>
      <c r="D50" s="2" t="str">
        <f t="shared" si="36"/>
        <v>Meetups</v>
      </c>
      <c r="E50" s="2">
        <f t="shared" si="36"/>
        <v>60285</v>
      </c>
      <c r="F50" s="2">
        <f t="shared" si="36"/>
        <v>61225</v>
      </c>
      <c r="G50" s="2">
        <f t="shared" si="36"/>
        <v>68994</v>
      </c>
      <c r="H50" s="2">
        <f t="shared" si="36"/>
        <v>72410</v>
      </c>
      <c r="I50" s="5">
        <f t="shared" ref="I50:T50" si="37">I39*(1+$C$3)</f>
        <v>107387.84917108015</v>
      </c>
      <c r="J50" s="5">
        <f t="shared" si="37"/>
        <v>113023.85644946687</v>
      </c>
      <c r="K50" s="5">
        <f t="shared" si="37"/>
        <v>121925.52090658572</v>
      </c>
      <c r="L50" s="5">
        <f t="shared" si="37"/>
        <v>127226.02255411576</v>
      </c>
      <c r="M50" s="5">
        <f t="shared" si="37"/>
        <v>135727.28740208896</v>
      </c>
      <c r="N50" s="5">
        <f t="shared" si="37"/>
        <v>141120.30423343417</v>
      </c>
      <c r="O50" s="5">
        <f t="shared" si="37"/>
        <v>149612.37419182807</v>
      </c>
      <c r="P50" s="5">
        <f t="shared" si="37"/>
        <v>155450.44693405626</v>
      </c>
      <c r="Q50" s="5">
        <f t="shared" si="37"/>
        <v>163901.51290852207</v>
      </c>
      <c r="R50" s="5">
        <f t="shared" si="37"/>
        <v>168193.89874762221</v>
      </c>
      <c r="S50" s="5">
        <f t="shared" si="37"/>
        <v>177683.2877250622</v>
      </c>
      <c r="T50" s="5">
        <f t="shared" si="37"/>
        <v>183520.23073169577</v>
      </c>
    </row>
    <row r="51" spans="2:20" x14ac:dyDescent="0.25"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2:20" x14ac:dyDescent="0.25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0" x14ac:dyDescent="0.25"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B2:O40"/>
  <sheetViews>
    <sheetView zoomScale="115" zoomScaleNormal="115" workbookViewId="0">
      <selection activeCell="F2" sqref="F2"/>
    </sheetView>
  </sheetViews>
  <sheetFormatPr defaultColWidth="11.25" defaultRowHeight="15.75" x14ac:dyDescent="0.25"/>
  <cols>
    <col min="1" max="1" width="4.75" customWidth="1"/>
    <col min="2" max="2" width="32.5" customWidth="1"/>
    <col min="3" max="14" width="9.25" customWidth="1"/>
  </cols>
  <sheetData>
    <row r="2" spans="2:15" x14ac:dyDescent="0.25">
      <c r="B2" s="30" t="s">
        <v>31</v>
      </c>
      <c r="C2" s="42">
        <v>3</v>
      </c>
    </row>
    <row r="4" spans="2:15" x14ac:dyDescent="0.25">
      <c r="B4" s="41" t="s">
        <v>32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5" x14ac:dyDescent="0.25">
      <c r="B5" s="41" t="s">
        <v>33</v>
      </c>
      <c r="C5" s="24">
        <v>46023</v>
      </c>
      <c r="D5" s="24">
        <v>46054</v>
      </c>
      <c r="E5" s="24">
        <v>46082</v>
      </c>
      <c r="F5" s="24">
        <v>46113</v>
      </c>
      <c r="G5" s="24">
        <v>46143</v>
      </c>
      <c r="H5" s="24">
        <v>46174</v>
      </c>
      <c r="I5" s="24">
        <v>46204</v>
      </c>
      <c r="J5" s="24">
        <v>46235</v>
      </c>
      <c r="K5" s="24">
        <v>46266</v>
      </c>
      <c r="L5" s="24">
        <v>46296</v>
      </c>
      <c r="M5" s="24">
        <v>46327</v>
      </c>
      <c r="N5" s="24">
        <v>46357</v>
      </c>
    </row>
    <row r="6" spans="2:15" x14ac:dyDescent="0.25">
      <c r="B6" t="s">
        <v>21</v>
      </c>
      <c r="C6" s="6">
        <f>C31</f>
        <v>340732.37149646273</v>
      </c>
      <c r="D6" s="6">
        <f t="shared" ref="D6:N6" si="0">D31</f>
        <v>402346.2238373257</v>
      </c>
      <c r="E6" s="6">
        <f t="shared" si="0"/>
        <v>401782.89950529812</v>
      </c>
      <c r="F6" s="6">
        <f t="shared" si="0"/>
        <v>394701.24363046908</v>
      </c>
      <c r="G6" s="6">
        <f t="shared" si="0"/>
        <v>430996.79026221216</v>
      </c>
      <c r="H6" s="6">
        <f t="shared" si="0"/>
        <v>430627.28247749002</v>
      </c>
      <c r="I6" s="6">
        <f t="shared" si="0"/>
        <v>428240.32696078753</v>
      </c>
      <c r="J6" s="6">
        <f t="shared" si="0"/>
        <v>449348.58369575371</v>
      </c>
      <c r="K6" s="6">
        <f t="shared" si="0"/>
        <v>536470.59088702919</v>
      </c>
      <c r="L6" s="6">
        <f t="shared" si="0"/>
        <v>658894.12300788821</v>
      </c>
      <c r="M6" s="6">
        <f t="shared" si="0"/>
        <v>657347.69185448205</v>
      </c>
      <c r="N6" s="6">
        <f t="shared" si="0"/>
        <v>644506.90730079089</v>
      </c>
    </row>
    <row r="7" spans="2:15" x14ac:dyDescent="0.25">
      <c r="B7" t="s">
        <v>22</v>
      </c>
      <c r="C7" s="6">
        <f>C35</f>
        <v>85183.092874115682</v>
      </c>
      <c r="D7" s="6">
        <f t="shared" ref="D7:N7" si="1">D35</f>
        <v>100586.55595933142</v>
      </c>
      <c r="E7" s="6">
        <f t="shared" si="1"/>
        <v>100445.72487632453</v>
      </c>
      <c r="F7" s="6">
        <f t="shared" si="1"/>
        <v>98675.31090761727</v>
      </c>
      <c r="G7" s="6">
        <f t="shared" si="1"/>
        <v>107749.19756555304</v>
      </c>
      <c r="H7" s="6">
        <f t="shared" si="1"/>
        <v>107656.82061937251</v>
      </c>
      <c r="I7" s="6">
        <f t="shared" si="1"/>
        <v>107060.08174019688</v>
      </c>
      <c r="J7" s="6">
        <f t="shared" si="1"/>
        <v>112337.14592393843</v>
      </c>
      <c r="K7" s="6">
        <f t="shared" si="1"/>
        <v>134117.6477217573</v>
      </c>
      <c r="L7" s="6">
        <f t="shared" si="1"/>
        <v>164723.53075197205</v>
      </c>
      <c r="M7" s="6">
        <f t="shared" si="1"/>
        <v>164336.92296362051</v>
      </c>
      <c r="N7" s="6">
        <f t="shared" si="1"/>
        <v>161126.72682519772</v>
      </c>
    </row>
    <row r="8" spans="2:15" x14ac:dyDescent="0.25">
      <c r="B8" s="11" t="s">
        <v>23</v>
      </c>
      <c r="C8" s="17">
        <f>C6-C7</f>
        <v>255549.27862234705</v>
      </c>
      <c r="D8" s="17">
        <f t="shared" ref="D8:N8" si="2">D6-D7</f>
        <v>301759.66787799424</v>
      </c>
      <c r="E8" s="17">
        <f t="shared" si="2"/>
        <v>301337.17462897359</v>
      </c>
      <c r="F8" s="17">
        <f t="shared" si="2"/>
        <v>296025.93272285181</v>
      </c>
      <c r="G8" s="17">
        <f t="shared" si="2"/>
        <v>323247.59269665915</v>
      </c>
      <c r="H8" s="17">
        <f t="shared" si="2"/>
        <v>322970.46185811749</v>
      </c>
      <c r="I8" s="17">
        <f t="shared" si="2"/>
        <v>321180.24522059062</v>
      </c>
      <c r="J8" s="17">
        <f t="shared" si="2"/>
        <v>337011.43777181528</v>
      </c>
      <c r="K8" s="17">
        <f t="shared" si="2"/>
        <v>402352.94316527189</v>
      </c>
      <c r="L8" s="17">
        <f t="shared" si="2"/>
        <v>494170.59225591616</v>
      </c>
      <c r="M8" s="17">
        <f t="shared" si="2"/>
        <v>493010.76889086154</v>
      </c>
      <c r="N8" s="17">
        <f t="shared" si="2"/>
        <v>483380.1804755932</v>
      </c>
    </row>
    <row r="9" spans="2:15" x14ac:dyDescent="0.25"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5" x14ac:dyDescent="0.25">
      <c r="B10" t="s">
        <v>25</v>
      </c>
    </row>
    <row r="11" spans="2:15" x14ac:dyDescent="0.25">
      <c r="B11" s="8" t="str" cm="1">
        <f t="array" ref="B11:B14">_xlfn.UNIQUE(Forecasting!C21:C28)</f>
        <v>Marketing</v>
      </c>
      <c r="C11" s="15">
        <f>SUMIF(Forecasting!$C$7:$C$14, 'Income Statement'!$B11, Forecasting!I$7:I$14)</f>
        <v>45430.982866195023</v>
      </c>
      <c r="D11" s="15">
        <f>SUMIF(Forecasting!$C$7:$C$14, 'Income Statement'!$B11, Forecasting!J$7:J$14)</f>
        <v>44705.135981925079</v>
      </c>
      <c r="E11" s="15">
        <f>SUMIF(Forecasting!$C$7:$C$14, 'Income Statement'!$B11, Forecasting!K$7:K$14)</f>
        <v>44642.544389477567</v>
      </c>
      <c r="F11" s="15">
        <f>SUMIF(Forecasting!$C$7:$C$14, 'Income Statement'!$B11, Forecasting!L$7:L$14)</f>
        <v>43855.693736718793</v>
      </c>
      <c r="G11" s="15">
        <f>SUMIF(Forecasting!$C$7:$C$14, 'Income Statement'!$B11, Forecasting!M$7:M$14)</f>
        <v>43783.800915526313</v>
      </c>
      <c r="H11" s="15">
        <f>SUMIF(Forecasting!$C$7:$C$14, 'Income Statement'!$B11, Forecasting!N$7:N$14)</f>
        <v>43062.728247749001</v>
      </c>
      <c r="I11" s="15">
        <f>SUMIF(Forecasting!$C$7:$C$14, 'Income Statement'!$B11, Forecasting!O$7:O$14)</f>
        <v>42824.03269607875</v>
      </c>
      <c r="J11" s="15">
        <f>SUMIF(Forecasting!$C$7:$C$14, 'Income Statement'!$B11, Forecasting!P$7:P$14)</f>
        <v>42126.42972147691</v>
      </c>
      <c r="K11" s="15">
        <f>SUMIF(Forecasting!$C$7:$C$14, 'Income Statement'!$B11, Forecasting!Q$7:Q$14)</f>
        <v>41911.764913049163</v>
      </c>
      <c r="L11" s="15">
        <f>SUMIF(Forecasting!$C$7:$C$14, 'Income Statement'!$B11, Forecasting!R$7:R$14)</f>
        <v>41180.88268799302</v>
      </c>
      <c r="M11" s="15">
        <f>SUMIF(Forecasting!$C$7:$C$14, 'Income Statement'!$B11, Forecasting!S$7:S$14)</f>
        <v>41084.230740905135</v>
      </c>
      <c r="N11" s="15">
        <f>SUMIF(Forecasting!$C$7:$C$14, 'Income Statement'!$B11, Forecasting!T$7:T$14)</f>
        <v>40281.681706299431</v>
      </c>
      <c r="O11" s="5"/>
    </row>
    <row r="12" spans="2:15" x14ac:dyDescent="0.25">
      <c r="B12" s="8" t="str">
        <v>Engineering</v>
      </c>
      <c r="C12" s="15">
        <f>SUMIF(Forecasting!$C$7:$C$14, 'Income Statement'!$B12, Forecasting!I$7:I$14)</f>
        <v>167456.60785452009</v>
      </c>
      <c r="D12" s="15">
        <f>SUMIF(Forecasting!$C$7:$C$14, 'Income Statement'!$B12, Forecasting!J$7:J$14)</f>
        <v>166308.40113642451</v>
      </c>
      <c r="E12" s="15">
        <f>SUMIF(Forecasting!$C$7:$C$14, 'Income Statement'!$B12, Forecasting!K$7:K$14)</f>
        <v>165128.08606079349</v>
      </c>
      <c r="F12" s="15">
        <f>SUMIF(Forecasting!$C$7:$C$14, 'Income Statement'!$B12, Forecasting!L$7:L$14)</f>
        <v>163836.15100850959</v>
      </c>
      <c r="G12" s="15">
        <f>SUMIF(Forecasting!$C$7:$C$14, 'Income Statement'!$B12, Forecasting!M$7:M$14)</f>
        <v>162605.04466901693</v>
      </c>
      <c r="H12" s="15">
        <f>SUMIF(Forecasting!$C$7:$C$14, 'Income Statement'!$B12, Forecasting!N$7:N$14)</f>
        <v>161372.23995625583</v>
      </c>
      <c r="I12" s="15">
        <f>SUMIF(Forecasting!$C$7:$C$14, 'Income Statement'!$B12, Forecasting!O$7:O$14)</f>
        <v>160138.36751271843</v>
      </c>
      <c r="J12" s="15">
        <f>SUMIF(Forecasting!$C$7:$C$14, 'Income Statement'!$B12, Forecasting!P$7:P$14)</f>
        <v>158896.89299878216</v>
      </c>
      <c r="K12" s="15">
        <f>SUMIF(Forecasting!$C$7:$C$14, 'Income Statement'!$B12, Forecasting!Q$7:Q$14)</f>
        <v>157660.52333630511</v>
      </c>
      <c r="L12" s="15">
        <f>SUMIF(Forecasting!$C$7:$C$14, 'Income Statement'!$B12, Forecasting!R$7:R$14)</f>
        <v>156424.28929000019</v>
      </c>
      <c r="M12" s="15">
        <f>SUMIF(Forecasting!$C$7:$C$14, 'Income Statement'!$B12, Forecasting!S$7:S$14)</f>
        <v>155188.12120732784</v>
      </c>
      <c r="N12" s="15">
        <f>SUMIF(Forecasting!$C$7:$C$14, 'Income Statement'!$B12, Forecasting!T$7:T$14)</f>
        <v>153951.97070193227</v>
      </c>
      <c r="O12" s="5"/>
    </row>
    <row r="13" spans="2:15" x14ac:dyDescent="0.25">
      <c r="B13" s="8" t="str">
        <v>Support</v>
      </c>
      <c r="C13" s="15">
        <f>SUMIF(Forecasting!$C$7:$C$14, 'Income Statement'!$B13, Forecasting!I$7:I$14)</f>
        <v>143782.17452768312</v>
      </c>
      <c r="D13" s="15">
        <f>SUMIF(Forecasting!$C$7:$C$14, 'Income Statement'!$B13, Forecasting!J$7:J$14)</f>
        <v>137441.88517900239</v>
      </c>
      <c r="E13" s="15">
        <f>SUMIF(Forecasting!$C$7:$C$14, 'Income Statement'!$B13, Forecasting!K$7:K$14)</f>
        <v>131071.10106001588</v>
      </c>
      <c r="F13" s="15">
        <f>SUMIF(Forecasting!$C$7:$C$14, 'Income Statement'!$B13, Forecasting!L$7:L$14)</f>
        <v>124867.34534791333</v>
      </c>
      <c r="G13" s="15">
        <f>SUMIF(Forecasting!$C$7:$C$14, 'Income Statement'!$B13, Forecasting!M$7:M$14)</f>
        <v>118595.82803399974</v>
      </c>
      <c r="H13" s="15">
        <f>SUMIF(Forecasting!$C$7:$C$14, 'Income Statement'!$B13, Forecasting!N$7:N$14)</f>
        <v>111618.43197900901</v>
      </c>
      <c r="I13" s="15">
        <f>SUMIF(Forecasting!$C$7:$C$14, 'Income Statement'!$B13, Forecasting!O$7:O$14)</f>
        <v>106203.15174872926</v>
      </c>
      <c r="J13" s="15">
        <f>SUMIF(Forecasting!$C$7:$C$14, 'Income Statement'!$B13, Forecasting!P$7:P$14)</f>
        <v>99716.939985849269</v>
      </c>
      <c r="K13" s="15">
        <f>SUMIF(Forecasting!$C$7:$C$14, 'Income Statement'!$B13, Forecasting!Q$7:Q$14)</f>
        <v>92854.393398477623</v>
      </c>
      <c r="L13" s="15">
        <f>SUMIF(Forecasting!$C$7:$C$14, 'Income Statement'!$B13, Forecasting!R$7:R$14)</f>
        <v>87271.453258079069</v>
      </c>
      <c r="M13" s="15">
        <f>SUMIF(Forecasting!$C$7:$C$14, 'Income Statement'!$B13, Forecasting!S$7:S$14)</f>
        <v>80756.183433996426</v>
      </c>
      <c r="N13" s="15">
        <f>SUMIF(Forecasting!$C$7:$C$14, 'Income Statement'!$B13, Forecasting!T$7:T$14)</f>
        <v>73938.558753610167</v>
      </c>
      <c r="O13" s="5"/>
    </row>
    <row r="14" spans="2:15" x14ac:dyDescent="0.25">
      <c r="B14" s="8" t="str">
        <v>HR</v>
      </c>
      <c r="C14" s="15">
        <f>SUMIF(Forecasting!$C$7:$C$14, 'Income Statement'!$B14, Forecasting!I$7:I$14)</f>
        <v>172147.57491665555</v>
      </c>
      <c r="D14" s="15">
        <f>SUMIF(Forecasting!$C$7:$C$14, 'Income Statement'!$B14, Forecasting!J$7:J$14)</f>
        <v>179810.34963316261</v>
      </c>
      <c r="E14" s="15">
        <f>SUMIF(Forecasting!$C$7:$C$14, 'Income Statement'!$B14, Forecasting!K$7:K$14)</f>
        <v>190735.76095586037</v>
      </c>
      <c r="F14" s="15">
        <f>SUMIF(Forecasting!$C$7:$C$14, 'Income Statement'!$B14, Forecasting!L$7:L$14)</f>
        <v>197859.28268954362</v>
      </c>
      <c r="G14" s="15">
        <f>SUMIF(Forecasting!$C$7:$C$14, 'Income Statement'!$B14, Forecasting!M$7:M$14)</f>
        <v>208281.36720706432</v>
      </c>
      <c r="H14" s="15">
        <f>SUMIF(Forecasting!$C$7:$C$14, 'Income Statement'!$B14, Forecasting!N$7:N$14)</f>
        <v>215595.54343350054</v>
      </c>
      <c r="I14" s="15">
        <f>SUMIF(Forecasting!$C$7:$C$14, 'Income Statement'!$B14, Forecasting!O$7:O$14)</f>
        <v>226009.13809051568</v>
      </c>
      <c r="J14" s="15">
        <f>SUMIF(Forecasting!$C$7:$C$14, 'Income Statement'!$B14, Forecasting!P$7:P$14)</f>
        <v>233768.99543093337</v>
      </c>
      <c r="K14" s="15">
        <f>SUMIF(Forecasting!$C$7:$C$14, 'Income Statement'!$B14, Forecasting!Q$7:Q$14)</f>
        <v>244141.99515655127</v>
      </c>
      <c r="L14" s="15">
        <f>SUMIF(Forecasting!$C$7:$C$14, 'Income Statement'!$B14, Forecasting!R$7:R$14)</f>
        <v>250356.37678936584</v>
      </c>
      <c r="M14" s="15">
        <f>SUMIF(Forecasting!$C$7:$C$14, 'Income Statement'!$B14, Forecasting!S$7:S$14)</f>
        <v>261767.76148669858</v>
      </c>
      <c r="N14" s="15">
        <f>SUMIF(Forecasting!$C$7:$C$14, 'Income Statement'!$B14, Forecasting!T$7:T$14)</f>
        <v>269526.65790872084</v>
      </c>
      <c r="O14" s="5"/>
    </row>
    <row r="15" spans="2:15" x14ac:dyDescent="0.25">
      <c r="B15" t="s">
        <v>24</v>
      </c>
      <c r="C15" s="15">
        <f>SUM(C11:C14)</f>
        <v>528817.34016505373</v>
      </c>
      <c r="D15" s="15">
        <f t="shared" ref="D15:N15" si="3">SUM(D11:D14)</f>
        <v>528265.7719305146</v>
      </c>
      <c r="E15" s="15">
        <f t="shared" si="3"/>
        <v>531577.49246614729</v>
      </c>
      <c r="F15" s="15">
        <f t="shared" si="3"/>
        <v>530418.47278268542</v>
      </c>
      <c r="G15" s="15">
        <f t="shared" si="3"/>
        <v>533266.04082560726</v>
      </c>
      <c r="H15" s="15">
        <f t="shared" si="3"/>
        <v>531648.94361651444</v>
      </c>
      <c r="I15" s="15">
        <f t="shared" si="3"/>
        <v>535174.69004804222</v>
      </c>
      <c r="J15" s="15">
        <f t="shared" si="3"/>
        <v>534509.2581370417</v>
      </c>
      <c r="K15" s="15">
        <f t="shared" si="3"/>
        <v>536568.67680438317</v>
      </c>
      <c r="L15" s="15">
        <f t="shared" si="3"/>
        <v>535233.00202543812</v>
      </c>
      <c r="M15" s="15">
        <f t="shared" si="3"/>
        <v>538796.29686892801</v>
      </c>
      <c r="N15" s="15">
        <f t="shared" si="3"/>
        <v>537698.86907056277</v>
      </c>
      <c r="O15" s="5"/>
    </row>
    <row r="16" spans="2:15" x14ac:dyDescent="0.25">
      <c r="B16" s="11" t="s">
        <v>26</v>
      </c>
      <c r="C16" s="19">
        <f>C8-C15</f>
        <v>-273268.06154270668</v>
      </c>
      <c r="D16" s="19">
        <f t="shared" ref="D16:N16" si="4">D8-D15</f>
        <v>-226506.10405252036</v>
      </c>
      <c r="E16" s="19">
        <f t="shared" si="4"/>
        <v>-230240.3178371737</v>
      </c>
      <c r="F16" s="19">
        <f t="shared" si="4"/>
        <v>-234392.54005983361</v>
      </c>
      <c r="G16" s="19">
        <f t="shared" si="4"/>
        <v>-210018.4481289481</v>
      </c>
      <c r="H16" s="19">
        <f t="shared" si="4"/>
        <v>-208678.48175839696</v>
      </c>
      <c r="I16" s="19">
        <f t="shared" si="4"/>
        <v>-213994.4448274516</v>
      </c>
      <c r="J16" s="19">
        <f t="shared" si="4"/>
        <v>-197497.82036522642</v>
      </c>
      <c r="K16" s="19">
        <f t="shared" si="4"/>
        <v>-134215.73363911128</v>
      </c>
      <c r="L16" s="19">
        <f t="shared" si="4"/>
        <v>-41062.409769521968</v>
      </c>
      <c r="M16" s="19">
        <f t="shared" si="4"/>
        <v>-45785.527978066471</v>
      </c>
      <c r="N16" s="19">
        <f t="shared" si="4"/>
        <v>-54318.688594969572</v>
      </c>
    </row>
    <row r="17" spans="2:14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t="s">
        <v>27</v>
      </c>
      <c r="C18" s="6">
        <f>C38</f>
        <v>2129.5773218528921</v>
      </c>
      <c r="D18" s="6">
        <f t="shared" ref="D18:N18" si="5">D38</f>
        <v>2514.6638989832859</v>
      </c>
      <c r="E18" s="6">
        <f t="shared" si="5"/>
        <v>2511.1431219081132</v>
      </c>
      <c r="F18" s="6">
        <f t="shared" si="5"/>
        <v>2466.8827726904319</v>
      </c>
      <c r="G18" s="6">
        <f t="shared" si="5"/>
        <v>2693.729939138826</v>
      </c>
      <c r="H18" s="6">
        <f t="shared" si="5"/>
        <v>2691.420515484313</v>
      </c>
      <c r="I18" s="6">
        <f t="shared" si="5"/>
        <v>2676.5020435049223</v>
      </c>
      <c r="J18" s="6">
        <f t="shared" si="5"/>
        <v>2808.4286480984611</v>
      </c>
      <c r="K18" s="6">
        <f t="shared" si="5"/>
        <v>3352.9411930439328</v>
      </c>
      <c r="L18" s="6">
        <f t="shared" si="5"/>
        <v>4118.0882687993017</v>
      </c>
      <c r="M18" s="6">
        <f t="shared" si="5"/>
        <v>4108.4230740905132</v>
      </c>
      <c r="N18" s="6">
        <f t="shared" si="5"/>
        <v>4028.1681706299432</v>
      </c>
    </row>
    <row r="19" spans="2:14" x14ac:dyDescent="0.25">
      <c r="B19" s="11" t="s">
        <v>28</v>
      </c>
      <c r="C19" s="17">
        <f>C18-C16</f>
        <v>275397.63886455959</v>
      </c>
      <c r="D19" s="17">
        <f t="shared" ref="D19:N19" si="6">D18-D16</f>
        <v>229020.76795150363</v>
      </c>
      <c r="E19" s="17">
        <f t="shared" si="6"/>
        <v>232751.46095908183</v>
      </c>
      <c r="F19" s="17">
        <f t="shared" si="6"/>
        <v>236859.42283252405</v>
      </c>
      <c r="G19" s="17">
        <f t="shared" si="6"/>
        <v>212712.17806808694</v>
      </c>
      <c r="H19" s="17">
        <f t="shared" si="6"/>
        <v>211369.90227388128</v>
      </c>
      <c r="I19" s="17">
        <f t="shared" si="6"/>
        <v>216670.94687095651</v>
      </c>
      <c r="J19" s="17">
        <f t="shared" si="6"/>
        <v>200306.24901332488</v>
      </c>
      <c r="K19" s="17">
        <f t="shared" si="6"/>
        <v>137568.6748321552</v>
      </c>
      <c r="L19" s="17">
        <f t="shared" si="6"/>
        <v>45180.498038321268</v>
      </c>
      <c r="M19" s="17">
        <f t="shared" si="6"/>
        <v>49893.951052156983</v>
      </c>
      <c r="N19" s="17">
        <f t="shared" si="6"/>
        <v>58346.856765599514</v>
      </c>
    </row>
    <row r="20" spans="2:1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B21" t="s">
        <v>29</v>
      </c>
      <c r="C21" s="6">
        <f>IF(C19&gt;0, C19*$C$40,0)</f>
        <v>68849.409716139897</v>
      </c>
      <c r="D21" s="6">
        <f t="shared" ref="D21:N21" si="7">IF(D19&gt;0, D19*$C$40,0)</f>
        <v>57255.191987875907</v>
      </c>
      <c r="E21" s="6">
        <f t="shared" si="7"/>
        <v>58187.865239770457</v>
      </c>
      <c r="F21" s="6">
        <f t="shared" si="7"/>
        <v>59214.855708131014</v>
      </c>
      <c r="G21" s="6">
        <f t="shared" si="7"/>
        <v>53178.044517021735</v>
      </c>
      <c r="H21" s="6">
        <f t="shared" si="7"/>
        <v>52842.47556847032</v>
      </c>
      <c r="I21" s="6">
        <f t="shared" si="7"/>
        <v>54167.736717739128</v>
      </c>
      <c r="J21" s="6">
        <f t="shared" si="7"/>
        <v>50076.56225333122</v>
      </c>
      <c r="K21" s="6">
        <f t="shared" si="7"/>
        <v>34392.1687080388</v>
      </c>
      <c r="L21" s="6">
        <f t="shared" si="7"/>
        <v>11295.124509580317</v>
      </c>
      <c r="M21" s="6">
        <f t="shared" si="7"/>
        <v>12473.487763039246</v>
      </c>
      <c r="N21" s="6">
        <f t="shared" si="7"/>
        <v>14586.714191399878</v>
      </c>
    </row>
    <row r="22" spans="2:14" x14ac:dyDescent="0.25">
      <c r="B22" s="12" t="s">
        <v>30</v>
      </c>
      <c r="C22" s="18">
        <f>C19-C21</f>
        <v>206548.22914841969</v>
      </c>
      <c r="D22" s="18">
        <f t="shared" ref="D22:N22" si="8">D19-D21</f>
        <v>171765.57596362772</v>
      </c>
      <c r="E22" s="18">
        <f t="shared" si="8"/>
        <v>174563.59571931139</v>
      </c>
      <c r="F22" s="18">
        <f t="shared" si="8"/>
        <v>177644.56712439304</v>
      </c>
      <c r="G22" s="18">
        <f t="shared" si="8"/>
        <v>159534.1335510652</v>
      </c>
      <c r="H22" s="18">
        <f t="shared" si="8"/>
        <v>158527.42670541097</v>
      </c>
      <c r="I22" s="18">
        <f t="shared" si="8"/>
        <v>162503.21015321737</v>
      </c>
      <c r="J22" s="18">
        <f t="shared" si="8"/>
        <v>150229.68675999367</v>
      </c>
      <c r="K22" s="18">
        <f t="shared" si="8"/>
        <v>103176.50612411639</v>
      </c>
      <c r="L22" s="18">
        <f t="shared" si="8"/>
        <v>33885.373528740951</v>
      </c>
      <c r="M22" s="18">
        <f t="shared" si="8"/>
        <v>37420.463289117739</v>
      </c>
      <c r="N22" s="18">
        <f t="shared" si="8"/>
        <v>43760.142574199635</v>
      </c>
    </row>
    <row r="25" spans="2:14" x14ac:dyDescent="0.25">
      <c r="B25" s="20" t="s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2:14" x14ac:dyDescent="0.25">
      <c r="B26" s="4" t="s">
        <v>21</v>
      </c>
    </row>
    <row r="27" spans="2:14" x14ac:dyDescent="0.25">
      <c r="B27" t="s">
        <v>35</v>
      </c>
      <c r="C27" s="13">
        <v>40</v>
      </c>
      <c r="D27" s="13">
        <v>35</v>
      </c>
      <c r="E27" s="13">
        <v>35</v>
      </c>
      <c r="F27" s="13">
        <v>35</v>
      </c>
      <c r="G27" s="13">
        <v>32</v>
      </c>
      <c r="H27" s="13">
        <v>32</v>
      </c>
      <c r="I27" s="13">
        <v>32</v>
      </c>
      <c r="J27" s="13">
        <v>30</v>
      </c>
      <c r="K27" s="13">
        <v>25</v>
      </c>
      <c r="L27" s="13">
        <v>20</v>
      </c>
      <c r="M27" s="13">
        <v>20</v>
      </c>
      <c r="N27" s="13">
        <v>20</v>
      </c>
    </row>
    <row r="28" spans="2:14" x14ac:dyDescent="0.25">
      <c r="B28" t="s">
        <v>36</v>
      </c>
      <c r="C28" s="13">
        <v>300</v>
      </c>
      <c r="D28" s="13">
        <v>315</v>
      </c>
      <c r="E28" s="13">
        <v>315</v>
      </c>
      <c r="F28" s="13">
        <v>315</v>
      </c>
      <c r="G28" s="13">
        <v>315</v>
      </c>
      <c r="H28" s="13">
        <v>320</v>
      </c>
      <c r="I28" s="13">
        <v>320</v>
      </c>
      <c r="J28" s="13">
        <v>320</v>
      </c>
      <c r="K28" s="13">
        <v>320</v>
      </c>
      <c r="L28" s="13">
        <v>320</v>
      </c>
      <c r="M28" s="13">
        <v>320</v>
      </c>
      <c r="N28" s="13">
        <v>320</v>
      </c>
    </row>
    <row r="30" spans="2:14" x14ac:dyDescent="0.25">
      <c r="B30" t="s">
        <v>43</v>
      </c>
      <c r="C30" s="15">
        <f>C11/C27</f>
        <v>1135.7745716548757</v>
      </c>
      <c r="D30" s="15">
        <f t="shared" ref="D30:N30" si="9">D11/D27</f>
        <v>1277.2895994835737</v>
      </c>
      <c r="E30" s="15">
        <f t="shared" si="9"/>
        <v>1275.5012682707877</v>
      </c>
      <c r="F30" s="15">
        <f t="shared" si="9"/>
        <v>1253.0198210491083</v>
      </c>
      <c r="G30" s="15">
        <f t="shared" si="9"/>
        <v>1368.2437786101973</v>
      </c>
      <c r="H30" s="15">
        <f t="shared" si="9"/>
        <v>1345.7102577421563</v>
      </c>
      <c r="I30" s="15">
        <f t="shared" si="9"/>
        <v>1338.2510217524609</v>
      </c>
      <c r="J30" s="15">
        <f t="shared" si="9"/>
        <v>1404.2143240492303</v>
      </c>
      <c r="K30" s="15">
        <f t="shared" si="9"/>
        <v>1676.4705965219664</v>
      </c>
      <c r="L30" s="15">
        <f t="shared" si="9"/>
        <v>2059.0441343996508</v>
      </c>
      <c r="M30" s="15">
        <f t="shared" si="9"/>
        <v>2054.2115370452566</v>
      </c>
      <c r="N30" s="15">
        <f t="shared" si="9"/>
        <v>2014.0840853149716</v>
      </c>
    </row>
    <row r="31" spans="2:14" x14ac:dyDescent="0.25">
      <c r="B31" t="s">
        <v>21</v>
      </c>
      <c r="C31" s="15">
        <f>C30*C28</f>
        <v>340732.37149646273</v>
      </c>
      <c r="D31" s="15">
        <f t="shared" ref="D31:N31" si="10">D30*D28</f>
        <v>402346.2238373257</v>
      </c>
      <c r="E31" s="15">
        <f t="shared" si="10"/>
        <v>401782.89950529812</v>
      </c>
      <c r="F31" s="15">
        <f t="shared" si="10"/>
        <v>394701.24363046908</v>
      </c>
      <c r="G31" s="15">
        <f t="shared" si="10"/>
        <v>430996.79026221216</v>
      </c>
      <c r="H31" s="15">
        <f t="shared" si="10"/>
        <v>430627.28247749002</v>
      </c>
      <c r="I31" s="15">
        <f t="shared" si="10"/>
        <v>428240.32696078753</v>
      </c>
      <c r="J31" s="15">
        <f t="shared" si="10"/>
        <v>449348.58369575371</v>
      </c>
      <c r="K31" s="15">
        <f t="shared" si="10"/>
        <v>536470.59088702919</v>
      </c>
      <c r="L31" s="15">
        <f t="shared" si="10"/>
        <v>658894.12300788821</v>
      </c>
      <c r="M31" s="15">
        <f t="shared" si="10"/>
        <v>657347.69185448205</v>
      </c>
      <c r="N31" s="15">
        <f t="shared" si="10"/>
        <v>644506.90730079089</v>
      </c>
    </row>
    <row r="33" spans="2:14" x14ac:dyDescent="0.25">
      <c r="B33" s="4" t="s">
        <v>38</v>
      </c>
    </row>
    <row r="34" spans="2:14" x14ac:dyDescent="0.25">
      <c r="B34" t="s">
        <v>39</v>
      </c>
      <c r="C34" s="14">
        <v>0.25</v>
      </c>
      <c r="D34" s="14">
        <v>0.25</v>
      </c>
      <c r="E34" s="14">
        <v>0.25</v>
      </c>
      <c r="F34" s="14">
        <v>0.25</v>
      </c>
      <c r="G34" s="14">
        <v>0.25</v>
      </c>
      <c r="H34" s="14">
        <v>0.25</v>
      </c>
      <c r="I34" s="14">
        <v>0.25</v>
      </c>
      <c r="J34" s="14">
        <v>0.25</v>
      </c>
      <c r="K34" s="14">
        <v>0.25</v>
      </c>
      <c r="L34" s="14">
        <v>0.25</v>
      </c>
      <c r="M34" s="14">
        <v>0.25</v>
      </c>
      <c r="N34" s="14">
        <v>0.25</v>
      </c>
    </row>
    <row r="35" spans="2:14" x14ac:dyDescent="0.25">
      <c r="B35" t="s">
        <v>22</v>
      </c>
      <c r="C35" s="15">
        <f>C34*C31</f>
        <v>85183.092874115682</v>
      </c>
      <c r="D35" s="15">
        <f t="shared" ref="D35:N35" si="11">D34*D31</f>
        <v>100586.55595933142</v>
      </c>
      <c r="E35" s="15">
        <f t="shared" si="11"/>
        <v>100445.72487632453</v>
      </c>
      <c r="F35" s="15">
        <f t="shared" si="11"/>
        <v>98675.31090761727</v>
      </c>
      <c r="G35" s="15">
        <f t="shared" si="11"/>
        <v>107749.19756555304</v>
      </c>
      <c r="H35" s="15">
        <f t="shared" si="11"/>
        <v>107656.82061937251</v>
      </c>
      <c r="I35" s="15">
        <f t="shared" si="11"/>
        <v>107060.08174019688</v>
      </c>
      <c r="J35" s="15">
        <f t="shared" si="11"/>
        <v>112337.14592393843</v>
      </c>
      <c r="K35" s="15">
        <f t="shared" si="11"/>
        <v>134117.6477217573</v>
      </c>
      <c r="L35" s="15">
        <f t="shared" si="11"/>
        <v>164723.53075197205</v>
      </c>
      <c r="M35" s="15">
        <f t="shared" si="11"/>
        <v>164336.92296362051</v>
      </c>
      <c r="N35" s="15">
        <f t="shared" si="11"/>
        <v>161126.72682519772</v>
      </c>
    </row>
    <row r="36" spans="2:14" x14ac:dyDescent="0.25">
      <c r="C36" s="7"/>
    </row>
    <row r="37" spans="2:14" x14ac:dyDescent="0.25">
      <c r="B37" t="s">
        <v>40</v>
      </c>
      <c r="C37" s="16">
        <v>2.5000000000000001E-2</v>
      </c>
      <c r="D37" s="16">
        <v>2.5000000000000001E-2</v>
      </c>
      <c r="E37" s="16">
        <v>2.5000000000000001E-2</v>
      </c>
      <c r="F37" s="16">
        <v>2.5000000000000001E-2</v>
      </c>
      <c r="G37" s="16">
        <v>2.5000000000000001E-2</v>
      </c>
      <c r="H37" s="16">
        <v>2.5000000000000001E-2</v>
      </c>
      <c r="I37" s="16">
        <v>2.5000000000000001E-2</v>
      </c>
      <c r="J37" s="16">
        <v>2.5000000000000001E-2</v>
      </c>
      <c r="K37" s="16">
        <v>2.5000000000000001E-2</v>
      </c>
      <c r="L37" s="16">
        <v>2.5000000000000001E-2</v>
      </c>
      <c r="M37" s="16">
        <v>2.5000000000000001E-2</v>
      </c>
      <c r="N37" s="16">
        <v>2.5000000000000001E-2</v>
      </c>
    </row>
    <row r="38" spans="2:14" x14ac:dyDescent="0.25">
      <c r="B38" t="s">
        <v>27</v>
      </c>
      <c r="C38" s="15">
        <f>C37*C35</f>
        <v>2129.5773218528921</v>
      </c>
      <c r="D38" s="15">
        <f t="shared" ref="D38:N38" si="12">D37*D35</f>
        <v>2514.6638989832859</v>
      </c>
      <c r="E38" s="15">
        <f t="shared" si="12"/>
        <v>2511.1431219081132</v>
      </c>
      <c r="F38" s="15">
        <f t="shared" si="12"/>
        <v>2466.8827726904319</v>
      </c>
      <c r="G38" s="15">
        <f t="shared" si="12"/>
        <v>2693.729939138826</v>
      </c>
      <c r="H38" s="15">
        <f t="shared" si="12"/>
        <v>2691.420515484313</v>
      </c>
      <c r="I38" s="15">
        <f t="shared" si="12"/>
        <v>2676.5020435049223</v>
      </c>
      <c r="J38" s="15">
        <f t="shared" si="12"/>
        <v>2808.4286480984611</v>
      </c>
      <c r="K38" s="15">
        <f t="shared" si="12"/>
        <v>3352.9411930439328</v>
      </c>
      <c r="L38" s="15">
        <f t="shared" si="12"/>
        <v>4118.0882687993017</v>
      </c>
      <c r="M38" s="15">
        <f t="shared" si="12"/>
        <v>4108.4230740905132</v>
      </c>
      <c r="N38" s="15">
        <f t="shared" si="12"/>
        <v>4028.1681706299432</v>
      </c>
    </row>
    <row r="40" spans="2:14" x14ac:dyDescent="0.25">
      <c r="B40" t="s">
        <v>37</v>
      </c>
      <c r="C40" s="14">
        <v>0.25</v>
      </c>
    </row>
  </sheetData>
  <dataValidations count="2">
    <dataValidation type="list" allowBlank="1" showInputMessage="1" showErrorMessage="1" sqref="C3" xr:uid="{C8FAB21D-3467-4B71-8607-3A900F6988D7}">
      <formula1>"1,2,3,4"</formula1>
    </dataValidation>
    <dataValidation type="list" allowBlank="1" showInputMessage="1" showErrorMessage="1" sqref="C2" xr:uid="{037FDE47-2870-4996-88D4-C3860D75600F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25" defaultRowHeight="15.75" x14ac:dyDescent="0.25"/>
  <cols>
    <col min="3" max="14" width="8.75" customWidth="1"/>
  </cols>
  <sheetData>
    <row r="2" spans="2:14" x14ac:dyDescent="0.25">
      <c r="B2" s="10" t="s">
        <v>33</v>
      </c>
      <c r="C2" s="9">
        <f>'Income Statement'!C5</f>
        <v>46023</v>
      </c>
      <c r="D2" s="9">
        <f>EDATE(C2,1)</f>
        <v>46054</v>
      </c>
      <c r="E2" s="9">
        <f t="shared" ref="E2:N2" si="0">EDATE(D2,1)</f>
        <v>46082</v>
      </c>
      <c r="F2" s="9">
        <f t="shared" si="0"/>
        <v>46113</v>
      </c>
      <c r="G2" s="9">
        <f t="shared" si="0"/>
        <v>46143</v>
      </c>
      <c r="H2" s="9">
        <f t="shared" si="0"/>
        <v>46174</v>
      </c>
      <c r="I2" s="9">
        <f t="shared" si="0"/>
        <v>46204</v>
      </c>
      <c r="J2" s="9">
        <f t="shared" si="0"/>
        <v>46235</v>
      </c>
      <c r="K2" s="9">
        <f t="shared" si="0"/>
        <v>46266</v>
      </c>
      <c r="L2" s="9">
        <f t="shared" si="0"/>
        <v>46296</v>
      </c>
      <c r="M2" s="9">
        <f t="shared" si="0"/>
        <v>46327</v>
      </c>
      <c r="N2" s="9">
        <f t="shared" si="0"/>
        <v>46357</v>
      </c>
    </row>
    <row r="3" spans="2:14" x14ac:dyDescent="0.25">
      <c r="B3" t="s">
        <v>21</v>
      </c>
      <c r="C3" s="6">
        <f>'Income Statement'!C6</f>
        <v>340732.37149646273</v>
      </c>
      <c r="D3" s="6">
        <f>'Income Statement'!D6</f>
        <v>402346.2238373257</v>
      </c>
      <c r="E3" s="6">
        <f>'Income Statement'!E6</f>
        <v>401782.89950529812</v>
      </c>
      <c r="F3" s="6">
        <f>'Income Statement'!F6</f>
        <v>394701.24363046908</v>
      </c>
      <c r="G3" s="6">
        <f>'Income Statement'!G6</f>
        <v>430996.79026221216</v>
      </c>
      <c r="H3" s="6">
        <f>'Income Statement'!H6</f>
        <v>430627.28247749002</v>
      </c>
      <c r="I3" s="6">
        <f>'Income Statement'!I6</f>
        <v>428240.32696078753</v>
      </c>
      <c r="J3" s="6">
        <f>'Income Statement'!J6</f>
        <v>449348.58369575371</v>
      </c>
      <c r="K3" s="6">
        <f>'Income Statement'!K6</f>
        <v>536470.59088702919</v>
      </c>
      <c r="L3" s="6">
        <f>'Income Statement'!L6</f>
        <v>658894.12300788821</v>
      </c>
      <c r="M3" s="6">
        <f>'Income Statement'!M6</f>
        <v>657347.69185448205</v>
      </c>
      <c r="N3" s="6">
        <f>'Income Statement'!N6</f>
        <v>644506.90730079089</v>
      </c>
    </row>
    <row r="4" spans="2:14" x14ac:dyDescent="0.25">
      <c r="B4" t="s">
        <v>41</v>
      </c>
      <c r="C4" s="21">
        <f>'Income Statement'!C22/Visuals!C3</f>
        <v>0.60618903992385686</v>
      </c>
      <c r="D4" s="21">
        <f>'Income Statement'!D22/Visuals!D3</f>
        <v>0.42690987459863666</v>
      </c>
      <c r="E4" s="21">
        <f>'Income Statement'!E22/Visuals!E3</f>
        <v>0.43447243756328535</v>
      </c>
      <c r="F4" s="21">
        <f>'Income Statement'!F22/Visuals!F3</f>
        <v>0.4500734922707999</v>
      </c>
      <c r="G4" s="21">
        <f>'Income Statement'!G22/Visuals!G3</f>
        <v>0.37015155833064778</v>
      </c>
      <c r="H4" s="21">
        <f>'Income Statement'!H22/Visuals!H3</f>
        <v>0.3681314054078717</v>
      </c>
      <c r="I4" s="21">
        <f>'Income Statement'!I22/Visuals!I3</f>
        <v>0.37946732225453683</v>
      </c>
      <c r="J4" s="21">
        <f>'Income Statement'!J22/Visuals!J3</f>
        <v>0.33432771841495695</v>
      </c>
      <c r="K4" s="21">
        <f>'Income Statement'!K22/Visuals!K3</f>
        <v>0.19232462669299139</v>
      </c>
      <c r="L4" s="21">
        <f>'Income Statement'!L22/Visuals!L3</f>
        <v>5.1427645725617255E-2</v>
      </c>
      <c r="M4" s="21">
        <f>'Income Statement'!M22/Visuals!M3</f>
        <v>5.6926439010607427E-2</v>
      </c>
      <c r="N4" s="21">
        <f>'Income Statement'!N22/Visuals!N3</f>
        <v>6.7897088578100853E-2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0286F-DD68-4483-A34D-50597F8F3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Forecasting</vt:lpstr>
      <vt:lpstr>Income 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 L</cp:lastModifiedBy>
  <dcterms:created xsi:type="dcterms:W3CDTF">2023-03-06T12:19:00Z</dcterms:created>
  <dcterms:modified xsi:type="dcterms:W3CDTF">2025-08-02T04:08:14Z</dcterms:modified>
</cp:coreProperties>
</file>